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fileSharing readOnlyRecommended="1"/>
  <workbookPr codeName="ThisWorkbook" defaultThemeVersion="124226"/>
  <mc:AlternateContent xmlns:mc="http://schemas.openxmlformats.org/markup-compatibility/2006">
    <mc:Choice Requires="x15">
      <x15ac:absPath xmlns:x15ac="http://schemas.microsoft.com/office/spreadsheetml/2010/11/ac" url="https://ofgemcloud.sharepoint.com/sites/PC/Projects/PCFM April 2021 Statcon/For 28 May Publication/"/>
    </mc:Choice>
  </mc:AlternateContent>
  <xr:revisionPtr revIDLastSave="17" documentId="8_{415EDD06-E6E1-4379-962D-9F78C4EA0DA4}" xr6:coauthVersionLast="45" xr6:coauthVersionMax="45" xr10:uidLastSave="{52CA6FFB-9BFE-4581-919E-8DA092F1A0FB}"/>
  <bookViews>
    <workbookView xWindow="-120" yWindow="-120" windowWidth="29040" windowHeight="15840" tabRatio="883" xr2:uid="{00000000-000D-0000-FFFF-FFFF00000000}"/>
  </bookViews>
  <sheets>
    <sheet name="Cover" sheetId="186" r:id="rId1"/>
    <sheet name="UserInterface" sheetId="7" r:id="rId2"/>
    <sheet name="SystemOperator" sheetId="331" r:id="rId3"/>
    <sheet name="SOIAR" sheetId="357" r:id="rId4"/>
    <sheet name="LiveResults" sheetId="358" r:id="rId5"/>
    <sheet name="SavedResults" sheetId="359" r:id="rId6"/>
    <sheet name="Annual Inflation" sheetId="365" r:id="rId7"/>
    <sheet name="Monthly Inflation" sheetId="366" r:id="rId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localSheetId="3" hidden="1">0</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P335AO336">SystemOperator!$AP$334</definedName>
    <definedName name="ESOpf">SystemOperator!$V$117:$AT$117</definedName>
    <definedName name="F"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censeeTable">SavedResults!$C$8:$S$91</definedName>
    <definedName name="LiveResults">LiveResults!$C$8:$S$91</definedName>
    <definedName name="m_identity">UserInterface!$E$38</definedName>
    <definedName name="m_live_results" localSheetId="4">LiveResults!$G$8</definedName>
    <definedName name="m_model_state">UserInterface!$E$42</definedName>
    <definedName name="m_PCFM_year_t">UserInterface!$G$42</definedName>
    <definedName name="m_results_01" localSheetId="5">SavedResults!$G$8</definedName>
    <definedName name="m_results_04" localSheetId="5">SavedResults!$G$77</definedName>
    <definedName name="NumberofOperators">UserInterface!$E$37:$E$37</definedName>
    <definedName name="NumberofYear">UserInterface!$G$37:$G$41</definedName>
    <definedName name="_xlnm.Print_Area" localSheetId="0">Cover!$A$2:$L$40</definedName>
    <definedName name="_xlnm.Print_Area" localSheetId="4">LiveResults!$A$1:$AD$75</definedName>
    <definedName name="_xlnm.Print_Area" localSheetId="5">SavedResults!$A$1:$AB$8</definedName>
    <definedName name="_xlnm.Print_Area" localSheetId="3">SOIAR!$A$1:$AT$24</definedName>
    <definedName name="_xlnm.Print_Area" localSheetId="2">SystemOperator!$A$1:$AO$731</definedName>
    <definedName name="_xlnm.Print_Area" localSheetId="1">UserInterface!$A$1:$H$45</definedName>
    <definedName name="_xlnm.Print_Titles" localSheetId="0">Cover!$2:$4</definedName>
    <definedName name="_xlnm.Print_Titles" localSheetId="4">LiveResults!$1:$1</definedName>
    <definedName name="_xlnm.Print_Titles" localSheetId="5">SavedResults!$1:$1</definedName>
    <definedName name="_xlnm.Print_Titles" localSheetId="3">SOIAR!$1:$4</definedName>
    <definedName name="_xlnm.Print_Titles" localSheetId="1">UserInterface!$1:$1</definedName>
    <definedName name="RiskAfterRecalcMacro" hidden="1">"Simulation"</definedName>
    <definedName name="RiskAfterSimMacro" localSheetId="3"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localSheetId="3" hidden="1">100</definedName>
    <definedName name="RiskNumIterations" hidden="1">100</definedName>
    <definedName name="RiskNumSimulations" hidden="1">1</definedName>
    <definedName name="RiskPauseOnError" hidden="1">FALSE</definedName>
    <definedName name="RiskRunAfterRecalcMacro" hidden="1">TRUE</definedName>
    <definedName name="RiskRunAfterSimMacro" localSheetId="3"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localSheetId="3" hidden="1">1</definedName>
    <definedName name="RiskStandardRecalc" hidden="1">1</definedName>
    <definedName name="RiskUpdateDisplay" hidden="1">FALSE</definedName>
    <definedName name="RiskUseDifferentSeedForEachSim" hidden="1">FALSE</definedName>
    <definedName name="RiskUseFixedSeed" localSheetId="3" hidden="1">FALSE</definedName>
    <definedName name="RiskUseFixedSeed" hidden="1">FALSE</definedName>
    <definedName name="RiskUseMultipleCPUs" hidden="1">FALSE</definedName>
    <definedName name="SAPBEXhrIndnt" hidden="1">"Wide"</definedName>
    <definedName name="SAPBEXrevision" hidden="1">1</definedName>
    <definedName name="SAPBEXsysID" hidden="1">"BWB"</definedName>
    <definedName name="SAPBEXwbID" hidden="1">"49ZLUKBQR0WG29D9LLI3IBIIT"</definedName>
    <definedName name="SAPsysID" hidden="1">"708C5W7SBKP804JT78WJ0JNKI"</definedName>
    <definedName name="SAPwbID" hidden="1">"ARS"</definedName>
    <definedName name="wrn.wpapers." hidden="1">{"bal",#N/A,FALSE,"working papers";"income",#N/A,FALSE,"working papers"}</definedName>
  </definedNames>
  <calcPr calcId="191029" calcMode="autoNoTable"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544" i="331" l="1"/>
  <c r="AQ111" i="331"/>
  <c r="AQ544" i="331" s="1"/>
  <c r="AR111" i="331"/>
  <c r="AS111" i="331"/>
  <c r="AS544" i="331" s="1"/>
  <c r="AT111" i="331"/>
  <c r="AT544" i="331" s="1"/>
  <c r="AP111" i="331"/>
  <c r="AP544" i="331" s="1"/>
  <c r="I3" i="366" l="1"/>
  <c r="I4" i="366"/>
  <c r="I5" i="366"/>
  <c r="I6" i="366"/>
  <c r="I7" i="366"/>
  <c r="I8" i="366"/>
  <c r="I9" i="366"/>
  <c r="I10" i="366"/>
  <c r="I11" i="366"/>
  <c r="I12" i="366"/>
  <c r="I13" i="366"/>
  <c r="I14" i="366"/>
  <c r="I15" i="366"/>
  <c r="I16" i="366"/>
  <c r="I17" i="366"/>
  <c r="I18" i="366"/>
  <c r="I19" i="366"/>
  <c r="I20" i="366"/>
  <c r="I21" i="366"/>
  <c r="I22" i="366"/>
  <c r="I23" i="366"/>
  <c r="I24" i="366"/>
  <c r="I25" i="366"/>
  <c r="I26" i="366"/>
  <c r="I27" i="366"/>
  <c r="I28" i="366"/>
  <c r="I29" i="366"/>
  <c r="I30" i="366"/>
  <c r="I31" i="366"/>
  <c r="I32" i="366"/>
  <c r="I33" i="366"/>
  <c r="I34" i="366"/>
  <c r="I35" i="366"/>
  <c r="I36" i="366"/>
  <c r="I37" i="366"/>
  <c r="I38" i="366"/>
  <c r="I39" i="366"/>
  <c r="I40" i="366"/>
  <c r="I41" i="366"/>
  <c r="I42" i="366"/>
  <c r="I43" i="366"/>
  <c r="I44" i="366"/>
  <c r="I45" i="366"/>
  <c r="I46" i="366"/>
  <c r="I47" i="366"/>
  <c r="I48" i="366"/>
  <c r="I49" i="366"/>
  <c r="I50" i="366"/>
  <c r="I51" i="366"/>
  <c r="I52" i="366"/>
  <c r="I53" i="366"/>
  <c r="I54" i="366"/>
  <c r="I55" i="366"/>
  <c r="I56" i="366"/>
  <c r="I57" i="366"/>
  <c r="I58" i="366"/>
  <c r="I59" i="366"/>
  <c r="I60" i="366"/>
  <c r="I61" i="366"/>
  <c r="I62" i="366"/>
  <c r="I63" i="366"/>
  <c r="I64" i="366"/>
  <c r="I65" i="366"/>
  <c r="I66" i="366"/>
  <c r="I67" i="366"/>
  <c r="I68" i="366"/>
  <c r="I69" i="366"/>
  <c r="I70" i="366"/>
  <c r="I71" i="366"/>
  <c r="I72" i="366"/>
  <c r="I73" i="366"/>
  <c r="I74" i="366"/>
  <c r="I75" i="366"/>
  <c r="I76" i="366"/>
  <c r="I77" i="366"/>
  <c r="I78" i="366"/>
  <c r="I79" i="366"/>
  <c r="I80" i="366"/>
  <c r="I81" i="366"/>
  <c r="I82" i="366"/>
  <c r="I83" i="366"/>
  <c r="I84" i="366"/>
  <c r="I85" i="366"/>
  <c r="I86" i="366"/>
  <c r="I87" i="366"/>
  <c r="I88" i="366"/>
  <c r="I89" i="366"/>
  <c r="I90" i="366"/>
  <c r="I91" i="366"/>
  <c r="I92" i="366"/>
  <c r="I93" i="366"/>
  <c r="I94" i="366"/>
  <c r="I95" i="366"/>
  <c r="I96" i="366"/>
  <c r="I97" i="366"/>
  <c r="I98" i="366"/>
  <c r="I99" i="366"/>
  <c r="I100" i="366"/>
  <c r="I101" i="366"/>
  <c r="I102" i="366"/>
  <c r="I103" i="366"/>
  <c r="I104" i="366"/>
  <c r="I105" i="366"/>
  <c r="I106" i="366"/>
  <c r="I107" i="366"/>
  <c r="I108" i="366"/>
  <c r="I109" i="366"/>
  <c r="I110" i="366"/>
  <c r="I111" i="366"/>
  <c r="I112" i="366"/>
  <c r="I113" i="366"/>
  <c r="I114" i="366"/>
  <c r="I115" i="366"/>
  <c r="I116" i="366"/>
  <c r="I117" i="366"/>
  <c r="I118" i="366"/>
  <c r="I119" i="366"/>
  <c r="I120" i="366"/>
  <c r="I121" i="366"/>
  <c r="I122" i="366"/>
  <c r="I123" i="366"/>
  <c r="I124" i="366"/>
  <c r="I125" i="366"/>
  <c r="I126" i="366"/>
  <c r="I127" i="366"/>
  <c r="I128" i="366"/>
  <c r="I129" i="366"/>
  <c r="I130" i="366"/>
  <c r="I131" i="366"/>
  <c r="I132" i="366"/>
  <c r="I133" i="366"/>
  <c r="I134" i="366"/>
  <c r="I135" i="366"/>
  <c r="I136" i="366"/>
  <c r="I137" i="366"/>
  <c r="I138" i="366"/>
  <c r="I139" i="366"/>
  <c r="I140" i="366"/>
  <c r="I141" i="366"/>
  <c r="I142" i="366"/>
  <c r="I143" i="366"/>
  <c r="I144" i="366"/>
  <c r="I145" i="366"/>
  <c r="I146" i="366"/>
  <c r="I147" i="366"/>
  <c r="I148" i="366"/>
  <c r="I149" i="366"/>
  <c r="I150" i="366"/>
  <c r="I151" i="366"/>
  <c r="I152" i="366"/>
  <c r="I153" i="366"/>
  <c r="I154" i="366"/>
  <c r="I155" i="366"/>
  <c r="I156" i="366"/>
  <c r="I157" i="366"/>
  <c r="I158" i="366"/>
  <c r="I159" i="366"/>
  <c r="I160" i="366"/>
  <c r="I161" i="366"/>
  <c r="I162" i="366"/>
  <c r="I163" i="366"/>
  <c r="I164" i="366"/>
  <c r="I165" i="366"/>
  <c r="I166" i="366"/>
  <c r="I167" i="366"/>
  <c r="I168" i="366"/>
  <c r="I169" i="366"/>
  <c r="I170" i="366"/>
  <c r="I171" i="366"/>
  <c r="I172" i="366"/>
  <c r="I173" i="366"/>
  <c r="I174" i="366"/>
  <c r="I175" i="366"/>
  <c r="I176" i="366"/>
  <c r="I177" i="366"/>
  <c r="I178" i="366"/>
  <c r="I179" i="366"/>
  <c r="I180" i="366"/>
  <c r="I181" i="366"/>
  <c r="I182" i="366"/>
  <c r="I183" i="366"/>
  <c r="I184" i="366"/>
  <c r="I185" i="366"/>
  <c r="I186" i="366"/>
  <c r="I187" i="366"/>
  <c r="I188" i="366"/>
  <c r="I189" i="366"/>
  <c r="I190" i="366"/>
  <c r="I191" i="366"/>
  <c r="I192" i="366"/>
  <c r="I193" i="366"/>
  <c r="I194" i="366"/>
  <c r="I195" i="366"/>
  <c r="I196" i="366"/>
  <c r="I197" i="366"/>
  <c r="I198" i="366"/>
  <c r="I199" i="366"/>
  <c r="I200" i="366"/>
  <c r="I201" i="366"/>
  <c r="I202" i="366"/>
  <c r="I203" i="366"/>
  <c r="I204" i="366"/>
  <c r="I205" i="366"/>
  <c r="I206" i="366"/>
  <c r="I207" i="366"/>
  <c r="I208" i="366"/>
  <c r="I209" i="366"/>
  <c r="I210" i="366"/>
  <c r="I211" i="366"/>
  <c r="I212" i="366"/>
  <c r="I213" i="366"/>
  <c r="I214" i="366"/>
  <c r="I215" i="366"/>
  <c r="I216" i="366"/>
  <c r="I217" i="366"/>
  <c r="I218" i="366"/>
  <c r="I219" i="366"/>
  <c r="I220" i="366"/>
  <c r="I221" i="366"/>
  <c r="I222" i="366"/>
  <c r="I223" i="366"/>
  <c r="I224" i="366"/>
  <c r="I225" i="366"/>
  <c r="I226" i="366"/>
  <c r="I227" i="366"/>
  <c r="I228" i="366"/>
  <c r="I229" i="366"/>
  <c r="I230" i="366"/>
  <c r="I231" i="366"/>
  <c r="I232" i="366"/>
  <c r="I233" i="366"/>
  <c r="I234" i="366"/>
  <c r="I235" i="366"/>
  <c r="I236" i="366"/>
  <c r="I237" i="366"/>
  <c r="I238" i="366"/>
  <c r="I239" i="366"/>
  <c r="I240" i="366"/>
  <c r="I241" i="366"/>
  <c r="I242" i="366"/>
  <c r="I243" i="366"/>
  <c r="I244" i="366"/>
  <c r="I245" i="366"/>
  <c r="I246" i="366"/>
  <c r="I247" i="366"/>
  <c r="I248" i="366"/>
  <c r="I249" i="366"/>
  <c r="I250" i="366"/>
  <c r="I251" i="366"/>
  <c r="I252" i="366"/>
  <c r="I253" i="366"/>
  <c r="I254" i="366"/>
  <c r="I255" i="366"/>
  <c r="I256" i="366"/>
  <c r="I257" i="366"/>
  <c r="I258" i="366"/>
  <c r="I259" i="366"/>
  <c r="I260" i="366"/>
  <c r="I261" i="366"/>
  <c r="I262" i="366"/>
  <c r="I263" i="366"/>
  <c r="I264" i="366"/>
  <c r="I265" i="366"/>
  <c r="I266" i="366"/>
  <c r="I267" i="366" s="1"/>
  <c r="I268" i="366" s="1"/>
  <c r="I269" i="366" s="1"/>
  <c r="I270" i="366" s="1"/>
  <c r="I271" i="366" s="1"/>
  <c r="I272" i="366" s="1"/>
  <c r="I273" i="366" s="1"/>
  <c r="I274" i="366" s="1"/>
  <c r="I275" i="366" s="1"/>
  <c r="I276" i="366" s="1"/>
  <c r="I277" i="366" s="1"/>
  <c r="I278" i="366" s="1"/>
  <c r="I279" i="366" s="1"/>
  <c r="I280" i="366" s="1"/>
  <c r="I281" i="366" s="1"/>
  <c r="I282" i="366" s="1"/>
  <c r="I283" i="366" s="1"/>
  <c r="I284" i="366" s="1"/>
  <c r="I285" i="366" s="1"/>
  <c r="I286" i="366" s="1"/>
  <c r="I287" i="366" s="1"/>
  <c r="I288" i="366" s="1"/>
  <c r="I289" i="366" s="1"/>
  <c r="I290" i="366" s="1"/>
  <c r="I291" i="366" s="1"/>
  <c r="I292" i="366" s="1"/>
  <c r="I293" i="366" s="1"/>
  <c r="I294" i="366" s="1"/>
  <c r="I295" i="366" s="1"/>
  <c r="I296" i="366" s="1"/>
  <c r="I297" i="366" s="1"/>
  <c r="I298" i="366" s="1"/>
  <c r="I299" i="366" s="1"/>
  <c r="I300" i="366" s="1"/>
  <c r="I301" i="366" s="1"/>
  <c r="I302" i="366" s="1"/>
  <c r="I303" i="366" s="1"/>
  <c r="I304" i="366" s="1"/>
  <c r="I305" i="366" s="1"/>
  <c r="I306" i="366" s="1"/>
  <c r="I307" i="366" s="1"/>
  <c r="I308" i="366" s="1"/>
  <c r="I309" i="366" s="1"/>
  <c r="I310" i="366" s="1"/>
  <c r="I311" i="366" s="1"/>
  <c r="I312" i="366" s="1"/>
  <c r="I313" i="366" s="1"/>
  <c r="I314" i="366" s="1"/>
  <c r="I315" i="366" s="1"/>
  <c r="I316" i="366" s="1"/>
  <c r="I317" i="366" s="1"/>
  <c r="I318" i="366" s="1"/>
  <c r="I319" i="366" s="1"/>
  <c r="I320" i="366" s="1"/>
  <c r="I321" i="366" s="1"/>
  <c r="I322" i="366" s="1"/>
  <c r="I323" i="366" s="1"/>
  <c r="I324" i="366" s="1"/>
  <c r="I325" i="366" s="1"/>
  <c r="I2" i="366"/>
  <c r="E149" i="331" l="1"/>
  <c r="AQ90" i="331" l="1"/>
  <c r="AR90" i="331"/>
  <c r="AS90" i="331"/>
  <c r="AT90" i="331"/>
  <c r="AP90" i="331"/>
  <c r="G91" i="358" l="1"/>
  <c r="R90" i="358"/>
  <c r="Q90" i="358"/>
  <c r="G90" i="358"/>
  <c r="R89" i="358"/>
  <c r="G89" i="358"/>
  <c r="H84" i="331"/>
  <c r="Q89" i="358" l="1"/>
  <c r="E227" i="331"/>
  <c r="H227" i="331"/>
  <c r="H215" i="331"/>
  <c r="H214" i="331"/>
  <c r="E209" i="331"/>
  <c r="E208" i="331"/>
  <c r="E207" i="331"/>
  <c r="H209" i="331"/>
  <c r="H208" i="331"/>
  <c r="H207" i="331"/>
  <c r="E202" i="331"/>
  <c r="E201" i="331"/>
  <c r="H201" i="331"/>
  <c r="H202" i="331"/>
  <c r="E194" i="331"/>
  <c r="E193" i="331"/>
  <c r="E192" i="331"/>
  <c r="H194" i="331"/>
  <c r="H193" i="331"/>
  <c r="H192" i="331"/>
  <c r="E185" i="331"/>
  <c r="E184" i="331"/>
  <c r="E183" i="331"/>
  <c r="E182" i="331"/>
  <c r="H183" i="331"/>
  <c r="H185" i="331"/>
  <c r="H184" i="331"/>
  <c r="H182" i="331"/>
  <c r="H177" i="331"/>
  <c r="H176" i="331"/>
  <c r="H171" i="331"/>
  <c r="H170" i="331"/>
  <c r="E151" i="331"/>
  <c r="E150" i="331"/>
  <c r="E148" i="331"/>
  <c r="E147" i="331"/>
  <c r="E146" i="331"/>
  <c r="H151" i="331"/>
  <c r="H150" i="331"/>
  <c r="H149" i="331"/>
  <c r="H148" i="331"/>
  <c r="H147" i="331"/>
  <c r="H146" i="331"/>
  <c r="E143" i="331"/>
  <c r="E142" i="331"/>
  <c r="E141" i="331"/>
  <c r="E140" i="331"/>
  <c r="E139" i="331"/>
  <c r="E138" i="331"/>
  <c r="E137" i="331"/>
  <c r="H143" i="331"/>
  <c r="H142" i="331"/>
  <c r="H141" i="331"/>
  <c r="H140" i="331"/>
  <c r="H139" i="331"/>
  <c r="H138" i="331"/>
  <c r="H137" i="331"/>
  <c r="E135" i="331"/>
  <c r="E134" i="331"/>
  <c r="E133" i="331"/>
  <c r="E132" i="331"/>
  <c r="E131" i="331"/>
  <c r="E130" i="331"/>
  <c r="H135" i="331"/>
  <c r="H134" i="331"/>
  <c r="H133" i="331"/>
  <c r="H132" i="331"/>
  <c r="H131" i="331"/>
  <c r="H130" i="331"/>
  <c r="E126" i="331"/>
  <c r="E125" i="331"/>
  <c r="E124" i="331"/>
  <c r="E123" i="331"/>
  <c r="H126" i="331"/>
  <c r="H125" i="331"/>
  <c r="H124" i="331"/>
  <c r="H123" i="331"/>
  <c r="E90" i="331"/>
  <c r="H90" i="331"/>
  <c r="E84" i="331"/>
  <c r="G260" i="366" l="1"/>
  <c r="G3" i="366"/>
  <c r="H3" i="366"/>
  <c r="G4" i="366"/>
  <c r="H4" i="366"/>
  <c r="G5" i="366"/>
  <c r="H5" i="366"/>
  <c r="G6" i="366"/>
  <c r="H6" i="366"/>
  <c r="G7" i="366"/>
  <c r="H7" i="366"/>
  <c r="G8" i="366"/>
  <c r="H8" i="366"/>
  <c r="G9" i="366"/>
  <c r="H9" i="366"/>
  <c r="G10" i="366"/>
  <c r="H10" i="366"/>
  <c r="G11" i="366"/>
  <c r="H11" i="366"/>
  <c r="G12" i="366"/>
  <c r="H12" i="366"/>
  <c r="G13" i="366"/>
  <c r="H13" i="366"/>
  <c r="G14" i="366"/>
  <c r="H14" i="366"/>
  <c r="G15" i="366"/>
  <c r="H15" i="366"/>
  <c r="G16" i="366"/>
  <c r="H16" i="366"/>
  <c r="G17" i="366"/>
  <c r="H17" i="366"/>
  <c r="G18" i="366"/>
  <c r="H18" i="366"/>
  <c r="G19" i="366"/>
  <c r="H19" i="366"/>
  <c r="G20" i="366"/>
  <c r="H20" i="366"/>
  <c r="G21" i="366"/>
  <c r="H21" i="366"/>
  <c r="G22" i="366"/>
  <c r="H22" i="366"/>
  <c r="G23" i="366"/>
  <c r="H23" i="366"/>
  <c r="G24" i="366"/>
  <c r="H24" i="366"/>
  <c r="G25" i="366"/>
  <c r="H25" i="366"/>
  <c r="G26" i="366"/>
  <c r="H26" i="366"/>
  <c r="G27" i="366"/>
  <c r="H27" i="366"/>
  <c r="G28" i="366"/>
  <c r="H28" i="366"/>
  <c r="G29" i="366"/>
  <c r="H29" i="366"/>
  <c r="G30" i="366"/>
  <c r="H30" i="366"/>
  <c r="G31" i="366"/>
  <c r="H31" i="366"/>
  <c r="G32" i="366"/>
  <c r="H32" i="366"/>
  <c r="G33" i="366"/>
  <c r="H33" i="366"/>
  <c r="G34" i="366"/>
  <c r="H34" i="366"/>
  <c r="G35" i="366"/>
  <c r="H35" i="366"/>
  <c r="G36" i="366"/>
  <c r="H36" i="366"/>
  <c r="G37" i="366"/>
  <c r="H37" i="366"/>
  <c r="G38" i="366"/>
  <c r="H38" i="366"/>
  <c r="G39" i="366"/>
  <c r="H39" i="366"/>
  <c r="G40" i="366"/>
  <c r="H40" i="366"/>
  <c r="G41" i="366"/>
  <c r="H41" i="366"/>
  <c r="G42" i="366"/>
  <c r="H42" i="366"/>
  <c r="G43" i="366"/>
  <c r="H43" i="366"/>
  <c r="G44" i="366"/>
  <c r="H44" i="366"/>
  <c r="G45" i="366"/>
  <c r="H45" i="366"/>
  <c r="G46" i="366"/>
  <c r="H46" i="366"/>
  <c r="G47" i="366"/>
  <c r="H47" i="366"/>
  <c r="G48" i="366"/>
  <c r="H48" i="366"/>
  <c r="G49" i="366"/>
  <c r="H49" i="366"/>
  <c r="G50" i="366"/>
  <c r="H50" i="366"/>
  <c r="G51" i="366"/>
  <c r="H51" i="366"/>
  <c r="G52" i="366"/>
  <c r="H52" i="366"/>
  <c r="G53" i="366"/>
  <c r="H53" i="366"/>
  <c r="G54" i="366"/>
  <c r="H54" i="366"/>
  <c r="G55" i="366"/>
  <c r="H55" i="366"/>
  <c r="G56" i="366"/>
  <c r="H56" i="366"/>
  <c r="G57" i="366"/>
  <c r="H57" i="366"/>
  <c r="G58" i="366"/>
  <c r="H58" i="366"/>
  <c r="G59" i="366"/>
  <c r="H59" i="366"/>
  <c r="G60" i="366"/>
  <c r="H60" i="366"/>
  <c r="G61" i="366"/>
  <c r="H61" i="366"/>
  <c r="G62" i="366"/>
  <c r="H62" i="366"/>
  <c r="G63" i="366"/>
  <c r="H63" i="366"/>
  <c r="G64" i="366"/>
  <c r="H64" i="366"/>
  <c r="G65" i="366"/>
  <c r="H65" i="366"/>
  <c r="G66" i="366"/>
  <c r="H66" i="366"/>
  <c r="G67" i="366"/>
  <c r="H67" i="366"/>
  <c r="G68" i="366"/>
  <c r="H68" i="366"/>
  <c r="G69" i="366"/>
  <c r="H69" i="366"/>
  <c r="G70" i="366"/>
  <c r="H70" i="366"/>
  <c r="G71" i="366"/>
  <c r="H71" i="366"/>
  <c r="G72" i="366"/>
  <c r="H72" i="366"/>
  <c r="G73" i="366"/>
  <c r="H73" i="366"/>
  <c r="G74" i="366"/>
  <c r="H74" i="366"/>
  <c r="G75" i="366"/>
  <c r="H75" i="366"/>
  <c r="G76" i="366"/>
  <c r="H76" i="366"/>
  <c r="G77" i="366"/>
  <c r="H77" i="366"/>
  <c r="G78" i="366"/>
  <c r="H78" i="366"/>
  <c r="G79" i="366"/>
  <c r="H79" i="366"/>
  <c r="G80" i="366"/>
  <c r="H80" i="366"/>
  <c r="G81" i="366"/>
  <c r="H81" i="366"/>
  <c r="G82" i="366"/>
  <c r="H82" i="366"/>
  <c r="G83" i="366"/>
  <c r="H83" i="366"/>
  <c r="G84" i="366"/>
  <c r="H84" i="366"/>
  <c r="G85" i="366"/>
  <c r="H85" i="366"/>
  <c r="G86" i="366"/>
  <c r="H86" i="366"/>
  <c r="G87" i="366"/>
  <c r="H87" i="366"/>
  <c r="G88" i="366"/>
  <c r="H88" i="366"/>
  <c r="G89" i="366"/>
  <c r="H89" i="366"/>
  <c r="G90" i="366"/>
  <c r="H90" i="366"/>
  <c r="G91" i="366"/>
  <c r="H91" i="366"/>
  <c r="G92" i="366"/>
  <c r="H92" i="366"/>
  <c r="G93" i="366"/>
  <c r="H93" i="366"/>
  <c r="G94" i="366"/>
  <c r="H94" i="366"/>
  <c r="G95" i="366"/>
  <c r="H95" i="366"/>
  <c r="G96" i="366"/>
  <c r="H96" i="366"/>
  <c r="G97" i="366"/>
  <c r="H97" i="366"/>
  <c r="G98" i="366"/>
  <c r="H98" i="366"/>
  <c r="G99" i="366"/>
  <c r="H99" i="366"/>
  <c r="G100" i="366"/>
  <c r="H100" i="366"/>
  <c r="G101" i="366"/>
  <c r="H101" i="366"/>
  <c r="G102" i="366"/>
  <c r="H102" i="366"/>
  <c r="G103" i="366"/>
  <c r="H103" i="366"/>
  <c r="G104" i="366"/>
  <c r="H104" i="366"/>
  <c r="G105" i="366"/>
  <c r="H105" i="366"/>
  <c r="G106" i="366"/>
  <c r="H106" i="366"/>
  <c r="G107" i="366"/>
  <c r="H107" i="366"/>
  <c r="G108" i="366"/>
  <c r="H108" i="366"/>
  <c r="G109" i="366"/>
  <c r="H109" i="366"/>
  <c r="G110" i="366"/>
  <c r="H110" i="366"/>
  <c r="G111" i="366"/>
  <c r="H111" i="366"/>
  <c r="G112" i="366"/>
  <c r="H112" i="366"/>
  <c r="G113" i="366"/>
  <c r="H113" i="366"/>
  <c r="G114" i="366"/>
  <c r="H114" i="366"/>
  <c r="G115" i="366"/>
  <c r="H115" i="366"/>
  <c r="G116" i="366"/>
  <c r="H116" i="366"/>
  <c r="G117" i="366"/>
  <c r="H117" i="366"/>
  <c r="G118" i="366"/>
  <c r="H118" i="366"/>
  <c r="G119" i="366"/>
  <c r="H119" i="366"/>
  <c r="G120" i="366"/>
  <c r="H120" i="366"/>
  <c r="G121" i="366"/>
  <c r="H121" i="366"/>
  <c r="G122" i="366"/>
  <c r="H122" i="366"/>
  <c r="G123" i="366"/>
  <c r="H123" i="366"/>
  <c r="G124" i="366"/>
  <c r="H124" i="366"/>
  <c r="G125" i="366"/>
  <c r="H125" i="366"/>
  <c r="G126" i="366"/>
  <c r="H126" i="366"/>
  <c r="G127" i="366"/>
  <c r="H127" i="366"/>
  <c r="G128" i="366"/>
  <c r="H128" i="366"/>
  <c r="G129" i="366"/>
  <c r="H129" i="366"/>
  <c r="G130" i="366"/>
  <c r="H130" i="366"/>
  <c r="G131" i="366"/>
  <c r="H131" i="366"/>
  <c r="G132" i="366"/>
  <c r="H132" i="366"/>
  <c r="G133" i="366"/>
  <c r="H133" i="366"/>
  <c r="G134" i="366"/>
  <c r="H134" i="366"/>
  <c r="G135" i="366"/>
  <c r="H135" i="366"/>
  <c r="G136" i="366"/>
  <c r="H136" i="366"/>
  <c r="G137" i="366"/>
  <c r="H137" i="366"/>
  <c r="G138" i="366"/>
  <c r="H138" i="366"/>
  <c r="G139" i="366"/>
  <c r="H139" i="366"/>
  <c r="G140" i="366"/>
  <c r="H140" i="366"/>
  <c r="G141" i="366"/>
  <c r="H141" i="366"/>
  <c r="G142" i="366"/>
  <c r="H142" i="366"/>
  <c r="G143" i="366"/>
  <c r="H143" i="366"/>
  <c r="G144" i="366"/>
  <c r="H144" i="366"/>
  <c r="G145" i="366"/>
  <c r="H145" i="366"/>
  <c r="G146" i="366"/>
  <c r="H146" i="366"/>
  <c r="G147" i="366"/>
  <c r="H147" i="366"/>
  <c r="G148" i="366"/>
  <c r="H148" i="366"/>
  <c r="G149" i="366"/>
  <c r="H149" i="366"/>
  <c r="G150" i="366"/>
  <c r="H150" i="366"/>
  <c r="G151" i="366"/>
  <c r="H151" i="366"/>
  <c r="G152" i="366"/>
  <c r="H152" i="366"/>
  <c r="G153" i="366"/>
  <c r="H153" i="366"/>
  <c r="G154" i="366"/>
  <c r="H154" i="366"/>
  <c r="G155" i="366"/>
  <c r="H155" i="366"/>
  <c r="G156" i="366"/>
  <c r="H156" i="366"/>
  <c r="G157" i="366"/>
  <c r="H157" i="366"/>
  <c r="G158" i="366"/>
  <c r="H158" i="366"/>
  <c r="G159" i="366"/>
  <c r="H159" i="366"/>
  <c r="G160" i="366"/>
  <c r="H160" i="366"/>
  <c r="G161" i="366"/>
  <c r="H161" i="366"/>
  <c r="G162" i="366"/>
  <c r="H162" i="366"/>
  <c r="G163" i="366"/>
  <c r="H163" i="366"/>
  <c r="G164" i="366"/>
  <c r="H164" i="366"/>
  <c r="G165" i="366"/>
  <c r="H165" i="366"/>
  <c r="G166" i="366"/>
  <c r="H166" i="366"/>
  <c r="G167" i="366"/>
  <c r="H167" i="366"/>
  <c r="G168" i="366"/>
  <c r="H168" i="366"/>
  <c r="G169" i="366"/>
  <c r="H169" i="366"/>
  <c r="G170" i="366"/>
  <c r="H170" i="366"/>
  <c r="G171" i="366"/>
  <c r="H171" i="366"/>
  <c r="G172" i="366"/>
  <c r="H172" i="366"/>
  <c r="G173" i="366"/>
  <c r="H173" i="366"/>
  <c r="G174" i="366"/>
  <c r="H174" i="366"/>
  <c r="G175" i="366"/>
  <c r="H175" i="366"/>
  <c r="G176" i="366"/>
  <c r="H176" i="366"/>
  <c r="G177" i="366"/>
  <c r="H177" i="366"/>
  <c r="G178" i="366"/>
  <c r="H178" i="366"/>
  <c r="G179" i="366"/>
  <c r="H179" i="366"/>
  <c r="G180" i="366"/>
  <c r="H180" i="366"/>
  <c r="G181" i="366"/>
  <c r="H181" i="366"/>
  <c r="G182" i="366"/>
  <c r="H182" i="366"/>
  <c r="G183" i="366"/>
  <c r="H183" i="366"/>
  <c r="G184" i="366"/>
  <c r="H184" i="366"/>
  <c r="G185" i="366"/>
  <c r="H185" i="366"/>
  <c r="G186" i="366"/>
  <c r="H186" i="366"/>
  <c r="G187" i="366"/>
  <c r="H187" i="366"/>
  <c r="G188" i="366"/>
  <c r="H188" i="366"/>
  <c r="G189" i="366"/>
  <c r="H189" i="366"/>
  <c r="G190" i="366"/>
  <c r="H190" i="366"/>
  <c r="G191" i="366"/>
  <c r="H191" i="366"/>
  <c r="G192" i="366"/>
  <c r="H192" i="366"/>
  <c r="G193" i="366"/>
  <c r="H193" i="366"/>
  <c r="G194" i="366"/>
  <c r="H194" i="366"/>
  <c r="G195" i="366"/>
  <c r="H195" i="366"/>
  <c r="G196" i="366"/>
  <c r="H196" i="366"/>
  <c r="G197" i="366"/>
  <c r="H197" i="366"/>
  <c r="G198" i="366"/>
  <c r="H198" i="366"/>
  <c r="G199" i="366"/>
  <c r="H199" i="366"/>
  <c r="G200" i="366"/>
  <c r="H200" i="366"/>
  <c r="G201" i="366"/>
  <c r="H201" i="366"/>
  <c r="G202" i="366"/>
  <c r="H202" i="366"/>
  <c r="G203" i="366"/>
  <c r="H203" i="366"/>
  <c r="G204" i="366"/>
  <c r="H204" i="366"/>
  <c r="G205" i="366"/>
  <c r="H205" i="366"/>
  <c r="G206" i="366"/>
  <c r="H206" i="366"/>
  <c r="G207" i="366"/>
  <c r="H207" i="366"/>
  <c r="G208" i="366"/>
  <c r="H208" i="366"/>
  <c r="G209" i="366"/>
  <c r="H209" i="366"/>
  <c r="G210" i="366"/>
  <c r="H210" i="366"/>
  <c r="G211" i="366"/>
  <c r="H211" i="366"/>
  <c r="G212" i="366"/>
  <c r="H212" i="366"/>
  <c r="G213" i="366"/>
  <c r="H213" i="366"/>
  <c r="G214" i="366"/>
  <c r="H214" i="366"/>
  <c r="G215" i="366"/>
  <c r="H215" i="366"/>
  <c r="G216" i="366"/>
  <c r="H216" i="366"/>
  <c r="G217" i="366"/>
  <c r="H217" i="366"/>
  <c r="G218" i="366"/>
  <c r="H218" i="366"/>
  <c r="G219" i="366"/>
  <c r="H219" i="366"/>
  <c r="G220" i="366"/>
  <c r="H220" i="366"/>
  <c r="G221" i="366"/>
  <c r="H221" i="366"/>
  <c r="G222" i="366"/>
  <c r="H222" i="366"/>
  <c r="G223" i="366"/>
  <c r="H223" i="366"/>
  <c r="G224" i="366"/>
  <c r="H224" i="366"/>
  <c r="G225" i="366"/>
  <c r="H225" i="366"/>
  <c r="G226" i="366"/>
  <c r="H226" i="366"/>
  <c r="G227" i="366"/>
  <c r="H227" i="366"/>
  <c r="G228" i="366"/>
  <c r="H228" i="366"/>
  <c r="G229" i="366"/>
  <c r="H229" i="366"/>
  <c r="G230" i="366"/>
  <c r="H230" i="366"/>
  <c r="G231" i="366"/>
  <c r="H231" i="366"/>
  <c r="G232" i="366"/>
  <c r="H232" i="366"/>
  <c r="G233" i="366"/>
  <c r="H233" i="366"/>
  <c r="G234" i="366"/>
  <c r="H234" i="366"/>
  <c r="G235" i="366"/>
  <c r="H235" i="366"/>
  <c r="G236" i="366"/>
  <c r="H236" i="366"/>
  <c r="G237" i="366"/>
  <c r="H237" i="366"/>
  <c r="G238" i="366"/>
  <c r="H238" i="366"/>
  <c r="G239" i="366"/>
  <c r="H239" i="366"/>
  <c r="G240" i="366"/>
  <c r="H240" i="366"/>
  <c r="G241" i="366"/>
  <c r="H241" i="366"/>
  <c r="G242" i="366"/>
  <c r="H242" i="366"/>
  <c r="G243" i="366"/>
  <c r="H243" i="366"/>
  <c r="G244" i="366"/>
  <c r="H244" i="366"/>
  <c r="G245" i="366"/>
  <c r="H245" i="366"/>
  <c r="G246" i="366"/>
  <c r="H246" i="366"/>
  <c r="G247" i="366"/>
  <c r="H247" i="366"/>
  <c r="G248" i="366"/>
  <c r="H248" i="366"/>
  <c r="G249" i="366"/>
  <c r="H249" i="366"/>
  <c r="G250" i="366"/>
  <c r="H250" i="366"/>
  <c r="G251" i="366"/>
  <c r="H251" i="366"/>
  <c r="G252" i="366"/>
  <c r="H252" i="366"/>
  <c r="G253" i="366"/>
  <c r="H253" i="366"/>
  <c r="G254" i="366"/>
  <c r="H254" i="366"/>
  <c r="G255" i="366"/>
  <c r="H255" i="366"/>
  <c r="G256" i="366"/>
  <c r="H256" i="366"/>
  <c r="G257" i="366"/>
  <c r="H257" i="366"/>
  <c r="G258" i="366"/>
  <c r="H258" i="366"/>
  <c r="G259" i="366"/>
  <c r="H259" i="366"/>
  <c r="H260" i="366"/>
  <c r="H2" i="366"/>
  <c r="G2" i="366"/>
  <c r="F3" i="366"/>
  <c r="F4" i="366"/>
  <c r="F5" i="366"/>
  <c r="F6" i="366"/>
  <c r="F7" i="366"/>
  <c r="F8" i="366"/>
  <c r="F9" i="366"/>
  <c r="F10" i="366"/>
  <c r="F11" i="366"/>
  <c r="F12" i="366"/>
  <c r="F13" i="366"/>
  <c r="F14" i="366"/>
  <c r="F15" i="366"/>
  <c r="F16" i="366"/>
  <c r="F17" i="366"/>
  <c r="F18" i="366"/>
  <c r="F19" i="366"/>
  <c r="F20" i="366"/>
  <c r="F21" i="366"/>
  <c r="F22" i="366"/>
  <c r="F23" i="366"/>
  <c r="F24" i="366"/>
  <c r="F25" i="366"/>
  <c r="F26" i="366"/>
  <c r="F27" i="366"/>
  <c r="F28" i="366"/>
  <c r="F29" i="366"/>
  <c r="F30" i="366"/>
  <c r="F31" i="366"/>
  <c r="F32" i="366"/>
  <c r="F33" i="366"/>
  <c r="F34" i="366"/>
  <c r="F35" i="366"/>
  <c r="F36" i="366"/>
  <c r="F37" i="366"/>
  <c r="F38" i="366"/>
  <c r="F39" i="366"/>
  <c r="F40" i="366"/>
  <c r="F41" i="366"/>
  <c r="F42" i="366"/>
  <c r="F43" i="366"/>
  <c r="F44" i="366"/>
  <c r="F45" i="366"/>
  <c r="F46" i="366"/>
  <c r="F47" i="366"/>
  <c r="F48" i="366"/>
  <c r="F49" i="366"/>
  <c r="F50" i="366"/>
  <c r="F51" i="366"/>
  <c r="F52" i="366"/>
  <c r="F53" i="366"/>
  <c r="F54" i="366"/>
  <c r="F55" i="366"/>
  <c r="F56" i="366"/>
  <c r="F57" i="366"/>
  <c r="F58" i="366"/>
  <c r="F59" i="366"/>
  <c r="F60" i="366"/>
  <c r="F61" i="366"/>
  <c r="F62" i="366"/>
  <c r="F63" i="366"/>
  <c r="F64" i="366"/>
  <c r="F65" i="366"/>
  <c r="F66" i="366"/>
  <c r="F67" i="366"/>
  <c r="F68" i="366"/>
  <c r="F69" i="366"/>
  <c r="F70" i="366"/>
  <c r="F71" i="366"/>
  <c r="F72" i="366"/>
  <c r="F73" i="366"/>
  <c r="F74" i="366"/>
  <c r="F75" i="366"/>
  <c r="F76" i="366"/>
  <c r="F77" i="366"/>
  <c r="F78" i="366"/>
  <c r="F79" i="366"/>
  <c r="F80" i="366"/>
  <c r="F81" i="366"/>
  <c r="F82" i="366"/>
  <c r="F83" i="366"/>
  <c r="F84" i="366"/>
  <c r="F85" i="366"/>
  <c r="F86" i="366"/>
  <c r="F87" i="366"/>
  <c r="F88" i="366"/>
  <c r="F89" i="366"/>
  <c r="F90" i="366"/>
  <c r="F91" i="366"/>
  <c r="F92" i="366"/>
  <c r="F93" i="366"/>
  <c r="F94" i="366"/>
  <c r="F95" i="366"/>
  <c r="F96" i="366"/>
  <c r="F97" i="366"/>
  <c r="F98" i="366"/>
  <c r="F99" i="366"/>
  <c r="F100" i="366"/>
  <c r="F101" i="366"/>
  <c r="F102" i="366"/>
  <c r="F103" i="366"/>
  <c r="F104" i="366"/>
  <c r="F105" i="366"/>
  <c r="F106" i="366"/>
  <c r="F107" i="366"/>
  <c r="F108" i="366"/>
  <c r="F109" i="366"/>
  <c r="F110" i="366"/>
  <c r="F111" i="366"/>
  <c r="F112" i="366"/>
  <c r="F113" i="366"/>
  <c r="F114" i="366"/>
  <c r="F115" i="366"/>
  <c r="F116" i="366"/>
  <c r="F117" i="366"/>
  <c r="F118" i="366"/>
  <c r="F119" i="366"/>
  <c r="F120" i="366"/>
  <c r="F121" i="366"/>
  <c r="F122" i="366"/>
  <c r="F123" i="366"/>
  <c r="F124" i="366"/>
  <c r="F125" i="366"/>
  <c r="F126" i="366"/>
  <c r="F127" i="366"/>
  <c r="F128" i="366"/>
  <c r="F129" i="366"/>
  <c r="F130" i="366"/>
  <c r="F131" i="366"/>
  <c r="F132" i="366"/>
  <c r="F133" i="366"/>
  <c r="F134" i="366"/>
  <c r="F135" i="366"/>
  <c r="F136" i="366"/>
  <c r="F137" i="366"/>
  <c r="F138" i="366"/>
  <c r="F139" i="366"/>
  <c r="F140" i="366"/>
  <c r="F141" i="366"/>
  <c r="F142" i="366"/>
  <c r="F143" i="366"/>
  <c r="F144" i="366"/>
  <c r="F145" i="366"/>
  <c r="F146" i="366"/>
  <c r="F147" i="366"/>
  <c r="F148" i="366"/>
  <c r="F149" i="366"/>
  <c r="F150" i="366"/>
  <c r="F151" i="366"/>
  <c r="F152" i="366"/>
  <c r="F153" i="366"/>
  <c r="F154" i="366"/>
  <c r="F155" i="366"/>
  <c r="F156" i="366"/>
  <c r="F157" i="366"/>
  <c r="F158" i="366"/>
  <c r="F159" i="366"/>
  <c r="F160" i="366"/>
  <c r="F161" i="366"/>
  <c r="F162" i="366"/>
  <c r="F163" i="366"/>
  <c r="F164" i="366"/>
  <c r="F165" i="366"/>
  <c r="F166" i="366"/>
  <c r="F167" i="366"/>
  <c r="F168" i="366"/>
  <c r="F169" i="366"/>
  <c r="F170" i="366"/>
  <c r="F171" i="366"/>
  <c r="F172" i="366"/>
  <c r="F173" i="366"/>
  <c r="F174" i="366"/>
  <c r="F175" i="366"/>
  <c r="F176" i="366"/>
  <c r="F177" i="366"/>
  <c r="F178" i="366"/>
  <c r="F179" i="366"/>
  <c r="F180" i="366"/>
  <c r="F181" i="366"/>
  <c r="F182" i="366"/>
  <c r="F183" i="366"/>
  <c r="F184" i="366"/>
  <c r="F185" i="366"/>
  <c r="F186" i="366"/>
  <c r="F187" i="366"/>
  <c r="F188" i="366"/>
  <c r="F189" i="366"/>
  <c r="F190" i="366"/>
  <c r="F191" i="366"/>
  <c r="F192" i="366"/>
  <c r="F193" i="366"/>
  <c r="F194" i="366"/>
  <c r="F195" i="366"/>
  <c r="F196" i="366"/>
  <c r="F197" i="366"/>
  <c r="F198" i="366"/>
  <c r="F199" i="366"/>
  <c r="F200" i="366"/>
  <c r="F201" i="366"/>
  <c r="F202" i="366"/>
  <c r="F203" i="366"/>
  <c r="F204" i="366"/>
  <c r="F205" i="366"/>
  <c r="F206" i="366"/>
  <c r="F207" i="366"/>
  <c r="F208" i="366"/>
  <c r="F209" i="366"/>
  <c r="F210" i="366"/>
  <c r="F211" i="366"/>
  <c r="F212" i="366"/>
  <c r="F213" i="366"/>
  <c r="F214" i="366"/>
  <c r="F215" i="366"/>
  <c r="F216" i="366"/>
  <c r="F217" i="366"/>
  <c r="F218" i="366"/>
  <c r="F219" i="366"/>
  <c r="F220" i="366"/>
  <c r="F221" i="366"/>
  <c r="F222" i="366"/>
  <c r="F223" i="366"/>
  <c r="F224" i="366"/>
  <c r="F225" i="366"/>
  <c r="F226" i="366"/>
  <c r="F227" i="366"/>
  <c r="F228" i="366"/>
  <c r="F229" i="366"/>
  <c r="F230" i="366"/>
  <c r="F231" i="366"/>
  <c r="F232" i="366"/>
  <c r="F2" i="366"/>
  <c r="E3" i="366"/>
  <c r="E4" i="366"/>
  <c r="E5" i="366"/>
  <c r="E6" i="366"/>
  <c r="E7" i="366"/>
  <c r="E8" i="366"/>
  <c r="E9" i="366"/>
  <c r="E10" i="366"/>
  <c r="E11" i="366"/>
  <c r="E12" i="366"/>
  <c r="E13" i="366"/>
  <c r="E14" i="366"/>
  <c r="E15" i="366"/>
  <c r="E16" i="366"/>
  <c r="E17" i="366"/>
  <c r="E18" i="366"/>
  <c r="E19" i="366"/>
  <c r="E20" i="366"/>
  <c r="E21" i="366"/>
  <c r="E22" i="366"/>
  <c r="E23" i="366"/>
  <c r="E24" i="366"/>
  <c r="E25" i="366"/>
  <c r="E26" i="366"/>
  <c r="E27" i="366"/>
  <c r="E28" i="366"/>
  <c r="E29" i="366"/>
  <c r="E30" i="366"/>
  <c r="E31" i="366"/>
  <c r="E32" i="366"/>
  <c r="E33" i="366"/>
  <c r="E34" i="366"/>
  <c r="E35" i="366"/>
  <c r="E36" i="366"/>
  <c r="E37" i="366"/>
  <c r="E38" i="366"/>
  <c r="E39" i="366"/>
  <c r="E40" i="366"/>
  <c r="E41" i="366"/>
  <c r="E42" i="366"/>
  <c r="E43" i="366"/>
  <c r="E44" i="366"/>
  <c r="E45" i="366"/>
  <c r="E46" i="366"/>
  <c r="E47" i="366"/>
  <c r="E48" i="366"/>
  <c r="E49" i="366"/>
  <c r="E50" i="366"/>
  <c r="E51" i="366"/>
  <c r="E52" i="366"/>
  <c r="E53" i="366"/>
  <c r="E54" i="366"/>
  <c r="E55" i="366"/>
  <c r="E56" i="366"/>
  <c r="E57" i="366"/>
  <c r="E58" i="366"/>
  <c r="E59" i="366"/>
  <c r="E60" i="366"/>
  <c r="E61" i="366"/>
  <c r="E62" i="366"/>
  <c r="E63" i="366"/>
  <c r="E64" i="366"/>
  <c r="E65" i="366"/>
  <c r="E66" i="366"/>
  <c r="E67" i="366"/>
  <c r="E68" i="366"/>
  <c r="E69" i="366"/>
  <c r="E70" i="366"/>
  <c r="E71" i="366"/>
  <c r="E72" i="366"/>
  <c r="E73" i="366"/>
  <c r="E74" i="366"/>
  <c r="E75" i="366"/>
  <c r="E76" i="366"/>
  <c r="E77" i="366"/>
  <c r="E78" i="366"/>
  <c r="E79" i="366"/>
  <c r="E80" i="366"/>
  <c r="E81" i="366"/>
  <c r="E82" i="366"/>
  <c r="E83" i="366"/>
  <c r="E84" i="366"/>
  <c r="E85" i="366"/>
  <c r="E86" i="366"/>
  <c r="E87" i="366"/>
  <c r="E88" i="366"/>
  <c r="E89" i="366"/>
  <c r="E90" i="366"/>
  <c r="E91" i="366"/>
  <c r="E92" i="366"/>
  <c r="E93" i="366"/>
  <c r="E94" i="366"/>
  <c r="E95" i="366"/>
  <c r="E96" i="366"/>
  <c r="E97" i="366"/>
  <c r="E98" i="366"/>
  <c r="E99" i="366"/>
  <c r="E100" i="366"/>
  <c r="E101" i="366"/>
  <c r="E102" i="366"/>
  <c r="E103" i="366"/>
  <c r="E104" i="366"/>
  <c r="E105" i="366"/>
  <c r="E106" i="366"/>
  <c r="E107" i="366"/>
  <c r="E108" i="366"/>
  <c r="E109" i="366"/>
  <c r="E110" i="366"/>
  <c r="E111" i="366"/>
  <c r="E112" i="366"/>
  <c r="E113" i="366"/>
  <c r="E114" i="366"/>
  <c r="E115" i="366"/>
  <c r="E116" i="366"/>
  <c r="E117" i="366"/>
  <c r="E118" i="366"/>
  <c r="E119" i="366"/>
  <c r="E120" i="366"/>
  <c r="E121" i="366"/>
  <c r="E122" i="366"/>
  <c r="E123" i="366"/>
  <c r="E124" i="366"/>
  <c r="E125" i="366"/>
  <c r="E126" i="366"/>
  <c r="E127" i="366"/>
  <c r="E128" i="366"/>
  <c r="E129" i="366"/>
  <c r="E130" i="366"/>
  <c r="E131" i="366"/>
  <c r="E132" i="366"/>
  <c r="E133" i="366"/>
  <c r="E134" i="366"/>
  <c r="E135" i="366"/>
  <c r="E136" i="366"/>
  <c r="E137" i="366"/>
  <c r="E138" i="366"/>
  <c r="E139" i="366"/>
  <c r="E140" i="366"/>
  <c r="E141" i="366"/>
  <c r="E142" i="366"/>
  <c r="E143" i="366"/>
  <c r="E144" i="366"/>
  <c r="E145" i="366"/>
  <c r="E146" i="366"/>
  <c r="E147" i="366"/>
  <c r="E148" i="366"/>
  <c r="E149" i="366"/>
  <c r="E150" i="366"/>
  <c r="E151" i="366"/>
  <c r="E152" i="366"/>
  <c r="E153" i="366"/>
  <c r="E154" i="366"/>
  <c r="E155" i="366"/>
  <c r="E156" i="366"/>
  <c r="E157" i="366"/>
  <c r="E158" i="366"/>
  <c r="E159" i="366"/>
  <c r="E160" i="366"/>
  <c r="E161" i="366"/>
  <c r="E162" i="366"/>
  <c r="E163" i="366"/>
  <c r="E164" i="366"/>
  <c r="E165" i="366"/>
  <c r="E166" i="366"/>
  <c r="E167" i="366"/>
  <c r="E168" i="366"/>
  <c r="E169" i="366"/>
  <c r="E170" i="366"/>
  <c r="E171" i="366"/>
  <c r="E172" i="366"/>
  <c r="E173" i="366"/>
  <c r="E174" i="366"/>
  <c r="E175" i="366"/>
  <c r="E176" i="366"/>
  <c r="E177" i="366"/>
  <c r="E178" i="366"/>
  <c r="E179" i="366"/>
  <c r="E180" i="366"/>
  <c r="E181" i="366"/>
  <c r="E182" i="366"/>
  <c r="E183" i="366"/>
  <c r="E184" i="366"/>
  <c r="E185" i="366"/>
  <c r="E186" i="366"/>
  <c r="E187" i="366"/>
  <c r="E188" i="366"/>
  <c r="E189" i="366"/>
  <c r="E190" i="366"/>
  <c r="E191" i="366"/>
  <c r="E192" i="366"/>
  <c r="E193" i="366"/>
  <c r="E194" i="366"/>
  <c r="E195" i="366"/>
  <c r="E196" i="366"/>
  <c r="E197" i="366"/>
  <c r="E198" i="366"/>
  <c r="E199" i="366"/>
  <c r="E200" i="366"/>
  <c r="E201" i="366"/>
  <c r="E202" i="366"/>
  <c r="E203" i="366"/>
  <c r="E204" i="366"/>
  <c r="E205" i="366"/>
  <c r="E206" i="366"/>
  <c r="E207" i="366"/>
  <c r="E208" i="366"/>
  <c r="E209" i="366"/>
  <c r="E210" i="366"/>
  <c r="E211" i="366"/>
  <c r="E212" i="366"/>
  <c r="E213" i="366"/>
  <c r="E214" i="366"/>
  <c r="E215" i="366"/>
  <c r="E216" i="366"/>
  <c r="E217" i="366"/>
  <c r="E218" i="366"/>
  <c r="E219" i="366"/>
  <c r="E220" i="366"/>
  <c r="E221" i="366"/>
  <c r="E222" i="366"/>
  <c r="E223" i="366"/>
  <c r="E224" i="366"/>
  <c r="E225" i="366"/>
  <c r="E226" i="366"/>
  <c r="E227" i="366"/>
  <c r="E228" i="366"/>
  <c r="E229" i="366"/>
  <c r="E230" i="366"/>
  <c r="E231" i="366"/>
  <c r="E232" i="366"/>
  <c r="E2" i="366"/>
  <c r="AQ202" i="331" l="1"/>
  <c r="AR202" i="331"/>
  <c r="AS202" i="331"/>
  <c r="AT202" i="331"/>
  <c r="AP202" i="331"/>
  <c r="B325" i="366" l="1"/>
  <c r="B324" i="366"/>
  <c r="B323" i="366"/>
  <c r="B322" i="366"/>
  <c r="B321" i="366"/>
  <c r="B320" i="366"/>
  <c r="B319" i="366"/>
  <c r="B318" i="366"/>
  <c r="B317" i="366"/>
  <c r="B316" i="366"/>
  <c r="B315" i="366"/>
  <c r="B314" i="366"/>
  <c r="B313" i="366"/>
  <c r="B312" i="366"/>
  <c r="B311" i="366"/>
  <c r="B310" i="366"/>
  <c r="B309" i="366"/>
  <c r="B308" i="366"/>
  <c r="B307" i="366"/>
  <c r="B306" i="366"/>
  <c r="B305" i="366"/>
  <c r="B304" i="366"/>
  <c r="B303" i="366"/>
  <c r="B302" i="366"/>
  <c r="B301" i="366"/>
  <c r="B300" i="366"/>
  <c r="B299" i="366"/>
  <c r="B298" i="366"/>
  <c r="B297" i="366"/>
  <c r="B296" i="366"/>
  <c r="B295" i="366"/>
  <c r="B294" i="366"/>
  <c r="B293" i="366"/>
  <c r="B292" i="366"/>
  <c r="B291" i="366"/>
  <c r="B290" i="366"/>
  <c r="B289" i="366"/>
  <c r="B288" i="366"/>
  <c r="B287" i="366"/>
  <c r="B286" i="366"/>
  <c r="B285" i="366"/>
  <c r="B284" i="366"/>
  <c r="B283" i="366"/>
  <c r="B282" i="366"/>
  <c r="B281" i="366"/>
  <c r="B280" i="366"/>
  <c r="B279" i="366"/>
  <c r="B278" i="366"/>
  <c r="B277" i="366"/>
  <c r="B276" i="366"/>
  <c r="B275" i="366"/>
  <c r="B274" i="366"/>
  <c r="B273" i="366"/>
  <c r="B272" i="366"/>
  <c r="B271" i="366"/>
  <c r="B270" i="366"/>
  <c r="B269" i="366"/>
  <c r="B268" i="366"/>
  <c r="B267" i="366"/>
  <c r="B266" i="366"/>
  <c r="B265" i="366"/>
  <c r="B264" i="366"/>
  <c r="B263" i="366"/>
  <c r="B262" i="366"/>
  <c r="B261" i="366"/>
  <c r="B260" i="366"/>
  <c r="B259" i="366"/>
  <c r="B258" i="366"/>
  <c r="B257" i="366"/>
  <c r="B256" i="366"/>
  <c r="B255" i="366"/>
  <c r="B254" i="366"/>
  <c r="B253" i="366"/>
  <c r="B252" i="366"/>
  <c r="B251" i="366"/>
  <c r="B250" i="366"/>
  <c r="B249" i="366"/>
  <c r="B248" i="366"/>
  <c r="B247" i="366"/>
  <c r="B246" i="366"/>
  <c r="B245" i="366"/>
  <c r="B244" i="366"/>
  <c r="B243" i="366"/>
  <c r="B242" i="366"/>
  <c r="B241" i="366"/>
  <c r="B240" i="366"/>
  <c r="B239" i="366"/>
  <c r="B238" i="366"/>
  <c r="B237" i="366"/>
  <c r="B236" i="366"/>
  <c r="B235" i="366"/>
  <c r="B234" i="366"/>
  <c r="B233" i="366"/>
  <c r="B232" i="366"/>
  <c r="B231" i="366"/>
  <c r="B230" i="366"/>
  <c r="B229" i="366"/>
  <c r="B228" i="366"/>
  <c r="B227" i="366"/>
  <c r="B226" i="366"/>
  <c r="B225" i="366"/>
  <c r="B224" i="366"/>
  <c r="B223" i="366"/>
  <c r="B222" i="366"/>
  <c r="B221" i="366"/>
  <c r="B220" i="366"/>
  <c r="B219" i="366"/>
  <c r="B218" i="366"/>
  <c r="B217" i="366"/>
  <c r="B216" i="366"/>
  <c r="B215" i="366"/>
  <c r="B214" i="366"/>
  <c r="B213" i="366"/>
  <c r="B212" i="366"/>
  <c r="B211" i="366"/>
  <c r="B210" i="366"/>
  <c r="B209" i="366"/>
  <c r="B208" i="366"/>
  <c r="B207" i="366"/>
  <c r="B206" i="366"/>
  <c r="B205" i="366"/>
  <c r="B204" i="366"/>
  <c r="B203" i="366"/>
  <c r="B202" i="366"/>
  <c r="B201" i="366"/>
  <c r="B200" i="366"/>
  <c r="B199" i="366"/>
  <c r="B198" i="366"/>
  <c r="B197" i="366"/>
  <c r="B196" i="366"/>
  <c r="B195" i="366"/>
  <c r="B194" i="366"/>
  <c r="B193" i="366"/>
  <c r="B192" i="366"/>
  <c r="B191" i="366"/>
  <c r="B190" i="366"/>
  <c r="B189" i="366"/>
  <c r="B188" i="366"/>
  <c r="B187" i="366"/>
  <c r="B186" i="366"/>
  <c r="B185" i="366"/>
  <c r="B184" i="366"/>
  <c r="B183" i="366"/>
  <c r="B182" i="366"/>
  <c r="B181" i="366"/>
  <c r="B180" i="366"/>
  <c r="B179" i="366"/>
  <c r="B178" i="366"/>
  <c r="B177" i="366"/>
  <c r="B176" i="366"/>
  <c r="B175" i="366"/>
  <c r="B174" i="366"/>
  <c r="B173" i="366"/>
  <c r="B172" i="366"/>
  <c r="B171" i="366"/>
  <c r="B170" i="366"/>
  <c r="B169" i="366"/>
  <c r="B168" i="366"/>
  <c r="B167" i="366"/>
  <c r="B166" i="366"/>
  <c r="B165" i="366"/>
  <c r="B164" i="366"/>
  <c r="B163" i="366"/>
  <c r="B162" i="366"/>
  <c r="B161" i="366"/>
  <c r="B160" i="366"/>
  <c r="B159" i="366"/>
  <c r="B158" i="366"/>
  <c r="B157" i="366"/>
  <c r="B156" i="366"/>
  <c r="B155" i="366"/>
  <c r="B154" i="366"/>
  <c r="B153" i="366"/>
  <c r="B152" i="366"/>
  <c r="B151" i="366"/>
  <c r="B150" i="366"/>
  <c r="B149" i="366"/>
  <c r="B148" i="366"/>
  <c r="B147" i="366"/>
  <c r="B146" i="366"/>
  <c r="B145" i="366"/>
  <c r="B144" i="366"/>
  <c r="B143" i="366"/>
  <c r="B142" i="366"/>
  <c r="B141" i="366"/>
  <c r="B140" i="366"/>
  <c r="B139" i="366"/>
  <c r="B138" i="366"/>
  <c r="B137" i="366"/>
  <c r="B136" i="366"/>
  <c r="B135" i="366"/>
  <c r="B134" i="366"/>
  <c r="B133" i="366"/>
  <c r="B132" i="366"/>
  <c r="B131" i="366"/>
  <c r="B130" i="366"/>
  <c r="B129" i="366"/>
  <c r="B128" i="366"/>
  <c r="B127" i="366"/>
  <c r="B126" i="366"/>
  <c r="B125" i="366"/>
  <c r="B124" i="366"/>
  <c r="B123" i="366"/>
  <c r="B122" i="366"/>
  <c r="B121" i="366"/>
  <c r="B120" i="366"/>
  <c r="B119" i="366"/>
  <c r="B118" i="366"/>
  <c r="B117" i="366"/>
  <c r="B116" i="366"/>
  <c r="B115" i="366"/>
  <c r="B114" i="366"/>
  <c r="B113" i="366"/>
  <c r="B112" i="366"/>
  <c r="B111" i="366"/>
  <c r="B110" i="366"/>
  <c r="B109" i="366"/>
  <c r="B108" i="366"/>
  <c r="B107" i="366"/>
  <c r="B106" i="366"/>
  <c r="B105" i="366"/>
  <c r="B104" i="366"/>
  <c r="B103" i="366"/>
  <c r="B102" i="366"/>
  <c r="B101" i="366"/>
  <c r="B100" i="366"/>
  <c r="B99" i="366"/>
  <c r="B98" i="366"/>
  <c r="B97" i="366"/>
  <c r="B96" i="366"/>
  <c r="B95" i="366"/>
  <c r="B94" i="366"/>
  <c r="B93" i="366"/>
  <c r="B92" i="366"/>
  <c r="B91" i="366"/>
  <c r="B90" i="366"/>
  <c r="B89" i="366"/>
  <c r="B88" i="366"/>
  <c r="B87" i="366"/>
  <c r="B86" i="366"/>
  <c r="B85" i="366"/>
  <c r="B84" i="366"/>
  <c r="B83" i="366"/>
  <c r="B82" i="366"/>
  <c r="B81" i="366"/>
  <c r="B80" i="366"/>
  <c r="B79" i="366"/>
  <c r="B78" i="366"/>
  <c r="B77" i="366"/>
  <c r="B76" i="366"/>
  <c r="B75" i="366"/>
  <c r="B74" i="366"/>
  <c r="B73" i="366"/>
  <c r="B72" i="366"/>
  <c r="B71" i="366"/>
  <c r="B70" i="366"/>
  <c r="B69" i="366"/>
  <c r="B68" i="366"/>
  <c r="B67" i="366"/>
  <c r="B66" i="366"/>
  <c r="B65" i="366"/>
  <c r="B64" i="366"/>
  <c r="B63" i="366"/>
  <c r="B62" i="366"/>
  <c r="B61" i="366"/>
  <c r="B60" i="366"/>
  <c r="B59" i="366"/>
  <c r="B58" i="366"/>
  <c r="B57" i="366"/>
  <c r="B56" i="366"/>
  <c r="B55" i="366"/>
  <c r="B54" i="366"/>
  <c r="B53" i="366"/>
  <c r="B52" i="366"/>
  <c r="B51" i="366"/>
  <c r="B50" i="366"/>
  <c r="B49" i="366"/>
  <c r="B48" i="366"/>
  <c r="B47" i="366"/>
  <c r="B46" i="366"/>
  <c r="B45" i="366"/>
  <c r="B44" i="366"/>
  <c r="B43" i="366"/>
  <c r="B42" i="366"/>
  <c r="B41" i="366"/>
  <c r="B40" i="366"/>
  <c r="B39" i="366"/>
  <c r="B38" i="366"/>
  <c r="B37" i="366"/>
  <c r="B36" i="366"/>
  <c r="B35" i="366"/>
  <c r="B34" i="366"/>
  <c r="B33" i="366"/>
  <c r="B32" i="366"/>
  <c r="B31" i="366"/>
  <c r="B30" i="366"/>
  <c r="B29" i="366"/>
  <c r="B28" i="366"/>
  <c r="B27" i="366"/>
  <c r="B26" i="366"/>
  <c r="B25" i="366"/>
  <c r="B24" i="366"/>
  <c r="B23" i="366"/>
  <c r="B22" i="366"/>
  <c r="B21" i="366"/>
  <c r="B20" i="366"/>
  <c r="B19" i="366"/>
  <c r="B18" i="366"/>
  <c r="B17" i="366"/>
  <c r="B16" i="366"/>
  <c r="B15" i="366"/>
  <c r="B14" i="366"/>
  <c r="B13" i="366"/>
  <c r="B12" i="366"/>
  <c r="B11" i="366"/>
  <c r="B10" i="366"/>
  <c r="B9" i="366"/>
  <c r="B8" i="366"/>
  <c r="B7" i="366"/>
  <c r="B6" i="366"/>
  <c r="B5" i="366"/>
  <c r="B4" i="366"/>
  <c r="B3" i="366"/>
  <c r="B2" i="366"/>
  <c r="AT53" i="365"/>
  <c r="AS53" i="365"/>
  <c r="AR53" i="365"/>
  <c r="AQ53" i="365"/>
  <c r="AP53" i="365"/>
  <c r="AO53" i="365"/>
  <c r="AN53" i="365"/>
  <c r="AT50" i="365"/>
  <c r="AS50" i="365"/>
  <c r="AR50" i="365"/>
  <c r="AQ50" i="365"/>
  <c r="AP50" i="365"/>
  <c r="AO50" i="365"/>
  <c r="AN50" i="365"/>
  <c r="I9" i="365"/>
  <c r="I8" i="365"/>
  <c r="AT6" i="365"/>
  <c r="AS6" i="365"/>
  <c r="AR6" i="365"/>
  <c r="AQ6" i="365"/>
  <c r="AP6" i="365"/>
  <c r="AO6" i="365"/>
  <c r="AN6" i="365"/>
  <c r="AM6" i="365"/>
  <c r="AL6" i="365"/>
  <c r="AK6" i="365"/>
  <c r="AJ6" i="365"/>
  <c r="AI6" i="365"/>
  <c r="AH6" i="365"/>
  <c r="AG6" i="365"/>
  <c r="AF6" i="365"/>
  <c r="AE6" i="365"/>
  <c r="AD6" i="365"/>
  <c r="AC6" i="365"/>
  <c r="AB6" i="365"/>
  <c r="AA6" i="365"/>
  <c r="Z6" i="365"/>
  <c r="Y6" i="365"/>
  <c r="X6" i="365"/>
  <c r="W6" i="365"/>
  <c r="V6" i="365"/>
  <c r="V42" i="365" l="1"/>
  <c r="V23" i="365"/>
  <c r="V26" i="365"/>
  <c r="V29" i="365"/>
  <c r="V39" i="365"/>
  <c r="AJ26" i="365"/>
  <c r="AJ23" i="365"/>
  <c r="AJ42" i="365"/>
  <c r="AJ39" i="365"/>
  <c r="AJ29" i="365"/>
  <c r="AD23" i="365"/>
  <c r="AD26" i="365"/>
  <c r="AD42" i="365"/>
  <c r="AD39" i="365"/>
  <c r="AD29" i="365"/>
  <c r="AD41" i="365"/>
  <c r="AL41" i="365"/>
  <c r="AT41" i="365"/>
  <c r="AD38" i="365"/>
  <c r="AL38" i="365"/>
  <c r="AT38" i="365"/>
  <c r="W41" i="365"/>
  <c r="AE41" i="365"/>
  <c r="AM41" i="365"/>
  <c r="W38" i="365"/>
  <c r="AE38" i="365"/>
  <c r="AM38" i="365"/>
  <c r="X41" i="365"/>
  <c r="AF41" i="365"/>
  <c r="AN41" i="365"/>
  <c r="X38" i="365"/>
  <c r="AF38" i="365"/>
  <c r="AN38" i="365"/>
  <c r="Y41" i="365"/>
  <c r="AG41" i="365"/>
  <c r="AO41" i="365"/>
  <c r="Y38" i="365"/>
  <c r="AG38" i="365"/>
  <c r="AO38" i="365"/>
  <c r="Z41" i="365"/>
  <c r="AH41" i="365"/>
  <c r="AP41" i="365"/>
  <c r="Z38" i="365"/>
  <c r="AH38" i="365"/>
  <c r="AP38" i="365"/>
  <c r="AA41" i="365"/>
  <c r="AI41" i="365"/>
  <c r="AQ41" i="365"/>
  <c r="AA38" i="365"/>
  <c r="AI38" i="365"/>
  <c r="AQ38" i="365"/>
  <c r="V38" i="365"/>
  <c r="AC41" i="365"/>
  <c r="AB41" i="365"/>
  <c r="AJ41" i="365"/>
  <c r="AR41" i="365"/>
  <c r="AB38" i="365"/>
  <c r="AJ38" i="365"/>
  <c r="AR38" i="365"/>
  <c r="AK41" i="365"/>
  <c r="AS41" i="365"/>
  <c r="AC38" i="365"/>
  <c r="AK38" i="365"/>
  <c r="AS38" i="365"/>
  <c r="X42" i="365"/>
  <c r="X26" i="365"/>
  <c r="X23" i="365"/>
  <c r="X29" i="365"/>
  <c r="X39" i="365"/>
  <c r="AG26" i="365"/>
  <c r="AG29" i="365"/>
  <c r="AG42" i="365"/>
  <c r="AG23" i="365"/>
  <c r="AG39" i="365"/>
  <c r="AO39" i="365"/>
  <c r="AB39" i="365"/>
  <c r="AB26" i="365"/>
  <c r="AB23" i="365"/>
  <c r="AB42" i="365"/>
  <c r="AB29" i="365"/>
  <c r="AK23" i="365"/>
  <c r="AK26" i="365"/>
  <c r="AK29" i="365"/>
  <c r="AK39" i="365"/>
  <c r="AK42" i="365"/>
  <c r="W23" i="365"/>
  <c r="W26" i="365"/>
  <c r="W39" i="365"/>
  <c r="W29" i="365"/>
  <c r="W42" i="365"/>
  <c r="F237" i="366"/>
  <c r="F245" i="366"/>
  <c r="F253" i="366"/>
  <c r="F261" i="366"/>
  <c r="H261" i="366" s="1"/>
  <c r="F269" i="366"/>
  <c r="F277" i="366"/>
  <c r="F285" i="366"/>
  <c r="F293" i="366"/>
  <c r="F301" i="366"/>
  <c r="F309" i="366"/>
  <c r="F317" i="366"/>
  <c r="F325" i="366"/>
  <c r="E233" i="366"/>
  <c r="E241" i="366"/>
  <c r="E249" i="366"/>
  <c r="E257" i="366"/>
  <c r="E265" i="366"/>
  <c r="E273" i="366"/>
  <c r="E281" i="366"/>
  <c r="E289" i="366"/>
  <c r="E297" i="366"/>
  <c r="E305" i="366"/>
  <c r="E313" i="366"/>
  <c r="E321" i="366"/>
  <c r="F252" i="366"/>
  <c r="F308" i="366"/>
  <c r="E280" i="366"/>
  <c r="F238" i="366"/>
  <c r="F246" i="366"/>
  <c r="F254" i="366"/>
  <c r="F262" i="366"/>
  <c r="F270" i="366"/>
  <c r="F278" i="366"/>
  <c r="F286" i="366"/>
  <c r="F294" i="366"/>
  <c r="F302" i="366"/>
  <c r="F310" i="366"/>
  <c r="F318" i="366"/>
  <c r="E234" i="366"/>
  <c r="E242" i="366"/>
  <c r="E250" i="366"/>
  <c r="E258" i="366"/>
  <c r="E266" i="366"/>
  <c r="E274" i="366"/>
  <c r="E282" i="366"/>
  <c r="E290" i="366"/>
  <c r="E298" i="366"/>
  <c r="E306" i="366"/>
  <c r="E314" i="366"/>
  <c r="E322" i="366"/>
  <c r="E299" i="366"/>
  <c r="E315" i="366"/>
  <c r="F313" i="366"/>
  <c r="E237" i="366"/>
  <c r="E269" i="366"/>
  <c r="E301" i="366"/>
  <c r="E325" i="366"/>
  <c r="F244" i="366"/>
  <c r="F300" i="366"/>
  <c r="E264" i="366"/>
  <c r="E304" i="366"/>
  <c r="F239" i="366"/>
  <c r="F247" i="366"/>
  <c r="F255" i="366"/>
  <c r="F263" i="366"/>
  <c r="F271" i="366"/>
  <c r="F279" i="366"/>
  <c r="F287" i="366"/>
  <c r="F295" i="366"/>
  <c r="F303" i="366"/>
  <c r="F311" i="366"/>
  <c r="F319" i="366"/>
  <c r="E235" i="366"/>
  <c r="E243" i="366"/>
  <c r="E251" i="366"/>
  <c r="E259" i="366"/>
  <c r="E267" i="366"/>
  <c r="E275" i="366"/>
  <c r="E283" i="366"/>
  <c r="E291" i="366"/>
  <c r="E307" i="366"/>
  <c r="E323" i="366"/>
  <c r="E253" i="366"/>
  <c r="E285" i="366"/>
  <c r="E309" i="366"/>
  <c r="F260" i="366"/>
  <c r="E272" i="366"/>
  <c r="E320" i="366"/>
  <c r="F240" i="366"/>
  <c r="F248" i="366"/>
  <c r="F256" i="366"/>
  <c r="F264" i="366"/>
  <c r="F272" i="366"/>
  <c r="F280" i="366"/>
  <c r="F288" i="366"/>
  <c r="F296" i="366"/>
  <c r="F304" i="366"/>
  <c r="F312" i="366"/>
  <c r="F320" i="366"/>
  <c r="E236" i="366"/>
  <c r="E244" i="366"/>
  <c r="E252" i="366"/>
  <c r="E260" i="366"/>
  <c r="E268" i="366"/>
  <c r="E276" i="366"/>
  <c r="E284" i="366"/>
  <c r="E292" i="366"/>
  <c r="E300" i="366"/>
  <c r="E308" i="366"/>
  <c r="E316" i="366"/>
  <c r="E324" i="366"/>
  <c r="F289" i="366"/>
  <c r="E245" i="366"/>
  <c r="E277" i="366"/>
  <c r="E293" i="366"/>
  <c r="E317" i="366"/>
  <c r="F236" i="366"/>
  <c r="F292" i="366"/>
  <c r="E256" i="366"/>
  <c r="E312" i="366"/>
  <c r="F233" i="366"/>
  <c r="F241" i="366"/>
  <c r="F249" i="366"/>
  <c r="F257" i="366"/>
  <c r="F265" i="366"/>
  <c r="F273" i="366"/>
  <c r="F281" i="366"/>
  <c r="F297" i="366"/>
  <c r="F305" i="366"/>
  <c r="F321" i="366"/>
  <c r="E261" i="366"/>
  <c r="G261" i="366" s="1"/>
  <c r="G262" i="366" s="1"/>
  <c r="G263" i="366" s="1"/>
  <c r="G264" i="366" s="1"/>
  <c r="G265" i="366" s="1"/>
  <c r="G266" i="366" s="1"/>
  <c r="F284" i="366"/>
  <c r="F234" i="366"/>
  <c r="F242" i="366"/>
  <c r="F250" i="366"/>
  <c r="F258" i="366"/>
  <c r="F266" i="366"/>
  <c r="F274" i="366"/>
  <c r="F282" i="366"/>
  <c r="F290" i="366"/>
  <c r="F298" i="366"/>
  <c r="F306" i="366"/>
  <c r="F314" i="366"/>
  <c r="F322" i="366"/>
  <c r="E238" i="366"/>
  <c r="E246" i="366"/>
  <c r="E254" i="366"/>
  <c r="E262" i="366"/>
  <c r="E270" i="366"/>
  <c r="E278" i="366"/>
  <c r="E286" i="366"/>
  <c r="E294" i="366"/>
  <c r="E302" i="366"/>
  <c r="E310" i="366"/>
  <c r="E318" i="366"/>
  <c r="E263" i="366"/>
  <c r="E271" i="366"/>
  <c r="E279" i="366"/>
  <c r="E287" i="366"/>
  <c r="E295" i="366"/>
  <c r="E303" i="366"/>
  <c r="E311" i="366"/>
  <c r="F276" i="366"/>
  <c r="F324" i="366"/>
  <c r="E248" i="366"/>
  <c r="E288" i="366"/>
  <c r="F235" i="366"/>
  <c r="F243" i="366"/>
  <c r="F251" i="366"/>
  <c r="F259" i="366"/>
  <c r="F267" i="366"/>
  <c r="F275" i="366"/>
  <c r="F283" i="366"/>
  <c r="F291" i="366"/>
  <c r="F299" i="366"/>
  <c r="F307" i="366"/>
  <c r="F315" i="366"/>
  <c r="F323" i="366"/>
  <c r="E239" i="366"/>
  <c r="E247" i="366"/>
  <c r="E255" i="366"/>
  <c r="E319" i="366"/>
  <c r="F268" i="366"/>
  <c r="F316" i="366"/>
  <c r="E240" i="366"/>
  <c r="E296" i="366"/>
  <c r="AM23" i="365"/>
  <c r="AM102" i="331" s="1"/>
  <c r="AM39" i="365"/>
  <c r="AM29" i="365"/>
  <c r="AM108" i="331" s="1"/>
  <c r="AM42" i="365"/>
  <c r="AM26" i="365"/>
  <c r="AM105" i="331" s="1"/>
  <c r="AN42" i="365"/>
  <c r="AN23" i="365"/>
  <c r="AN26" i="365"/>
  <c r="AN39" i="365"/>
  <c r="AN29" i="365"/>
  <c r="Z26" i="365"/>
  <c r="Z23" i="365"/>
  <c r="Z29" i="365"/>
  <c r="Z39" i="365"/>
  <c r="Z42" i="365"/>
  <c r="AC26" i="365"/>
  <c r="AC23" i="365"/>
  <c r="AC29" i="365"/>
  <c r="AC39" i="365"/>
  <c r="AC44" i="365" s="1"/>
  <c r="AC42" i="365"/>
  <c r="AL26" i="365"/>
  <c r="AL39" i="365"/>
  <c r="AL42" i="365"/>
  <c r="AL23" i="365"/>
  <c r="AL102" i="331" s="1"/>
  <c r="AL29" i="365"/>
  <c r="AE23" i="365"/>
  <c r="AE29" i="365"/>
  <c r="AE26" i="365"/>
  <c r="AE39" i="365"/>
  <c r="AE42" i="365"/>
  <c r="AF26" i="365"/>
  <c r="AF23" i="365"/>
  <c r="AF102" i="331" s="1"/>
  <c r="AF42" i="365"/>
  <c r="AF39" i="365"/>
  <c r="AF29" i="365"/>
  <c r="Y39" i="365"/>
  <c r="Y23" i="365"/>
  <c r="Y26" i="365"/>
  <c r="Y29" i="365"/>
  <c r="Y42" i="365"/>
  <c r="AH26" i="365"/>
  <c r="AH39" i="365"/>
  <c r="AH23" i="365"/>
  <c r="AH42" i="365"/>
  <c r="AH29" i="365"/>
  <c r="AA23" i="365"/>
  <c r="AA102" i="331" s="1"/>
  <c r="AA26" i="365"/>
  <c r="AA29" i="365"/>
  <c r="AA42" i="365"/>
  <c r="AA39" i="365"/>
  <c r="AI23" i="365"/>
  <c r="AI26" i="365"/>
  <c r="AI105" i="331" s="1"/>
  <c r="AI29" i="365"/>
  <c r="AI39" i="365"/>
  <c r="AI42" i="365"/>
  <c r="AE102" i="331"/>
  <c r="W102" i="331"/>
  <c r="X102" i="331"/>
  <c r="AT21" i="365"/>
  <c r="AI102" i="331"/>
  <c r="AB102" i="331"/>
  <c r="AJ102" i="331"/>
  <c r="W21" i="365"/>
  <c r="AM21" i="365"/>
  <c r="AN105" i="331"/>
  <c r="AE21" i="365"/>
  <c r="AA21" i="365"/>
  <c r="AI21" i="365"/>
  <c r="AQ21" i="365"/>
  <c r="V21" i="365"/>
  <c r="AD21" i="365"/>
  <c r="AL21" i="365"/>
  <c r="Z21" i="365"/>
  <c r="AH21" i="365"/>
  <c r="AP21" i="365"/>
  <c r="AE105" i="331"/>
  <c r="AB105" i="331"/>
  <c r="AN108" i="331"/>
  <c r="W105" i="331"/>
  <c r="AA105" i="331"/>
  <c r="AJ105" i="331"/>
  <c r="AF105" i="331"/>
  <c r="X105" i="331"/>
  <c r="AD108" i="331"/>
  <c r="Y108" i="331"/>
  <c r="X24" i="365"/>
  <c r="X103" i="331" s="1"/>
  <c r="AJ24" i="365"/>
  <c r="AJ103" i="331" s="1"/>
  <c r="V41" i="365"/>
  <c r="X21" i="365"/>
  <c r="AB21" i="365"/>
  <c r="AF21" i="365"/>
  <c r="AJ21" i="365"/>
  <c r="AN21" i="365"/>
  <c r="AR21" i="365"/>
  <c r="Y21" i="365"/>
  <c r="AC21" i="365"/>
  <c r="AG21" i="365"/>
  <c r="AK21" i="365"/>
  <c r="AO21" i="365"/>
  <c r="AS21" i="365"/>
  <c r="Y44" i="365" l="1"/>
  <c r="AF44" i="365"/>
  <c r="AA44" i="365"/>
  <c r="AH44" i="365"/>
  <c r="AI44" i="365"/>
  <c r="AL44" i="365"/>
  <c r="Z44" i="365"/>
  <c r="AE44" i="365"/>
  <c r="AD44" i="365"/>
  <c r="AF24" i="365"/>
  <c r="AF103" i="331" s="1"/>
  <c r="X44" i="365"/>
  <c r="V44" i="365"/>
  <c r="W44" i="365"/>
  <c r="AO26" i="365"/>
  <c r="AM44" i="365"/>
  <c r="H262" i="366"/>
  <c r="AO44" i="365"/>
  <c r="AN44" i="365"/>
  <c r="G267" i="366"/>
  <c r="AG44" i="365"/>
  <c r="AJ44" i="365"/>
  <c r="AB24" i="365"/>
  <c r="AB103" i="331" s="1"/>
  <c r="AK44" i="365"/>
  <c r="AB44" i="365"/>
  <c r="AN27" i="365"/>
  <c r="AN106" i="331" s="1"/>
  <c r="W45" i="365"/>
  <c r="W119" i="331" s="1"/>
  <c r="X45" i="365"/>
  <c r="X119" i="331" s="1"/>
  <c r="AL45" i="365"/>
  <c r="AL119" i="331" s="1"/>
  <c r="AD45" i="365"/>
  <c r="AD119" i="331" s="1"/>
  <c r="Z45" i="365"/>
  <c r="Z119" i="331" s="1"/>
  <c r="AA45" i="365"/>
  <c r="AA119" i="331" s="1"/>
  <c r="AN30" i="365"/>
  <c r="AN109" i="331" s="1"/>
  <c r="AB45" i="365"/>
  <c r="AB119" i="331" s="1"/>
  <c r="AN45" i="365"/>
  <c r="AN119" i="331" s="1"/>
  <c r="AH108" i="331"/>
  <c r="AM45" i="365"/>
  <c r="AM119" i="331" s="1"/>
  <c r="AI45" i="365"/>
  <c r="AI119" i="331" s="1"/>
  <c r="AE45" i="365"/>
  <c r="AE119" i="331" s="1"/>
  <c r="V45" i="365"/>
  <c r="V119" i="331" s="1"/>
  <c r="AH45" i="365"/>
  <c r="AH119" i="331" s="1"/>
  <c r="AG45" i="365"/>
  <c r="AG119" i="331" s="1"/>
  <c r="AF108" i="331"/>
  <c r="AN32" i="365"/>
  <c r="AN117" i="331" s="1"/>
  <c r="AF27" i="365"/>
  <c r="AF106" i="331" s="1"/>
  <c r="AC45" i="365"/>
  <c r="AC119" i="331" s="1"/>
  <c r="AF45" i="365"/>
  <c r="AF119" i="331" s="1"/>
  <c r="Y45" i="365"/>
  <c r="Y119" i="331" s="1"/>
  <c r="AM32" i="365"/>
  <c r="AM117" i="331" s="1"/>
  <c r="Y32" i="365"/>
  <c r="Y117" i="331" s="1"/>
  <c r="AL27" i="365"/>
  <c r="AL106" i="331" s="1"/>
  <c r="AL105" i="331"/>
  <c r="W27" i="365"/>
  <c r="W106" i="331" s="1"/>
  <c r="V105" i="331"/>
  <c r="AG27" i="365"/>
  <c r="AG106" i="331" s="1"/>
  <c r="AG105" i="331"/>
  <c r="AH27" i="365"/>
  <c r="AH106" i="331" s="1"/>
  <c r="AH105" i="331"/>
  <c r="AC27" i="365"/>
  <c r="AC106" i="331" s="1"/>
  <c r="AC105" i="331"/>
  <c r="X27" i="365"/>
  <c r="X106" i="331" s="1"/>
  <c r="AB27" i="365"/>
  <c r="AB106" i="331" s="1"/>
  <c r="AD27" i="365"/>
  <c r="AD106" i="331" s="1"/>
  <c r="AD105" i="331"/>
  <c r="Y27" i="365"/>
  <c r="Y106" i="331" s="1"/>
  <c r="Y105" i="331"/>
  <c r="AJ27" i="365"/>
  <c r="AJ106" i="331" s="1"/>
  <c r="Z27" i="365"/>
  <c r="Z106" i="331" s="1"/>
  <c r="Z105" i="331"/>
  <c r="AK27" i="365"/>
  <c r="AK106" i="331" s="1"/>
  <c r="AK105" i="331"/>
  <c r="AH32" i="365"/>
  <c r="AH117" i="331" s="1"/>
  <c r="Z108" i="331"/>
  <c r="Z32" i="365"/>
  <c r="Z117" i="331" s="1"/>
  <c r="Z30" i="365"/>
  <c r="Z109" i="331" s="1"/>
  <c r="AG108" i="331"/>
  <c r="AG32" i="365"/>
  <c r="AG117" i="331" s="1"/>
  <c r="AC108" i="331"/>
  <c r="AC32" i="365"/>
  <c r="AC117" i="331" s="1"/>
  <c r="Y24" i="365"/>
  <c r="Y103" i="331" s="1"/>
  <c r="Y102" i="331"/>
  <c r="AA24" i="365"/>
  <c r="AA103" i="331" s="1"/>
  <c r="Z102" i="331"/>
  <c r="AD32" i="365"/>
  <c r="AD117" i="331" s="1"/>
  <c r="AN24" i="365"/>
  <c r="AN103" i="331" s="1"/>
  <c r="AN102" i="331"/>
  <c r="AK24" i="365"/>
  <c r="AK103" i="331" s="1"/>
  <c r="AK102" i="331"/>
  <c r="W24" i="365"/>
  <c r="W103" i="331" s="1"/>
  <c r="V102" i="331"/>
  <c r="AD30" i="365"/>
  <c r="AD109" i="331" s="1"/>
  <c r="AG24" i="365"/>
  <c r="AG103" i="331" s="1"/>
  <c r="AG102" i="331"/>
  <c r="AI24" i="365"/>
  <c r="AI103" i="331" s="1"/>
  <c r="AH102" i="331"/>
  <c r="AC24" i="365"/>
  <c r="AC103" i="331" s="1"/>
  <c r="AC102" i="331"/>
  <c r="V32" i="365"/>
  <c r="V117" i="331" s="1"/>
  <c r="V108" i="331"/>
  <c r="AE24" i="365"/>
  <c r="AE103" i="331" s="1"/>
  <c r="AD102" i="331"/>
  <c r="AK45" i="365"/>
  <c r="AK119" i="331" s="1"/>
  <c r="AL24" i="365"/>
  <c r="AL103" i="331" s="1"/>
  <c r="X108" i="331"/>
  <c r="AL108" i="331"/>
  <c r="AB108" i="331"/>
  <c r="AH24" i="365"/>
  <c r="AH103" i="331" s="1"/>
  <c r="W108" i="331"/>
  <c r="AM27" i="365"/>
  <c r="AM106" i="331" s="1"/>
  <c r="AA108" i="331"/>
  <c r="AJ108" i="331"/>
  <c r="AJ45" i="365"/>
  <c r="AJ119" i="331" s="1"/>
  <c r="AD24" i="365"/>
  <c r="AD103" i="331" s="1"/>
  <c r="AA27" i="365"/>
  <c r="AA106" i="331" s="1"/>
  <c r="AK108" i="331"/>
  <c r="AE27" i="365"/>
  <c r="AE106" i="331" s="1"/>
  <c r="Z24" i="365"/>
  <c r="Z103" i="331" s="1"/>
  <c r="AI27" i="365"/>
  <c r="AI106" i="331" s="1"/>
  <c r="AM24" i="365"/>
  <c r="AM103" i="331" s="1"/>
  <c r="H263" i="366" l="1"/>
  <c r="G268" i="366"/>
  <c r="G269" i="366" s="1"/>
  <c r="G270" i="366" s="1"/>
  <c r="G271" i="366" s="1"/>
  <c r="G272" i="366" s="1"/>
  <c r="G273" i="366" s="1"/>
  <c r="G274" i="366" s="1"/>
  <c r="G275" i="366" s="1"/>
  <c r="G276" i="366" s="1"/>
  <c r="G277" i="366" s="1"/>
  <c r="G278" i="366" s="1"/>
  <c r="AP26" i="365"/>
  <c r="AH30" i="365"/>
  <c r="AH109" i="331" s="1"/>
  <c r="AG30" i="365"/>
  <c r="AG109" i="331" s="1"/>
  <c r="AF32" i="365"/>
  <c r="AF117" i="331" s="1"/>
  <c r="AO27" i="365"/>
  <c r="AO106" i="331" s="1"/>
  <c r="AO105" i="331"/>
  <c r="AE108" i="331"/>
  <c r="AE30" i="365"/>
  <c r="AE109" i="331" s="1"/>
  <c r="AE32" i="365"/>
  <c r="AE117" i="331" s="1"/>
  <c r="AF30" i="365"/>
  <c r="AF109" i="331" s="1"/>
  <c r="AI108" i="331"/>
  <c r="AI30" i="365"/>
  <c r="AI32" i="365"/>
  <c r="AI117" i="331" s="1"/>
  <c r="I115" i="331"/>
  <c r="AJ32" i="365"/>
  <c r="AJ117" i="331" s="1"/>
  <c r="AJ30" i="365"/>
  <c r="AA30" i="365"/>
  <c r="AA109" i="331" s="1"/>
  <c r="AA32" i="365"/>
  <c r="AA117" i="331" s="1"/>
  <c r="W30" i="365"/>
  <c r="W109" i="331" s="1"/>
  <c r="W32" i="365"/>
  <c r="W117" i="331" s="1"/>
  <c r="AK32" i="365"/>
  <c r="AK117" i="331" s="1"/>
  <c r="AK30" i="365"/>
  <c r="AB32" i="365"/>
  <c r="AB117" i="331" s="1"/>
  <c r="AB30" i="365"/>
  <c r="AB109" i="331" s="1"/>
  <c r="AC30" i="365"/>
  <c r="AC109" i="331" s="1"/>
  <c r="X32" i="365"/>
  <c r="X117" i="331" s="1"/>
  <c r="X30" i="365"/>
  <c r="X109" i="331" s="1"/>
  <c r="Y30" i="365"/>
  <c r="Y109" i="331" s="1"/>
  <c r="AL30" i="365"/>
  <c r="AL32" i="365"/>
  <c r="AL117" i="331" s="1"/>
  <c r="AM30" i="365"/>
  <c r="G279" i="366" l="1"/>
  <c r="G280" i="366" s="1"/>
  <c r="G281" i="366" s="1"/>
  <c r="G282" i="366" s="1"/>
  <c r="G283" i="366" s="1"/>
  <c r="G284" i="366" s="1"/>
  <c r="G285" i="366" s="1"/>
  <c r="G286" i="366" s="1"/>
  <c r="G287" i="366" s="1"/>
  <c r="G288" i="366" s="1"/>
  <c r="G289" i="366" s="1"/>
  <c r="G290" i="366" s="1"/>
  <c r="AQ26" i="365"/>
  <c r="H264" i="366"/>
  <c r="AK109" i="331"/>
  <c r="AL109" i="331"/>
  <c r="AJ109" i="331"/>
  <c r="AI109" i="331"/>
  <c r="AM109" i="331"/>
  <c r="G291" i="366" l="1"/>
  <c r="G292" i="366" s="1"/>
  <c r="G293" i="366" s="1"/>
  <c r="G294" i="366" s="1"/>
  <c r="G295" i="366" s="1"/>
  <c r="G296" i="366" s="1"/>
  <c r="G297" i="366" s="1"/>
  <c r="G298" i="366" s="1"/>
  <c r="G299" i="366" s="1"/>
  <c r="G300" i="366" s="1"/>
  <c r="G301" i="366" s="1"/>
  <c r="G302" i="366" s="1"/>
  <c r="AR26" i="365"/>
  <c r="H265" i="366"/>
  <c r="AO23" i="365"/>
  <c r="AP27" i="365"/>
  <c r="AP106" i="331" s="1"/>
  <c r="H266" i="366" l="1"/>
  <c r="G303" i="366"/>
  <c r="G304" i="366" s="1"/>
  <c r="G305" i="366" s="1"/>
  <c r="G306" i="366" s="1"/>
  <c r="G307" i="366" s="1"/>
  <c r="G308" i="366" s="1"/>
  <c r="G309" i="366" s="1"/>
  <c r="G310" i="366" s="1"/>
  <c r="G311" i="366" s="1"/>
  <c r="G312" i="366" s="1"/>
  <c r="G313" i="366" s="1"/>
  <c r="G314" i="366" s="1"/>
  <c r="AS26" i="365"/>
  <c r="AP105" i="331"/>
  <c r="AO42" i="365" l="1"/>
  <c r="AP39" i="365"/>
  <c r="AP44" i="365" s="1"/>
  <c r="G315" i="366"/>
  <c r="G316" i="366" s="1"/>
  <c r="G317" i="366" s="1"/>
  <c r="G318" i="366" s="1"/>
  <c r="G319" i="366" s="1"/>
  <c r="G320" i="366" s="1"/>
  <c r="G321" i="366" s="1"/>
  <c r="G322" i="366" s="1"/>
  <c r="G323" i="366" s="1"/>
  <c r="G324" i="366" s="1"/>
  <c r="G325" i="366" s="1"/>
  <c r="AT26" i="365"/>
  <c r="H267" i="366"/>
  <c r="H268" i="366" s="1"/>
  <c r="H269" i="366" s="1"/>
  <c r="H270" i="366" s="1"/>
  <c r="H271" i="366" s="1"/>
  <c r="H272" i="366" s="1"/>
  <c r="H273" i="366" s="1"/>
  <c r="H274" i="366" s="1"/>
  <c r="H275" i="366" s="1"/>
  <c r="H276" i="366" s="1"/>
  <c r="H277" i="366" s="1"/>
  <c r="H278" i="366" s="1"/>
  <c r="AP23" i="365"/>
  <c r="AP29" i="365" l="1"/>
  <c r="H279" i="366"/>
  <c r="H280" i="366" s="1"/>
  <c r="H281" i="366" s="1"/>
  <c r="H282" i="366" s="1"/>
  <c r="H283" i="366" s="1"/>
  <c r="H284" i="366" s="1"/>
  <c r="H285" i="366" s="1"/>
  <c r="H286" i="366" s="1"/>
  <c r="H287" i="366" s="1"/>
  <c r="H288" i="366" s="1"/>
  <c r="H289" i="366" s="1"/>
  <c r="H290" i="366" s="1"/>
  <c r="AQ23" i="365"/>
  <c r="AO24" i="365"/>
  <c r="AO103" i="331" s="1"/>
  <c r="AO102" i="331"/>
  <c r="AO45" i="365"/>
  <c r="AO119" i="331" s="1"/>
  <c r="AQ39" i="365" l="1"/>
  <c r="AQ44" i="365" s="1"/>
  <c r="AP42" i="365"/>
  <c r="H291" i="366"/>
  <c r="H292" i="366" s="1"/>
  <c r="H293" i="366" s="1"/>
  <c r="H294" i="366" s="1"/>
  <c r="H295" i="366" s="1"/>
  <c r="H296" i="366" s="1"/>
  <c r="H297" i="366" s="1"/>
  <c r="H298" i="366" s="1"/>
  <c r="H299" i="366" s="1"/>
  <c r="H300" i="366" s="1"/>
  <c r="H301" i="366" s="1"/>
  <c r="H302" i="366" s="1"/>
  <c r="AR23" i="365"/>
  <c r="AP24" i="365"/>
  <c r="AP103" i="331" s="1"/>
  <c r="H303" i="366" l="1"/>
  <c r="H304" i="366" s="1"/>
  <c r="H305" i="366" s="1"/>
  <c r="H306" i="366" s="1"/>
  <c r="H307" i="366" s="1"/>
  <c r="H308" i="366" s="1"/>
  <c r="H309" i="366" s="1"/>
  <c r="H310" i="366" s="1"/>
  <c r="H311" i="366" s="1"/>
  <c r="H312" i="366" s="1"/>
  <c r="H313" i="366" s="1"/>
  <c r="H314" i="366" s="1"/>
  <c r="AS23" i="365"/>
  <c r="AQ29" i="365"/>
  <c r="AP102" i="331"/>
  <c r="H315" i="366" l="1"/>
  <c r="H316" i="366" s="1"/>
  <c r="H317" i="366" s="1"/>
  <c r="H318" i="366" s="1"/>
  <c r="H319" i="366" s="1"/>
  <c r="H320" i="366" s="1"/>
  <c r="H321" i="366" s="1"/>
  <c r="H322" i="366" s="1"/>
  <c r="H323" i="366" s="1"/>
  <c r="H324" i="366" s="1"/>
  <c r="H325" i="366" s="1"/>
  <c r="AT23" i="365"/>
  <c r="AQ42" i="365"/>
  <c r="AR39" i="365"/>
  <c r="AR44" i="365" s="1"/>
  <c r="AQ24" i="365"/>
  <c r="AQ103" i="331" s="1"/>
  <c r="AR29" i="365" l="1"/>
  <c r="AQ102" i="331"/>
  <c r="AS39" i="365" l="1"/>
  <c r="AS44" i="365" s="1"/>
  <c r="AR42" i="365"/>
  <c r="AR24" i="365"/>
  <c r="AR103" i="331" s="1"/>
  <c r="AR102" i="331"/>
  <c r="AS29" i="365" l="1"/>
  <c r="AS24" i="365"/>
  <c r="AS103" i="331" s="1"/>
  <c r="AS102" i="331"/>
  <c r="AT39" i="365" l="1"/>
  <c r="AT44" i="365" s="1"/>
  <c r="AS42" i="365"/>
  <c r="AT24" i="365"/>
  <c r="AT103" i="331" s="1"/>
  <c r="AP246" i="331"/>
  <c r="AQ246" i="331"/>
  <c r="AR246" i="331"/>
  <c r="AS246" i="331"/>
  <c r="AT246" i="331"/>
  <c r="AP247" i="331"/>
  <c r="AQ247" i="331"/>
  <c r="AR247" i="331"/>
  <c r="AS247" i="331"/>
  <c r="AT247" i="331"/>
  <c r="AT29" i="365" l="1"/>
  <c r="AT102" i="331"/>
  <c r="AT42" i="365" l="1"/>
  <c r="AO29" i="365"/>
  <c r="AO108" i="331" l="1"/>
  <c r="AO32" i="365"/>
  <c r="AO117" i="331" s="1"/>
  <c r="AO30" i="365"/>
  <c r="AO109" i="331" s="1"/>
  <c r="G55" i="358"/>
  <c r="G56" i="358"/>
  <c r="G57" i="358"/>
  <c r="AT209" i="331" l="1"/>
  <c r="AS209" i="331"/>
  <c r="AR209" i="331"/>
  <c r="AQ209" i="331"/>
  <c r="AP209" i="331"/>
  <c r="AT208" i="331"/>
  <c r="AS208" i="331"/>
  <c r="AR208" i="331"/>
  <c r="AQ208" i="331"/>
  <c r="AP208" i="331"/>
  <c r="AT207" i="331"/>
  <c r="AS207" i="331"/>
  <c r="AR207" i="331"/>
  <c r="AQ207" i="331"/>
  <c r="AP207" i="331"/>
  <c r="AQ194" i="331"/>
  <c r="AR194" i="331"/>
  <c r="AS194" i="331"/>
  <c r="AT194" i="331"/>
  <c r="AT215" i="331"/>
  <c r="AS215" i="331"/>
  <c r="AR215" i="331"/>
  <c r="AQ215" i="331"/>
  <c r="AP215" i="331"/>
  <c r="AT214" i="331"/>
  <c r="AS214" i="331"/>
  <c r="AR214" i="331"/>
  <c r="AQ214" i="331"/>
  <c r="AP214" i="331"/>
  <c r="AS210" i="331" l="1"/>
  <c r="AS14" i="357" s="1"/>
  <c r="O56" i="358" s="1"/>
  <c r="AR210" i="331"/>
  <c r="AR14" i="357" s="1"/>
  <c r="N56" i="358" s="1"/>
  <c r="AP210" i="331"/>
  <c r="AP14" i="357" s="1"/>
  <c r="L56" i="358" s="1"/>
  <c r="AT210" i="331"/>
  <c r="AT14" i="357" s="1"/>
  <c r="P56" i="358" s="1"/>
  <c r="AQ210" i="331"/>
  <c r="AQ14" i="357" s="1"/>
  <c r="M56" i="358" s="1"/>
  <c r="AR216" i="331"/>
  <c r="AS216" i="331"/>
  <c r="AQ216" i="331"/>
  <c r="AT216" i="331"/>
  <c r="AP216" i="331"/>
  <c r="AQ193" i="331"/>
  <c r="AR193" i="331"/>
  <c r="AS193" i="331"/>
  <c r="AT193" i="331"/>
  <c r="AQ150" i="331" l="1"/>
  <c r="AR150" i="331"/>
  <c r="AS150" i="331"/>
  <c r="AT150" i="331"/>
  <c r="AQ151" i="331"/>
  <c r="AQ352" i="331" s="1"/>
  <c r="AR151" i="331"/>
  <c r="AR352" i="331" s="1"/>
  <c r="AS151" i="331"/>
  <c r="AS352" i="331" s="1"/>
  <c r="AT151" i="331"/>
  <c r="AT352" i="331" s="1"/>
  <c r="AP151" i="331"/>
  <c r="AP352" i="331" s="1"/>
  <c r="AP134" i="331"/>
  <c r="AO355" i="331" s="1"/>
  <c r="AP354" i="331" s="1"/>
  <c r="AP357" i="331" l="1"/>
  <c r="G4" i="186" l="1"/>
  <c r="AP193" i="331" l="1"/>
  <c r="AO247" i="331" l="1"/>
  <c r="AN247" i="331"/>
  <c r="AM247" i="331"/>
  <c r="AL247" i="331"/>
  <c r="AK247" i="331"/>
  <c r="AJ247" i="331"/>
  <c r="AI247" i="331"/>
  <c r="AH247" i="331"/>
  <c r="AO246" i="331"/>
  <c r="AN246" i="331"/>
  <c r="AM246" i="331"/>
  <c r="AL246" i="331"/>
  <c r="AK246" i="331"/>
  <c r="AJ246" i="331"/>
  <c r="AI246" i="331"/>
  <c r="AT126" i="331"/>
  <c r="AS126" i="331"/>
  <c r="AR126" i="331"/>
  <c r="AQ126" i="331"/>
  <c r="AP126" i="331"/>
  <c r="AT125" i="331"/>
  <c r="AT660" i="331" s="1"/>
  <c r="AS125" i="331"/>
  <c r="AS660" i="331" s="1"/>
  <c r="AR125" i="331"/>
  <c r="AR660" i="331" s="1"/>
  <c r="AQ125" i="331"/>
  <c r="AQ660" i="331" s="1"/>
  <c r="AP125" i="331"/>
  <c r="AP660" i="331" s="1"/>
  <c r="AT124" i="331"/>
  <c r="AT704" i="331" s="1"/>
  <c r="AS124" i="331"/>
  <c r="AS704" i="331" s="1"/>
  <c r="AR124" i="331"/>
  <c r="AR704" i="331" s="1"/>
  <c r="AQ124" i="331"/>
  <c r="AP124" i="331"/>
  <c r="AT123" i="331"/>
  <c r="AT695" i="331" s="1"/>
  <c r="AS123" i="331"/>
  <c r="AS695" i="331" s="1"/>
  <c r="AR123" i="331"/>
  <c r="AR695" i="331" s="1"/>
  <c r="AQ123" i="331"/>
  <c r="AP123" i="331"/>
  <c r="AR625" i="331" l="1"/>
  <c r="AS625" i="331"/>
  <c r="AP625" i="331"/>
  <c r="AT625" i="331"/>
  <c r="AQ625" i="331"/>
  <c r="AQ613" i="331"/>
  <c r="AQ683" i="331" s="1"/>
  <c r="AR613" i="331"/>
  <c r="AR683" i="331" s="1"/>
  <c r="AS613" i="331"/>
  <c r="AS683" i="331" s="1"/>
  <c r="AT613" i="331"/>
  <c r="AT683" i="331" s="1"/>
  <c r="AP613" i="331"/>
  <c r="AP683" i="331" s="1"/>
  <c r="AQ653" i="331"/>
  <c r="AR653" i="331"/>
  <c r="AS653" i="331"/>
  <c r="AT653" i="331"/>
  <c r="AP653" i="331"/>
  <c r="AQ661" i="331" l="1"/>
  <c r="AR661" i="331"/>
  <c r="AS661" i="331"/>
  <c r="AT661" i="331"/>
  <c r="AP661" i="331"/>
  <c r="AQ665" i="331"/>
  <c r="AR665" i="331"/>
  <c r="AS665" i="331"/>
  <c r="AT665" i="331"/>
  <c r="AP665" i="331"/>
  <c r="AP146" i="331"/>
  <c r="AQ146" i="331"/>
  <c r="AR146" i="331"/>
  <c r="AS146" i="331"/>
  <c r="AT146" i="331"/>
  <c r="AP663" i="331" l="1"/>
  <c r="AP667" i="331" s="1"/>
  <c r="AQ663" i="331"/>
  <c r="AQ667" i="331" s="1"/>
  <c r="AT663" i="331"/>
  <c r="AT667" i="331" s="1"/>
  <c r="AS663" i="331"/>
  <c r="AS667" i="331" s="1"/>
  <c r="AR663" i="331"/>
  <c r="AR667" i="331" s="1"/>
  <c r="G87" i="358"/>
  <c r="G86" i="358"/>
  <c r="G85" i="358"/>
  <c r="G84" i="358"/>
  <c r="G83" i="358"/>
  <c r="G81" i="358"/>
  <c r="G80" i="358"/>
  <c r="G79" i="358"/>
  <c r="G78" i="358"/>
  <c r="G77" i="358"/>
  <c r="G75" i="358"/>
  <c r="G74" i="358"/>
  <c r="G73" i="358"/>
  <c r="G72" i="358"/>
  <c r="G71" i="358"/>
  <c r="G69" i="358"/>
  <c r="G68" i="358"/>
  <c r="G67" i="358"/>
  <c r="G66" i="358"/>
  <c r="G65" i="358"/>
  <c r="G63" i="358"/>
  <c r="G62" i="358"/>
  <c r="G61" i="358"/>
  <c r="G60" i="358"/>
  <c r="G59" i="358"/>
  <c r="G54" i="358"/>
  <c r="G53" i="358"/>
  <c r="G41" i="358"/>
  <c r="G42" i="358"/>
  <c r="G43" i="358"/>
  <c r="G44" i="358"/>
  <c r="G46" i="358"/>
  <c r="G45" i="358"/>
  <c r="G47" i="358"/>
  <c r="G48" i="358"/>
  <c r="G49" i="358"/>
  <c r="G50" i="358"/>
  <c r="G51" i="358"/>
  <c r="G40" i="358"/>
  <c r="G38" i="358"/>
  <c r="G37" i="358"/>
  <c r="G36" i="358"/>
  <c r="G35" i="358"/>
  <c r="G34" i="358"/>
  <c r="G32" i="358"/>
  <c r="G33" i="358"/>
  <c r="G31" i="358"/>
  <c r="G30" i="358"/>
  <c r="G29" i="358"/>
  <c r="G28" i="358"/>
  <c r="G27" i="358"/>
  <c r="G25" i="358"/>
  <c r="G24" i="358"/>
  <c r="G23" i="358"/>
  <c r="G22" i="358"/>
  <c r="G21" i="358"/>
  <c r="G20" i="358"/>
  <c r="G17" i="358"/>
  <c r="G18" i="358"/>
  <c r="G16" i="358"/>
  <c r="H17" i="358" l="1"/>
  <c r="L12" i="358"/>
  <c r="H18" i="358" l="1"/>
  <c r="H20" i="358" l="1"/>
  <c r="H21" i="358" l="1"/>
  <c r="H22" i="358" l="1"/>
  <c r="H23" i="358" l="1"/>
  <c r="H24" i="358"/>
  <c r="AH246" i="331"/>
  <c r="AP135" i="331"/>
  <c r="AP602" i="331" s="1"/>
  <c r="H25" i="358" l="1"/>
  <c r="H27" i="358" l="1"/>
  <c r="H28" i="358" l="1"/>
  <c r="H29" i="358" l="1"/>
  <c r="H30" i="358" s="1"/>
  <c r="H31" i="358" s="1"/>
  <c r="H32" i="358" s="1"/>
  <c r="H33" i="358" s="1"/>
  <c r="H34" i="358" s="1"/>
  <c r="AQ218" i="331"/>
  <c r="AQ725" i="331" s="1"/>
  <c r="AR218" i="331"/>
  <c r="AR725" i="331" s="1"/>
  <c r="AS218" i="331"/>
  <c r="AS725" i="331" s="1"/>
  <c r="AT218" i="331"/>
  <c r="AT725" i="331" s="1"/>
  <c r="AP218" i="331"/>
  <c r="AP725" i="331" s="1"/>
  <c r="O46" i="358" l="1"/>
  <c r="N46" i="358"/>
  <c r="M46" i="358"/>
  <c r="L46" i="358"/>
  <c r="P46" i="358"/>
  <c r="Q46" i="358" l="1"/>
  <c r="R46" i="358"/>
  <c r="AO177" i="331"/>
  <c r="AN177" i="331"/>
  <c r="AM177" i="331"/>
  <c r="AL177" i="331"/>
  <c r="AK177" i="331"/>
  <c r="AJ177" i="331"/>
  <c r="AI177" i="331"/>
  <c r="AH177" i="331"/>
  <c r="AO176" i="331"/>
  <c r="AN176" i="331"/>
  <c r="AM176" i="331"/>
  <c r="AL176" i="331"/>
  <c r="AK176" i="331"/>
  <c r="AJ176" i="331"/>
  <c r="AI176" i="331"/>
  <c r="AH176" i="331"/>
  <c r="AH178" i="331" s="1"/>
  <c r="AO227" i="331"/>
  <c r="AN227" i="331"/>
  <c r="AM227" i="331"/>
  <c r="AL227" i="331"/>
  <c r="AK227" i="331"/>
  <c r="AJ227" i="331"/>
  <c r="AI227" i="331"/>
  <c r="AH227" i="331"/>
  <c r="AK178" i="331" l="1"/>
  <c r="AO178" i="331"/>
  <c r="AJ178" i="331"/>
  <c r="AN178" i="331"/>
  <c r="AL178" i="331"/>
  <c r="AM178" i="331"/>
  <c r="AI178" i="331"/>
  <c r="AP147" i="331" l="1"/>
  <c r="AP311" i="331" s="1"/>
  <c r="AQ147" i="331"/>
  <c r="AQ311" i="331" s="1"/>
  <c r="AR147" i="331"/>
  <c r="AR311" i="331" s="1"/>
  <c r="AS147" i="331"/>
  <c r="AS311" i="331" s="1"/>
  <c r="AT147" i="331"/>
  <c r="AT311" i="331" s="1"/>
  <c r="AP150" i="331"/>
  <c r="AP133" i="331"/>
  <c r="AO345" i="331" s="1"/>
  <c r="AP344" i="331" s="1"/>
  <c r="AP149" i="331"/>
  <c r="AQ149" i="331"/>
  <c r="AR149" i="331"/>
  <c r="AS149" i="331"/>
  <c r="AT149" i="331"/>
  <c r="AP132" i="331"/>
  <c r="AO335" i="331" s="1"/>
  <c r="AP334" i="331" s="1"/>
  <c r="AP148" i="331"/>
  <c r="AP322" i="331" s="1"/>
  <c r="AQ148" i="331"/>
  <c r="AQ322" i="331" s="1"/>
  <c r="AR148" i="331"/>
  <c r="AR322" i="331" s="1"/>
  <c r="AS148" i="331"/>
  <c r="AS322" i="331" s="1"/>
  <c r="AT148" i="331"/>
  <c r="AT322" i="331" s="1"/>
  <c r="AP131" i="331"/>
  <c r="AP130" i="331"/>
  <c r="AP324" i="331" l="1"/>
  <c r="AT84" i="331" l="1"/>
  <c r="AS84" i="331"/>
  <c r="AR84" i="331"/>
  <c r="AP84" i="331"/>
  <c r="AQ84" i="331"/>
  <c r="AR86" i="331" l="1"/>
  <c r="AR91" i="331" s="1"/>
  <c r="AS86" i="331"/>
  <c r="AS91" i="331" s="1"/>
  <c r="AP86" i="331"/>
  <c r="AP91" i="331" s="1"/>
  <c r="AQ86" i="331"/>
  <c r="AQ91" i="331" s="1"/>
  <c r="AT86" i="331"/>
  <c r="AT91" i="331" s="1"/>
  <c r="AP228" i="331"/>
  <c r="AP184" i="331" l="1"/>
  <c r="AQ184" i="331"/>
  <c r="AR184" i="331"/>
  <c r="AS184" i="331"/>
  <c r="AT184" i="331"/>
  <c r="AS182" i="331" l="1"/>
  <c r="AS185" i="331"/>
  <c r="AT182" i="331"/>
  <c r="AT185" i="331"/>
  <c r="AR182" i="331"/>
  <c r="AR185" i="331"/>
  <c r="AQ182" i="331"/>
  <c r="AQ185" i="331"/>
  <c r="AP185" i="331"/>
  <c r="AP182" i="331"/>
  <c r="AT171" i="331" l="1"/>
  <c r="AQ171" i="331"/>
  <c r="AR171" i="331"/>
  <c r="AS171" i="331"/>
  <c r="AP171" i="331"/>
  <c r="AT170" i="331"/>
  <c r="AR170" i="331"/>
  <c r="AS170" i="331"/>
  <c r="AQ170" i="331"/>
  <c r="AP170" i="331"/>
  <c r="AT192" i="331"/>
  <c r="AT197" i="331" s="1"/>
  <c r="AS192" i="331"/>
  <c r="AS197" i="331" s="1"/>
  <c r="AR192" i="331"/>
  <c r="AR197" i="331" s="1"/>
  <c r="AQ172" i="331" l="1"/>
  <c r="AR256" i="331"/>
  <c r="AT256" i="331"/>
  <c r="AS172" i="331"/>
  <c r="AP256" i="331"/>
  <c r="AR195" i="331"/>
  <c r="AT195" i="331"/>
  <c r="AS195" i="331"/>
  <c r="AR172" i="331"/>
  <c r="AS256" i="331"/>
  <c r="AP172" i="331"/>
  <c r="AT172" i="331"/>
  <c r="AQ256" i="331"/>
  <c r="AT726" i="331" l="1"/>
  <c r="AS726" i="331"/>
  <c r="AR726" i="331"/>
  <c r="N47" i="358" l="1"/>
  <c r="O47" i="358"/>
  <c r="P47" i="358"/>
  <c r="AP313" i="331" l="1"/>
  <c r="I418" i="331" l="1"/>
  <c r="I417" i="331"/>
  <c r="I416" i="331"/>
  <c r="I415" i="331"/>
  <c r="I414" i="331"/>
  <c r="I413" i="331"/>
  <c r="I412" i="331"/>
  <c r="I411" i="331"/>
  <c r="I410" i="331"/>
  <c r="I409" i="331"/>
  <c r="AT375" i="331" l="1"/>
  <c r="AS375" i="331"/>
  <c r="AR375" i="331"/>
  <c r="AQ375" i="331"/>
  <c r="AO375" i="331"/>
  <c r="AN375" i="331"/>
  <c r="AM375" i="331"/>
  <c r="AL375" i="331"/>
  <c r="AK375" i="331"/>
  <c r="AJ375" i="331"/>
  <c r="AI375" i="331"/>
  <c r="AH375" i="331"/>
  <c r="I421" i="331" l="1"/>
  <c r="AJ441" i="331"/>
  <c r="I425" i="331"/>
  <c r="AN441" i="331"/>
  <c r="I430" i="331"/>
  <c r="AS441" i="331"/>
  <c r="O21" i="358" s="1"/>
  <c r="I422" i="331"/>
  <c r="AK441" i="331"/>
  <c r="I426" i="331"/>
  <c r="AO441" i="331"/>
  <c r="I431" i="331"/>
  <c r="AT441" i="331"/>
  <c r="P21" i="358" s="1"/>
  <c r="I419" i="331"/>
  <c r="AH441" i="331"/>
  <c r="I423" i="331"/>
  <c r="AL441" i="331"/>
  <c r="I428" i="331"/>
  <c r="AQ441" i="331"/>
  <c r="M21" i="358" s="1"/>
  <c r="I420" i="331"/>
  <c r="AI441" i="331"/>
  <c r="I424" i="331"/>
  <c r="AM441" i="331"/>
  <c r="I429" i="331"/>
  <c r="AR441" i="331"/>
  <c r="N21" i="358" s="1"/>
  <c r="I373" i="331"/>
  <c r="AK422" i="331" l="1"/>
  <c r="AJ421" i="331"/>
  <c r="AN425" i="331"/>
  <c r="AL423" i="331"/>
  <c r="AI420" i="331"/>
  <c r="AM424" i="331"/>
  <c r="AO426" i="331"/>
  <c r="AH419" i="331"/>
  <c r="AR429" i="331"/>
  <c r="AS430" i="331"/>
  <c r="AT431" i="331"/>
  <c r="W433" i="331"/>
  <c r="V433" i="331"/>
  <c r="U433" i="331"/>
  <c r="T433" i="331"/>
  <c r="S433" i="331"/>
  <c r="R433" i="331"/>
  <c r="Q433" i="331"/>
  <c r="P433" i="331"/>
  <c r="O433" i="331"/>
  <c r="N433" i="331"/>
  <c r="M433" i="331"/>
  <c r="L433" i="331"/>
  <c r="AQ428" i="331"/>
  <c r="E375" i="331"/>
  <c r="AS342" i="331" l="1"/>
  <c r="AQ342" i="331"/>
  <c r="AP644" i="331"/>
  <c r="W405" i="331"/>
  <c r="V405" i="331"/>
  <c r="U405" i="331"/>
  <c r="T405" i="331"/>
  <c r="S405" i="331"/>
  <c r="R405" i="331"/>
  <c r="Q405" i="331"/>
  <c r="P405" i="331"/>
  <c r="O405" i="331"/>
  <c r="N405" i="331"/>
  <c r="M405" i="331"/>
  <c r="L405" i="331"/>
  <c r="AT342" i="331"/>
  <c r="AR342" i="331"/>
  <c r="AP342" i="331"/>
  <c r="AP347" i="331" s="1"/>
  <c r="AT332" i="331"/>
  <c r="AS332" i="331"/>
  <c r="AR332" i="331"/>
  <c r="AQ332" i="331"/>
  <c r="AP332" i="331"/>
  <c r="AP337" i="331" s="1"/>
  <c r="I366" i="331"/>
  <c r="AP259" i="331"/>
  <c r="AQ259" i="331" s="1"/>
  <c r="AR259" i="331" s="1"/>
  <c r="AS259" i="331" s="1"/>
  <c r="AT259" i="331" s="1"/>
  <c r="I239" i="331"/>
  <c r="AT565" i="331" l="1"/>
  <c r="AS565" i="331"/>
  <c r="AQ565" i="331"/>
  <c r="AR565" i="331"/>
  <c r="AP565" i="331"/>
  <c r="AR616" i="331" l="1"/>
  <c r="AR684" i="331" s="1"/>
  <c r="AS616" i="331"/>
  <c r="AS684" i="331" s="1"/>
  <c r="AP616" i="331"/>
  <c r="AP684" i="331" s="1"/>
  <c r="AQ616" i="331"/>
  <c r="AQ684" i="331" s="1"/>
  <c r="AT616" i="331"/>
  <c r="AT684" i="331" s="1"/>
  <c r="AR531" i="331" l="1"/>
  <c r="AP581" i="331"/>
  <c r="AS571" i="331"/>
  <c r="AP571" i="331"/>
  <c r="AQ581" i="331"/>
  <c r="AQ571" i="331"/>
  <c r="AR581" i="331"/>
  <c r="AQ531" i="331"/>
  <c r="AT531" i="331"/>
  <c r="AS581" i="331"/>
  <c r="AT581" i="331"/>
  <c r="AT571" i="331"/>
  <c r="AR571" i="331"/>
  <c r="AS531" i="331"/>
  <c r="AT528" i="331" l="1"/>
  <c r="AQ528" i="331"/>
  <c r="AR528" i="331"/>
  <c r="AS528" i="331"/>
  <c r="AT699" i="331" l="1"/>
  <c r="AR699" i="331"/>
  <c r="AS699" i="331"/>
  <c r="AT580" i="331"/>
  <c r="AP515" i="331"/>
  <c r="AP580" i="331"/>
  <c r="AR580" i="331"/>
  <c r="AQ580" i="331"/>
  <c r="AS580" i="331"/>
  <c r="AO513" i="331"/>
  <c r="AP517" i="331" l="1"/>
  <c r="AP375" i="331" l="1"/>
  <c r="I427" i="331" l="1"/>
  <c r="AP427" i="331" s="1"/>
  <c r="AP441" i="331"/>
  <c r="L21" i="358" s="1"/>
  <c r="Q21" i="358" l="1"/>
  <c r="R21" i="358"/>
  <c r="AC370" i="331" l="1"/>
  <c r="AC371" i="331" s="1"/>
  <c r="AD370" i="331"/>
  <c r="AD371" i="331" s="1"/>
  <c r="Z370" i="331"/>
  <c r="Z371" i="331" s="1"/>
  <c r="W370" i="331"/>
  <c r="W371" i="331" s="1"/>
  <c r="AE370" i="331"/>
  <c r="AE371" i="331" s="1"/>
  <c r="AB370" i="331"/>
  <c r="AB371" i="331" s="1"/>
  <c r="AG370" i="331"/>
  <c r="AG371" i="331" s="1"/>
  <c r="AF370" i="331"/>
  <c r="AF371" i="331" s="1"/>
  <c r="Y370" i="331"/>
  <c r="Y371" i="331" s="1"/>
  <c r="X370" i="331"/>
  <c r="X371" i="331" s="1"/>
  <c r="AA370" i="331"/>
  <c r="AA371" i="331" s="1"/>
  <c r="AI369" i="331"/>
  <c r="AI371" i="331" s="1"/>
  <c r="AK369" i="331"/>
  <c r="AK371" i="331" s="1"/>
  <c r="AN369" i="331"/>
  <c r="AN371" i="331" s="1"/>
  <c r="AN443" i="331" s="1"/>
  <c r="AM369" i="331"/>
  <c r="AM371" i="331" s="1"/>
  <c r="AM443" i="331" s="1"/>
  <c r="AJ369" i="331"/>
  <c r="AJ371" i="331" s="1"/>
  <c r="AO369" i="331"/>
  <c r="AO371" i="331" s="1"/>
  <c r="AO443" i="331" s="1"/>
  <c r="AL369" i="331"/>
  <c r="AL371" i="331" s="1"/>
  <c r="AL443" i="331" s="1"/>
  <c r="AJ443" i="331" l="1"/>
  <c r="AI443" i="331"/>
  <c r="AK443" i="331"/>
  <c r="AM423" i="331"/>
  <c r="AN423" i="331" s="1"/>
  <c r="I381" i="331"/>
  <c r="X381" i="331" s="1"/>
  <c r="X405" i="331" s="1"/>
  <c r="AQ427" i="331"/>
  <c r="AR427" i="331" s="1"/>
  <c r="I383" i="331"/>
  <c r="Z383" i="331" s="1"/>
  <c r="AA383" i="331" s="1"/>
  <c r="AB383" i="331" s="1"/>
  <c r="AC383" i="331" s="1"/>
  <c r="AP426" i="331"/>
  <c r="I385" i="331"/>
  <c r="AB385" i="331" s="1"/>
  <c r="AC385" i="331" s="1"/>
  <c r="I391" i="331"/>
  <c r="AH391" i="331" s="1"/>
  <c r="AI391" i="331" s="1"/>
  <c r="AJ391" i="331" s="1"/>
  <c r="I387" i="331"/>
  <c r="AD387" i="331" s="1"/>
  <c r="AE387" i="331" s="1"/>
  <c r="AF387" i="331" s="1"/>
  <c r="AG387" i="331" s="1"/>
  <c r="AH387" i="331" s="1"/>
  <c r="I390" i="331"/>
  <c r="AG390" i="331" s="1"/>
  <c r="AH390" i="331" s="1"/>
  <c r="AI390" i="331" s="1"/>
  <c r="I386" i="331"/>
  <c r="AC386" i="331" s="1"/>
  <c r="AD386" i="331" s="1"/>
  <c r="I384" i="331"/>
  <c r="AA384" i="331" s="1"/>
  <c r="AB384" i="331" s="1"/>
  <c r="AC384" i="331" s="1"/>
  <c r="I388" i="331"/>
  <c r="AE388" i="331" s="1"/>
  <c r="AF388" i="331" s="1"/>
  <c r="AG388" i="331" s="1"/>
  <c r="I382" i="331"/>
  <c r="Y382" i="331" s="1"/>
  <c r="Z382" i="331" s="1"/>
  <c r="AA382" i="331" s="1"/>
  <c r="AB382" i="331" s="1"/>
  <c r="I389" i="331"/>
  <c r="AF389" i="331" s="1"/>
  <c r="AG389" i="331" s="1"/>
  <c r="AH389" i="331" s="1"/>
  <c r="AI389" i="331" s="1"/>
  <c r="AJ389" i="331" s="1"/>
  <c r="AH369" i="331"/>
  <c r="AH371" i="331" s="1"/>
  <c r="I393" i="331"/>
  <c r="I396" i="331"/>
  <c r="I395" i="331"/>
  <c r="I397" i="331"/>
  <c r="I398" i="331"/>
  <c r="I399" i="331"/>
  <c r="I394" i="331"/>
  <c r="AP177" i="331" l="1"/>
  <c r="AH443" i="331"/>
  <c r="Y381" i="331"/>
  <c r="Z381" i="331" s="1"/>
  <c r="Z405" i="331" s="1"/>
  <c r="AC382" i="331"/>
  <c r="AD382" i="331" s="1"/>
  <c r="AE382" i="331" s="1"/>
  <c r="AF382" i="331" s="1"/>
  <c r="AG382" i="331" s="1"/>
  <c r="AH382" i="331" s="1"/>
  <c r="AI382" i="331" s="1"/>
  <c r="AJ382" i="331" s="1"/>
  <c r="AK382" i="331" s="1"/>
  <c r="AL382" i="331" s="1"/>
  <c r="AM382" i="331" s="1"/>
  <c r="AN382" i="331" s="1"/>
  <c r="AO382" i="331" s="1"/>
  <c r="AP382" i="331" s="1"/>
  <c r="AQ382" i="331" s="1"/>
  <c r="AR382" i="331" s="1"/>
  <c r="AS382" i="331" s="1"/>
  <c r="AT382" i="331" s="1"/>
  <c r="AD385" i="331"/>
  <c r="AE385" i="331" s="1"/>
  <c r="AH388" i="331"/>
  <c r="AI388" i="331" s="1"/>
  <c r="AJ388" i="331" s="1"/>
  <c r="AK388" i="331" s="1"/>
  <c r="AJ390" i="331"/>
  <c r="AK390" i="331" s="1"/>
  <c r="AE386" i="331"/>
  <c r="AF386" i="331" s="1"/>
  <c r="AG386" i="331" s="1"/>
  <c r="AD383" i="331"/>
  <c r="AE383" i="331" s="1"/>
  <c r="AK391" i="331"/>
  <c r="AL391" i="331" s="1"/>
  <c r="AQ426" i="331"/>
  <c r="AR426" i="331" s="1"/>
  <c r="AA412" i="331"/>
  <c r="AD415" i="331"/>
  <c r="AO423" i="331"/>
  <c r="AF417" i="331"/>
  <c r="AG417" i="331" s="1"/>
  <c r="AG418" i="331"/>
  <c r="AH418" i="331" s="1"/>
  <c r="AL422" i="331"/>
  <c r="AM422" i="331" s="1"/>
  <c r="AS427" i="331"/>
  <c r="AT427" i="331" s="1"/>
  <c r="AC414" i="331"/>
  <c r="AD414" i="331" s="1"/>
  <c r="AI387" i="331"/>
  <c r="AJ387" i="331" s="1"/>
  <c r="AK387" i="331" s="1"/>
  <c r="AL387" i="331" s="1"/>
  <c r="AM387" i="331" s="1"/>
  <c r="AN387" i="331" s="1"/>
  <c r="AJ420" i="331"/>
  <c r="Y410" i="331"/>
  <c r="AN424" i="331"/>
  <c r="AO424" i="331" s="1"/>
  <c r="AP424" i="331" s="1"/>
  <c r="AB413" i="331"/>
  <c r="Z411" i="331"/>
  <c r="X409" i="331"/>
  <c r="X433" i="331" s="1"/>
  <c r="AE416" i="331"/>
  <c r="AF416" i="331" s="1"/>
  <c r="AG416" i="331" s="1"/>
  <c r="AO425" i="331"/>
  <c r="AK421" i="331"/>
  <c r="AD384" i="331"/>
  <c r="AE384" i="331" s="1"/>
  <c r="AN397" i="331"/>
  <c r="AO397" i="331" s="1"/>
  <c r="AP397" i="331" s="1"/>
  <c r="AQ397" i="331" s="1"/>
  <c r="AR397" i="331" s="1"/>
  <c r="AL395" i="331"/>
  <c r="AM395" i="331" s="1"/>
  <c r="AN395" i="331" s="1"/>
  <c r="AM396" i="331"/>
  <c r="AN396" i="331" s="1"/>
  <c r="AK394" i="331"/>
  <c r="AP399" i="331"/>
  <c r="AQ399" i="331" s="1"/>
  <c r="I392" i="331"/>
  <c r="AK389" i="331"/>
  <c r="AO398" i="331"/>
  <c r="AP398" i="331" s="1"/>
  <c r="AJ393" i="331"/>
  <c r="AK393" i="331" s="1"/>
  <c r="AP176" i="331" l="1"/>
  <c r="AP178" i="331" s="1"/>
  <c r="AQ177" i="331"/>
  <c r="Y405" i="331"/>
  <c r="AF385" i="331"/>
  <c r="AG385" i="331" s="1"/>
  <c r="AH385" i="331" s="1"/>
  <c r="AF383" i="331"/>
  <c r="AG383" i="331" s="1"/>
  <c r="AH383" i="331" s="1"/>
  <c r="AL388" i="331"/>
  <c r="AM388" i="331" s="1"/>
  <c r="AN422" i="331"/>
  <c r="AO422" i="331" s="1"/>
  <c r="AP422" i="331" s="1"/>
  <c r="AQ422" i="331" s="1"/>
  <c r="AA411" i="331"/>
  <c r="AP423" i="331"/>
  <c r="AS426" i="331"/>
  <c r="AT426" i="331" s="1"/>
  <c r="AK420" i="331"/>
  <c r="AI419" i="331"/>
  <c r="AH416" i="331"/>
  <c r="AI416" i="331" s="1"/>
  <c r="AC413" i="331"/>
  <c r="AD413" i="331" s="1"/>
  <c r="AE414" i="331"/>
  <c r="AH417" i="331"/>
  <c r="AB412" i="331"/>
  <c r="Z410" i="331"/>
  <c r="AE415" i="331"/>
  <c r="AQ424" i="331"/>
  <c r="AR424" i="331" s="1"/>
  <c r="AO387" i="331"/>
  <c r="AP387" i="331" s="1"/>
  <c r="AQ387" i="331" s="1"/>
  <c r="AR387" i="331" s="1"/>
  <c r="AS387" i="331" s="1"/>
  <c r="AT387" i="331" s="1"/>
  <c r="AF384" i="331"/>
  <c r="AG384" i="331" s="1"/>
  <c r="Y409" i="331"/>
  <c r="AI418" i="331"/>
  <c r="AJ418" i="331" s="1"/>
  <c r="AL421" i="331"/>
  <c r="AM421" i="331" s="1"/>
  <c r="AN421" i="331" s="1"/>
  <c r="AP425" i="331"/>
  <c r="AQ398" i="331"/>
  <c r="AR398" i="331" s="1"/>
  <c r="AS398" i="331" s="1"/>
  <c r="AT398" i="331" s="1"/>
  <c r="AR399" i="331"/>
  <c r="AS399" i="331" s="1"/>
  <c r="AT399" i="331" s="1"/>
  <c r="AO396" i="331"/>
  <c r="AP396" i="331" s="1"/>
  <c r="AS397" i="331"/>
  <c r="AT397" i="331" s="1"/>
  <c r="AL393" i="331"/>
  <c r="AM393" i="331" s="1"/>
  <c r="AL390" i="331"/>
  <c r="AM390" i="331" s="1"/>
  <c r="AN390" i="331" s="1"/>
  <c r="AO390" i="331" s="1"/>
  <c r="AP390" i="331" s="1"/>
  <c r="AQ390" i="331" s="1"/>
  <c r="AR390" i="331" s="1"/>
  <c r="AS390" i="331" s="1"/>
  <c r="AT390" i="331" s="1"/>
  <c r="AI392" i="331"/>
  <c r="AJ392" i="331" s="1"/>
  <c r="AK392" i="331" s="1"/>
  <c r="AL392" i="331" s="1"/>
  <c r="AM392" i="331" s="1"/>
  <c r="AN392" i="331" s="1"/>
  <c r="AO392" i="331" s="1"/>
  <c r="AP392" i="331" s="1"/>
  <c r="AQ392" i="331" s="1"/>
  <c r="AR392" i="331" s="1"/>
  <c r="AS392" i="331" s="1"/>
  <c r="AT392" i="331" s="1"/>
  <c r="AL394" i="331"/>
  <c r="AM394" i="331" s="1"/>
  <c r="AO395" i="331"/>
  <c r="AA381" i="331"/>
  <c r="AL389" i="331"/>
  <c r="AM389" i="331" s="1"/>
  <c r="AH386" i="331"/>
  <c r="AI386" i="331" s="1"/>
  <c r="AJ386" i="331" s="1"/>
  <c r="AK386" i="331" s="1"/>
  <c r="AL386" i="331" s="1"/>
  <c r="AM386" i="331" s="1"/>
  <c r="AN386" i="331" s="1"/>
  <c r="AM391" i="331"/>
  <c r="AN391" i="331" s="1"/>
  <c r="AO391" i="331" s="1"/>
  <c r="AP391" i="331" s="1"/>
  <c r="AQ176" i="331" l="1"/>
  <c r="AQ178" i="331" s="1"/>
  <c r="AR177" i="331"/>
  <c r="AI385" i="331"/>
  <c r="AJ385" i="331" s="1"/>
  <c r="AK385" i="331" s="1"/>
  <c r="AL385" i="331" s="1"/>
  <c r="AM385" i="331" s="1"/>
  <c r="AN385" i="331" s="1"/>
  <c r="AO385" i="331" s="1"/>
  <c r="AP385" i="331" s="1"/>
  <c r="AQ385" i="331" s="1"/>
  <c r="AR385" i="331" s="1"/>
  <c r="AS385" i="331" s="1"/>
  <c r="AT385" i="331" s="1"/>
  <c r="AI383" i="331"/>
  <c r="AJ383" i="331" s="1"/>
  <c r="AK383" i="331" s="1"/>
  <c r="AL383" i="331" s="1"/>
  <c r="AM383" i="331" s="1"/>
  <c r="AN383" i="331" s="1"/>
  <c r="AO383" i="331" s="1"/>
  <c r="AP383" i="331" s="1"/>
  <c r="AQ383" i="331" s="1"/>
  <c r="AR383" i="331" s="1"/>
  <c r="AS383" i="331" s="1"/>
  <c r="AT383" i="331" s="1"/>
  <c r="AN388" i="331"/>
  <c r="AO388" i="331" s="1"/>
  <c r="AP388" i="331" s="1"/>
  <c r="AQ388" i="331" s="1"/>
  <c r="AR388" i="331" s="1"/>
  <c r="AS388" i="331" s="1"/>
  <c r="AT388" i="331" s="1"/>
  <c r="AQ425" i="331"/>
  <c r="AR425" i="331" s="1"/>
  <c r="AS425" i="331" s="1"/>
  <c r="AT425" i="331" s="1"/>
  <c r="AH384" i="331"/>
  <c r="AF414" i="331"/>
  <c r="AG414" i="331" s="1"/>
  <c r="AH414" i="331" s="1"/>
  <c r="AI414" i="331" s="1"/>
  <c r="AR422" i="331"/>
  <c r="AS422" i="331" s="1"/>
  <c r="AT422" i="331" s="1"/>
  <c r="AS424" i="331"/>
  <c r="AT424" i="331" s="1"/>
  <c r="Z409" i="331"/>
  <c r="Z433" i="331" s="1"/>
  <c r="AJ416" i="331"/>
  <c r="AK416" i="331" s="1"/>
  <c r="AO421" i="331"/>
  <c r="AQ423" i="331"/>
  <c r="AR423" i="331" s="1"/>
  <c r="AS423" i="331" s="1"/>
  <c r="AT423" i="331" s="1"/>
  <c r="AC412" i="331"/>
  <c r="AD412" i="331" s="1"/>
  <c r="AE412" i="331" s="1"/>
  <c r="AE413" i="331"/>
  <c r="AF413" i="331" s="1"/>
  <c r="AJ419" i="331"/>
  <c r="AI417" i="331"/>
  <c r="AA410" i="331"/>
  <c r="AL420" i="331"/>
  <c r="Y433" i="331"/>
  <c r="AK418" i="331"/>
  <c r="AL418" i="331" s="1"/>
  <c r="AB411" i="331"/>
  <c r="AF415" i="331"/>
  <c r="AQ396" i="331"/>
  <c r="AN389" i="331"/>
  <c r="AO389" i="331" s="1"/>
  <c r="AP389" i="331" s="1"/>
  <c r="AQ389" i="331" s="1"/>
  <c r="AR389" i="331" s="1"/>
  <c r="AS389" i="331" s="1"/>
  <c r="AT389" i="331" s="1"/>
  <c r="AN393" i="331"/>
  <c r="AO393" i="331" s="1"/>
  <c r="AP393" i="331" s="1"/>
  <c r="AQ393" i="331" s="1"/>
  <c r="AR393" i="331" s="1"/>
  <c r="AS393" i="331" s="1"/>
  <c r="AT393" i="331" s="1"/>
  <c r="AN394" i="331"/>
  <c r="AO394" i="331" s="1"/>
  <c r="AP394" i="331" s="1"/>
  <c r="AQ394" i="331" s="1"/>
  <c r="AR394" i="331" s="1"/>
  <c r="AQ391" i="331"/>
  <c r="AR391" i="331" s="1"/>
  <c r="AS391" i="331" s="1"/>
  <c r="AT391" i="331" s="1"/>
  <c r="AO386" i="331"/>
  <c r="AP386" i="331" s="1"/>
  <c r="AQ386" i="331" s="1"/>
  <c r="AR386" i="331" s="1"/>
  <c r="AS386" i="331" s="1"/>
  <c r="AT386" i="331" s="1"/>
  <c r="AB381" i="331"/>
  <c r="AA405" i="331"/>
  <c r="AP395" i="331"/>
  <c r="AQ395" i="331" s="1"/>
  <c r="AR395" i="331" s="1"/>
  <c r="AS395" i="331" s="1"/>
  <c r="AT395" i="331" s="1"/>
  <c r="AR176" i="331" l="1"/>
  <c r="AR178" i="331" s="1"/>
  <c r="AS177" i="331"/>
  <c r="AI384" i="331"/>
  <c r="AJ384" i="331" s="1"/>
  <c r="AK384" i="331" s="1"/>
  <c r="AL384" i="331" s="1"/>
  <c r="AM384" i="331" s="1"/>
  <c r="AN384" i="331" s="1"/>
  <c r="AO384" i="331" s="1"/>
  <c r="AP384" i="331" s="1"/>
  <c r="AQ384" i="331" s="1"/>
  <c r="AR384" i="331" s="1"/>
  <c r="AS384" i="331" s="1"/>
  <c r="AT384" i="331" s="1"/>
  <c r="AA409" i="331"/>
  <c r="AA433" i="331" s="1"/>
  <c r="AG413" i="331"/>
  <c r="AH413" i="331" s="1"/>
  <c r="AI413" i="331" s="1"/>
  <c r="AP421" i="331"/>
  <c r="AQ421" i="331" s="1"/>
  <c r="AR421" i="331" s="1"/>
  <c r="AS421" i="331" s="1"/>
  <c r="AT421" i="331" s="1"/>
  <c r="AM420" i="331"/>
  <c r="AN420" i="331" s="1"/>
  <c r="AO420" i="331" s="1"/>
  <c r="AK419" i="331"/>
  <c r="AL419" i="331" s="1"/>
  <c r="AM419" i="331" s="1"/>
  <c r="AL416" i="331"/>
  <c r="AM416" i="331" s="1"/>
  <c r="AB410" i="331"/>
  <c r="AM418" i="331"/>
  <c r="AC411" i="331"/>
  <c r="AJ417" i="331"/>
  <c r="AG415" i="331"/>
  <c r="AJ414" i="331"/>
  <c r="AK414" i="331" s="1"/>
  <c r="AF412" i="331"/>
  <c r="AR396" i="331"/>
  <c r="AS396" i="331" s="1"/>
  <c r="AT396" i="331" s="1"/>
  <c r="AB405" i="331"/>
  <c r="AC381" i="331"/>
  <c r="AS394" i="331"/>
  <c r="AT394" i="331" s="1"/>
  <c r="AS176" i="331" l="1"/>
  <c r="AS178" i="331" s="1"/>
  <c r="AT177" i="331"/>
  <c r="AB409" i="331"/>
  <c r="AB433" i="331" s="1"/>
  <c r="AN418" i="331"/>
  <c r="AJ413" i="331"/>
  <c r="AK413" i="331" s="1"/>
  <c r="AL414" i="331"/>
  <c r="AM414" i="331" s="1"/>
  <c r="AN419" i="331"/>
  <c r="AO419" i="331" s="1"/>
  <c r="AP419" i="331" s="1"/>
  <c r="AC410" i="331"/>
  <c r="AD410" i="331" s="1"/>
  <c r="AD411" i="331"/>
  <c r="AN416" i="331"/>
  <c r="AP420" i="331"/>
  <c r="AK417" i="331"/>
  <c r="AL417" i="331" s="1"/>
  <c r="AG412" i="331"/>
  <c r="AH415" i="331"/>
  <c r="AI415" i="331" s="1"/>
  <c r="AD381" i="331"/>
  <c r="AE381" i="331" s="1"/>
  <c r="AE405" i="331" s="1"/>
  <c r="AC405" i="331"/>
  <c r="AT176" i="331" l="1"/>
  <c r="AT178" i="331" s="1"/>
  <c r="AC409" i="331"/>
  <c r="AC433" i="331" s="1"/>
  <c r="AN414" i="331"/>
  <c r="AO414" i="331" s="1"/>
  <c r="AP414" i="331" s="1"/>
  <c r="AQ414" i="331" s="1"/>
  <c r="AR414" i="331" s="1"/>
  <c r="AS414" i="331" s="1"/>
  <c r="AT414" i="331" s="1"/>
  <c r="AL413" i="331"/>
  <c r="AM413" i="331" s="1"/>
  <c r="AO418" i="331"/>
  <c r="AE410" i="331"/>
  <c r="AF410" i="331" s="1"/>
  <c r="AJ415" i="331"/>
  <c r="AK415" i="331" s="1"/>
  <c r="AL415" i="331" s="1"/>
  <c r="AM415" i="331" s="1"/>
  <c r="AN415" i="331" s="1"/>
  <c r="AO415" i="331" s="1"/>
  <c r="AP415" i="331" s="1"/>
  <c r="AQ415" i="331" s="1"/>
  <c r="AR415" i="331" s="1"/>
  <c r="AH412" i="331"/>
  <c r="AI412" i="331" s="1"/>
  <c r="AJ412" i="331" s="1"/>
  <c r="AE411" i="331"/>
  <c r="AF411" i="331" s="1"/>
  <c r="AG411" i="331" s="1"/>
  <c r="AO416" i="331"/>
  <c r="AQ420" i="331"/>
  <c r="AR420" i="331" s="1"/>
  <c r="AS420" i="331" s="1"/>
  <c r="AT420" i="331" s="1"/>
  <c r="AQ419" i="331"/>
  <c r="AR419" i="331" s="1"/>
  <c r="AS419" i="331" s="1"/>
  <c r="AT419" i="331" s="1"/>
  <c r="AM417" i="331"/>
  <c r="AN417" i="331" s="1"/>
  <c r="AO417" i="331" s="1"/>
  <c r="AP417" i="331" s="1"/>
  <c r="AQ417" i="331" s="1"/>
  <c r="AR417" i="331" s="1"/>
  <c r="AS417" i="331" s="1"/>
  <c r="AT417" i="331" s="1"/>
  <c r="AD405" i="331"/>
  <c r="AF381" i="331"/>
  <c r="AD409" i="331" l="1"/>
  <c r="AD433" i="331" s="1"/>
  <c r="AN413" i="331"/>
  <c r="AO413" i="331" s="1"/>
  <c r="AP413" i="331" s="1"/>
  <c r="AQ413" i="331" s="1"/>
  <c r="AP418" i="331"/>
  <c r="AG410" i="331"/>
  <c r="AH410" i="331" s="1"/>
  <c r="AI410" i="331" s="1"/>
  <c r="AJ410" i="331" s="1"/>
  <c r="AK410" i="331" s="1"/>
  <c r="AL410" i="331" s="1"/>
  <c r="AM410" i="331" s="1"/>
  <c r="AN410" i="331" s="1"/>
  <c r="AO410" i="331" s="1"/>
  <c r="AP410" i="331" s="1"/>
  <c r="AQ410" i="331" s="1"/>
  <c r="AR410" i="331" s="1"/>
  <c r="AS410" i="331" s="1"/>
  <c r="AT410" i="331" s="1"/>
  <c r="AK412" i="331"/>
  <c r="AL412" i="331" s="1"/>
  <c r="AM412" i="331" s="1"/>
  <c r="AN412" i="331" s="1"/>
  <c r="AO412" i="331" s="1"/>
  <c r="AP412" i="331" s="1"/>
  <c r="AQ412" i="331" s="1"/>
  <c r="AR412" i="331" s="1"/>
  <c r="AS412" i="331" s="1"/>
  <c r="AT412" i="331" s="1"/>
  <c r="AH411" i="331"/>
  <c r="AI411" i="331" s="1"/>
  <c r="AJ411" i="331" s="1"/>
  <c r="AK411" i="331" s="1"/>
  <c r="AL411" i="331" s="1"/>
  <c r="AM411" i="331" s="1"/>
  <c r="AN411" i="331" s="1"/>
  <c r="AO411" i="331" s="1"/>
  <c r="AP411" i="331" s="1"/>
  <c r="AQ411" i="331" s="1"/>
  <c r="AR411" i="331" s="1"/>
  <c r="AS411" i="331" s="1"/>
  <c r="AT411" i="331" s="1"/>
  <c r="AS415" i="331"/>
  <c r="AT415" i="331" s="1"/>
  <c r="AP416" i="331"/>
  <c r="AQ416" i="331" s="1"/>
  <c r="AR416" i="331" s="1"/>
  <c r="AS416" i="331" s="1"/>
  <c r="AT416" i="331" s="1"/>
  <c r="AF405" i="331"/>
  <c r="AG381" i="331"/>
  <c r="AE409" i="331" l="1"/>
  <c r="AE433" i="331" s="1"/>
  <c r="AR413" i="331"/>
  <c r="AS413" i="331" s="1"/>
  <c r="AT413" i="331" s="1"/>
  <c r="AQ418" i="331"/>
  <c r="AR418" i="331" s="1"/>
  <c r="AS418" i="331" s="1"/>
  <c r="AT418" i="331" s="1"/>
  <c r="AG405" i="331"/>
  <c r="AH440" i="331" s="1"/>
  <c r="AH381" i="331"/>
  <c r="AF409" i="331" l="1"/>
  <c r="AF433" i="331" s="1"/>
  <c r="AH442" i="331"/>
  <c r="AH405" i="331"/>
  <c r="AI381" i="331"/>
  <c r="AG409" i="331" l="1"/>
  <c r="AG433" i="331" s="1"/>
  <c r="AI405" i="331"/>
  <c r="AJ381" i="331"/>
  <c r="AH409" i="331" l="1"/>
  <c r="AH433" i="331" s="1"/>
  <c r="AJ405" i="331"/>
  <c r="AK381" i="331"/>
  <c r="AI409" i="331" l="1"/>
  <c r="AI433" i="331" s="1"/>
  <c r="AH444" i="331"/>
  <c r="AK405" i="331"/>
  <c r="AL381" i="331"/>
  <c r="AJ409" i="331" l="1"/>
  <c r="AJ433" i="331" s="1"/>
  <c r="AH445" i="331"/>
  <c r="AI444" i="331"/>
  <c r="AR428" i="331"/>
  <c r="AL405" i="331"/>
  <c r="AM381" i="331"/>
  <c r="AK409" i="331" l="1"/>
  <c r="AK433" i="331" s="1"/>
  <c r="AI440" i="331"/>
  <c r="AJ444" i="331"/>
  <c r="AS428" i="331"/>
  <c r="AT428" i="331" s="1"/>
  <c r="AT430" i="331"/>
  <c r="AS429" i="331"/>
  <c r="AT429" i="331" s="1"/>
  <c r="AM405" i="331"/>
  <c r="AN381" i="331"/>
  <c r="AL409" i="331" l="1"/>
  <c r="AL433" i="331" s="1"/>
  <c r="AI442" i="331"/>
  <c r="AK444" i="331"/>
  <c r="AN405" i="331"/>
  <c r="AO381" i="331"/>
  <c r="AM409" i="331" l="1"/>
  <c r="AM433" i="331" s="1"/>
  <c r="AI445" i="331"/>
  <c r="AL444" i="331"/>
  <c r="AO405" i="331"/>
  <c r="AP381" i="331"/>
  <c r="AN409" i="331" l="1"/>
  <c r="AN433" i="331" s="1"/>
  <c r="AJ440" i="331"/>
  <c r="AM444" i="331"/>
  <c r="AP405" i="331"/>
  <c r="AQ381" i="331"/>
  <c r="AO409" i="331" l="1"/>
  <c r="AO433" i="331" s="1"/>
  <c r="AJ442" i="331"/>
  <c r="AN444" i="331"/>
  <c r="AR381" i="331"/>
  <c r="AP409" i="331" l="1"/>
  <c r="AP433" i="331" s="1"/>
  <c r="AJ445" i="331"/>
  <c r="AO444" i="331"/>
  <c r="AS381" i="331"/>
  <c r="AQ409" i="331" l="1"/>
  <c r="AQ433" i="331" s="1"/>
  <c r="AK440" i="331"/>
  <c r="AP444" i="331"/>
  <c r="L24" i="358" s="1"/>
  <c r="AT381" i="331"/>
  <c r="AR409" i="331" l="1"/>
  <c r="AR433" i="331" s="1"/>
  <c r="AK442" i="331"/>
  <c r="AP720" i="331"/>
  <c r="L42" i="358" l="1"/>
  <c r="AS409" i="331"/>
  <c r="AT409" i="331" s="1"/>
  <c r="AT433" i="331" s="1"/>
  <c r="AK445" i="331"/>
  <c r="AS433" i="331" l="1"/>
  <c r="AL440" i="331"/>
  <c r="AL442" i="331" l="1"/>
  <c r="AL445" i="331" l="1"/>
  <c r="AM440" i="331" l="1"/>
  <c r="AM442" i="331" l="1"/>
  <c r="AM445" i="331" l="1"/>
  <c r="G17" i="7"/>
  <c r="I12" i="358" l="1"/>
  <c r="B2" i="357"/>
  <c r="AN440" i="331"/>
  <c r="AN442" i="331" l="1"/>
  <c r="AN445" i="331" l="1"/>
  <c r="AO440" i="331" l="1"/>
  <c r="AO442" i="331" l="1"/>
  <c r="AO445" i="331" l="1"/>
  <c r="AP440" i="331" l="1"/>
  <c r="L20" i="358" s="1"/>
  <c r="AP442" i="331" l="1"/>
  <c r="L22" i="358" l="1"/>
  <c r="AP505" i="331"/>
  <c r="AP484" i="331" s="1"/>
  <c r="AP463" i="331"/>
  <c r="G36" i="7"/>
  <c r="E36" i="7"/>
  <c r="AP550" i="331" l="1"/>
  <c r="AP543" i="331" l="1"/>
  <c r="AP94" i="331"/>
  <c r="AQ543" i="331"/>
  <c r="AP190" i="331" l="1"/>
  <c r="AP194" i="331" s="1"/>
  <c r="AP19" i="357"/>
  <c r="AP454" i="331"/>
  <c r="AP455" i="331" s="1"/>
  <c r="AQ94" i="331"/>
  <c r="AR543" i="331"/>
  <c r="AQ454" i="331" l="1"/>
  <c r="AQ455" i="331" s="1"/>
  <c r="AQ19" i="357"/>
  <c r="AS94" i="331"/>
  <c r="AS19" i="357" s="1"/>
  <c r="AR94" i="331"/>
  <c r="AR19" i="357" l="1"/>
  <c r="AS543" i="331"/>
  <c r="AR454" i="331"/>
  <c r="AR455" i="331" s="1"/>
  <c r="AT543" i="331"/>
  <c r="AS454" i="331"/>
  <c r="AT94" i="331" l="1"/>
  <c r="AT454" i="331" s="1"/>
  <c r="AS455" i="331"/>
  <c r="AT455" i="331" l="1"/>
  <c r="AQ266" i="331" l="1"/>
  <c r="AS266" i="331"/>
  <c r="AT266" i="331"/>
  <c r="AR266" i="331"/>
  <c r="AP266" i="331"/>
  <c r="AT277" i="331" l="1"/>
  <c r="AQ277" i="331"/>
  <c r="AR277" i="331"/>
  <c r="AS277" i="331"/>
  <c r="AP277" i="331"/>
  <c r="G10" i="7" l="1"/>
  <c r="J12" i="358" l="1"/>
  <c r="L81" i="358" s="1"/>
  <c r="I4" i="357"/>
  <c r="I4" i="331"/>
  <c r="AQ11" i="357" l="1"/>
  <c r="AR11" i="357"/>
  <c r="AS11" i="357"/>
  <c r="AT11" i="357"/>
  <c r="AP11" i="357"/>
  <c r="AR8" i="357"/>
  <c r="AP10" i="357"/>
  <c r="AQ8" i="357"/>
  <c r="AT8" i="357"/>
  <c r="AS8" i="357"/>
  <c r="AQ10" i="357"/>
  <c r="AR10" i="357"/>
  <c r="AS10" i="357"/>
  <c r="AT10" i="357"/>
  <c r="L33" i="358"/>
  <c r="P33" i="358"/>
  <c r="L79" i="358"/>
  <c r="O63" i="358"/>
  <c r="N60" i="358"/>
  <c r="O34" i="358"/>
  <c r="P62" i="358"/>
  <c r="P34" i="358"/>
  <c r="L62" i="358"/>
  <c r="O33" i="358"/>
  <c r="L78" i="358"/>
  <c r="L63" i="358"/>
  <c r="N61" i="358"/>
  <c r="M61" i="358"/>
  <c r="L29" i="358"/>
  <c r="P60" i="358"/>
  <c r="N34" i="358"/>
  <c r="N33" i="358"/>
  <c r="P63" i="358"/>
  <c r="M62" i="358"/>
  <c r="M33" i="358"/>
  <c r="O60" i="358"/>
  <c r="L77" i="358"/>
  <c r="P61" i="358"/>
  <c r="O61" i="358"/>
  <c r="M63" i="358"/>
  <c r="L60" i="358"/>
  <c r="L80" i="358"/>
  <c r="L61" i="358"/>
  <c r="N62" i="358"/>
  <c r="N63" i="358"/>
  <c r="O62" i="358"/>
  <c r="M60" i="358"/>
  <c r="AS240" i="331"/>
  <c r="AR240" i="331"/>
  <c r="AQ240" i="331"/>
  <c r="AP240" i="331"/>
  <c r="AT240" i="331"/>
  <c r="Q33" i="358" l="1"/>
  <c r="R33" i="358"/>
  <c r="R60" i="358"/>
  <c r="R61" i="358"/>
  <c r="R62" i="358"/>
  <c r="R63" i="358"/>
  <c r="L54" i="358"/>
  <c r="AR241" i="331"/>
  <c r="AT241" i="331"/>
  <c r="AP241" i="331"/>
  <c r="AS241" i="331"/>
  <c r="AQ241" i="331"/>
  <c r="AQ248" i="331" l="1"/>
  <c r="AR248" i="331"/>
  <c r="AT248" i="331"/>
  <c r="AS248" i="331"/>
  <c r="AL248" i="331"/>
  <c r="AM248" i="331"/>
  <c r="AN248" i="331"/>
  <c r="AH248" i="331"/>
  <c r="AK248" i="331"/>
  <c r="AI248" i="331"/>
  <c r="AO248" i="331"/>
  <c r="AP248" i="331"/>
  <c r="AJ248" i="331"/>
  <c r="AP255" i="331" l="1"/>
  <c r="AP257" i="331" s="1"/>
  <c r="AR255" i="331"/>
  <c r="AR257" i="331" s="1"/>
  <c r="AP138" i="331" l="1"/>
  <c r="AP289" i="331"/>
  <c r="AP142" i="331"/>
  <c r="AP293" i="331"/>
  <c r="AP139" i="331"/>
  <c r="AP290" i="331"/>
  <c r="AP141" i="331"/>
  <c r="AP292" i="331"/>
  <c r="AP301" i="331" s="1"/>
  <c r="AP137" i="331"/>
  <c r="AP288" i="331"/>
  <c r="AP297" i="331" s="1"/>
  <c r="AT255" i="331"/>
  <c r="AT257" i="331" s="1"/>
  <c r="AT261" i="331" s="1"/>
  <c r="AT267" i="331" s="1"/>
  <c r="AT268" i="331" s="1"/>
  <c r="P18" i="358" s="1"/>
  <c r="AQ255" i="331"/>
  <c r="AQ257" i="331" s="1"/>
  <c r="AQ261" i="331" s="1"/>
  <c r="AQ267" i="331" s="1"/>
  <c r="AQ268" i="331" s="1"/>
  <c r="M18" i="358" s="1"/>
  <c r="AS255" i="331"/>
  <c r="AS257" i="331" s="1"/>
  <c r="AS261" i="331" s="1"/>
  <c r="AS267" i="331" s="1"/>
  <c r="AS268" i="331" s="1"/>
  <c r="O18" i="358" s="1"/>
  <c r="AP261" i="331"/>
  <c r="AP267" i="331" s="1"/>
  <c r="AP268" i="331" s="1"/>
  <c r="L18" i="358" s="1"/>
  <c r="AR261" i="331"/>
  <c r="AR267" i="331" s="1"/>
  <c r="AR268" i="331" s="1"/>
  <c r="N18" i="358" s="1"/>
  <c r="AP69" i="331" l="1"/>
  <c r="AP299" i="331"/>
  <c r="AR141" i="331"/>
  <c r="AR292" i="331"/>
  <c r="AR142" i="331"/>
  <c r="AR293" i="331"/>
  <c r="AR137" i="331"/>
  <c r="AR288" i="331"/>
  <c r="AR297" i="331" s="1"/>
  <c r="AR139" i="331"/>
  <c r="AR290" i="331"/>
  <c r="AR138" i="331"/>
  <c r="AR289" i="331"/>
  <c r="AP143" i="331"/>
  <c r="AP294" i="331"/>
  <c r="AP303" i="331" s="1"/>
  <c r="AP302" i="331"/>
  <c r="AP140" i="331"/>
  <c r="AP291" i="331"/>
  <c r="AR291" i="331"/>
  <c r="R18" i="358"/>
  <c r="Q18" i="358"/>
  <c r="AS276" i="331"/>
  <c r="AT276" i="331"/>
  <c r="AQ276" i="331"/>
  <c r="AR276" i="331"/>
  <c r="AP276" i="331"/>
  <c r="AR69" i="331" l="1"/>
  <c r="AP144" i="331"/>
  <c r="AR299" i="331"/>
  <c r="AR302" i="331"/>
  <c r="AS141" i="331"/>
  <c r="AS292" i="331"/>
  <c r="AS138" i="331"/>
  <c r="AS289" i="331"/>
  <c r="AS139" i="331"/>
  <c r="AS290" i="331"/>
  <c r="AT137" i="331"/>
  <c r="AT288" i="331"/>
  <c r="AT297" i="331" s="1"/>
  <c r="AQ141" i="331"/>
  <c r="AQ292" i="331"/>
  <c r="AQ142" i="331"/>
  <c r="AQ293" i="331"/>
  <c r="AT142" i="331"/>
  <c r="AT293" i="331"/>
  <c r="AT141" i="331"/>
  <c r="AT292" i="331"/>
  <c r="AQ138" i="331"/>
  <c r="AQ289" i="331"/>
  <c r="AQ139" i="331"/>
  <c r="AQ290" i="331"/>
  <c r="AT139" i="331"/>
  <c r="AT290" i="331"/>
  <c r="AT138" i="331"/>
  <c r="AT289" i="331"/>
  <c r="AS142" i="331"/>
  <c r="AS293" i="331"/>
  <c r="AR143" i="331"/>
  <c r="AR294" i="331"/>
  <c r="AR303" i="331" s="1"/>
  <c r="AR140" i="331"/>
  <c r="AQ291" i="331"/>
  <c r="AT291" i="331"/>
  <c r="AS291" i="331"/>
  <c r="AP300" i="331"/>
  <c r="AP295" i="331"/>
  <c r="AR301" i="331"/>
  <c r="AP281" i="331"/>
  <c r="L16" i="358" s="1"/>
  <c r="AP279" i="331"/>
  <c r="L17" i="358" s="1"/>
  <c r="AQ281" i="331"/>
  <c r="M16" i="358" s="1"/>
  <c r="AQ279" i="331"/>
  <c r="M17" i="358" s="1"/>
  <c r="AT281" i="331"/>
  <c r="P16" i="358" s="1"/>
  <c r="AT279" i="331"/>
  <c r="P17" i="358" s="1"/>
  <c r="AR281" i="331"/>
  <c r="N16" i="358" s="1"/>
  <c r="AR279" i="331"/>
  <c r="N17" i="358" s="1"/>
  <c r="AS281" i="331"/>
  <c r="O16" i="358" s="1"/>
  <c r="AS279" i="331"/>
  <c r="O17" i="358" s="1"/>
  <c r="AS69" i="331" l="1"/>
  <c r="AQ69" i="331"/>
  <c r="AT69" i="331"/>
  <c r="AS302" i="331"/>
  <c r="AT299" i="331"/>
  <c r="AQ299" i="331"/>
  <c r="AT302" i="331"/>
  <c r="AS299" i="331"/>
  <c r="AT143" i="331"/>
  <c r="AT294" i="331"/>
  <c r="AT303" i="331" s="1"/>
  <c r="AQ302" i="331"/>
  <c r="AS137" i="331"/>
  <c r="AS288" i="331"/>
  <c r="AS297" i="331" s="1"/>
  <c r="AS143" i="331"/>
  <c r="AS294" i="331"/>
  <c r="AS303" i="331" s="1"/>
  <c r="AQ143" i="331"/>
  <c r="AQ294" i="331"/>
  <c r="AQ303" i="331" s="1"/>
  <c r="AQ137" i="331"/>
  <c r="AQ288" i="331"/>
  <c r="AQ297" i="331" s="1"/>
  <c r="AR144" i="331"/>
  <c r="AR300" i="331"/>
  <c r="AR295" i="331"/>
  <c r="AT140" i="331"/>
  <c r="AQ140" i="331"/>
  <c r="AS140" i="331"/>
  <c r="AS301" i="331"/>
  <c r="AT301" i="331"/>
  <c r="R17" i="358"/>
  <c r="Q17" i="358"/>
  <c r="R16" i="358"/>
  <c r="Q16" i="358"/>
  <c r="AS368" i="331"/>
  <c r="AS371" i="331" s="1"/>
  <c r="AS443" i="331" s="1"/>
  <c r="AR718" i="331"/>
  <c r="AQ368" i="331"/>
  <c r="AQ371" i="331" s="1"/>
  <c r="AQ443" i="331" s="1"/>
  <c r="AR368" i="331"/>
  <c r="AR371" i="331" s="1"/>
  <c r="AR443" i="331" s="1"/>
  <c r="AT718" i="331"/>
  <c r="AP718" i="331"/>
  <c r="AT368" i="331"/>
  <c r="AT371" i="331" s="1"/>
  <c r="AT443" i="331" s="1"/>
  <c r="AP368" i="331"/>
  <c r="AP371" i="331" s="1"/>
  <c r="AP443" i="331" s="1"/>
  <c r="AP518" i="331" s="1"/>
  <c r="AP520" i="331" s="1"/>
  <c r="AP567" i="331" s="1"/>
  <c r="AP569" i="331" s="1"/>
  <c r="AS718" i="331"/>
  <c r="AQ718" i="331"/>
  <c r="AP573" i="331" l="1"/>
  <c r="AS300" i="331"/>
  <c r="AS144" i="331"/>
  <c r="AT300" i="331"/>
  <c r="AT144" i="331"/>
  <c r="AQ144" i="331"/>
  <c r="AQ300" i="331"/>
  <c r="AQ295" i="331"/>
  <c r="AQ301" i="331"/>
  <c r="M40" i="358"/>
  <c r="M27" i="358" s="1"/>
  <c r="N40" i="358"/>
  <c r="N27" i="358" s="1"/>
  <c r="O40" i="358"/>
  <c r="O27" i="358" s="1"/>
  <c r="P40" i="358"/>
  <c r="P27" i="358" s="1"/>
  <c r="L40" i="358"/>
  <c r="L27" i="358" s="1"/>
  <c r="P23" i="358"/>
  <c r="I404" i="331"/>
  <c r="L23" i="358"/>
  <c r="I400" i="331"/>
  <c r="I401" i="331"/>
  <c r="M23" i="358"/>
  <c r="I402" i="331"/>
  <c r="N23" i="358"/>
  <c r="O23" i="358"/>
  <c r="I403" i="331"/>
  <c r="AT403" i="331" s="1"/>
  <c r="AP491" i="331" l="1"/>
  <c r="AS295" i="331"/>
  <c r="AT295" i="331"/>
  <c r="Q23" i="358"/>
  <c r="R23" i="358"/>
  <c r="R27" i="358"/>
  <c r="Q27" i="358"/>
  <c r="R40" i="358"/>
  <c r="Q40" i="358"/>
  <c r="AS402" i="331"/>
  <c r="AT402" i="331" s="1"/>
  <c r="AR401" i="331"/>
  <c r="AS401" i="331" s="1"/>
  <c r="AT401" i="331" s="1"/>
  <c r="AQ400" i="331"/>
  <c r="AQ405" i="331" s="1"/>
  <c r="AQ444" i="331" s="1"/>
  <c r="M24" i="358" s="1"/>
  <c r="AP445" i="331"/>
  <c r="L25" i="358" l="1"/>
  <c r="AR400" i="331"/>
  <c r="AR405" i="331" s="1"/>
  <c r="AR444" i="331" s="1"/>
  <c r="AQ720" i="331"/>
  <c r="AQ440" i="331"/>
  <c r="M20" i="358" s="1"/>
  <c r="AP457" i="331"/>
  <c r="AP459" i="331" s="1"/>
  <c r="AP464" i="331" s="1"/>
  <c r="AP466" i="331" s="1"/>
  <c r="L91" i="358" s="1"/>
  <c r="AP470" i="331" l="1"/>
  <c r="M42" i="358"/>
  <c r="M29" i="358" s="1"/>
  <c r="N24" i="358"/>
  <c r="AR720" i="331"/>
  <c r="AS400" i="331"/>
  <c r="AT400" i="331" s="1"/>
  <c r="AT405" i="331" s="1"/>
  <c r="AQ442" i="331"/>
  <c r="AP727" i="331" l="1"/>
  <c r="M22" i="358"/>
  <c r="N42" i="358"/>
  <c r="N29" i="358" s="1"/>
  <c r="AT444" i="331"/>
  <c r="AS405" i="331"/>
  <c r="AS444" i="331" s="1"/>
  <c r="AP721" i="331"/>
  <c r="AQ445" i="331"/>
  <c r="AQ463" i="331"/>
  <c r="L48" i="358" l="1"/>
  <c r="L43" i="358"/>
  <c r="L30" i="358" s="1"/>
  <c r="M25" i="358"/>
  <c r="P24" i="358"/>
  <c r="O24" i="358"/>
  <c r="AT720" i="331"/>
  <c r="AS720" i="331"/>
  <c r="AQ457" i="331"/>
  <c r="AQ459" i="331" s="1"/>
  <c r="AQ464" i="331" s="1"/>
  <c r="AQ466" i="331" s="1"/>
  <c r="M91" i="358" s="1"/>
  <c r="AR440" i="331"/>
  <c r="N20" i="358" s="1"/>
  <c r="AQ727" i="331" l="1"/>
  <c r="L35" i="358"/>
  <c r="AQ470" i="331"/>
  <c r="AQ721" i="331" s="1"/>
  <c r="P42" i="358"/>
  <c r="P29" i="358" s="1"/>
  <c r="O42" i="358"/>
  <c r="O29" i="358" s="1"/>
  <c r="R24" i="358"/>
  <c r="Q24" i="358"/>
  <c r="AR442" i="331"/>
  <c r="M48" i="358" l="1"/>
  <c r="N22" i="358"/>
  <c r="M43" i="358"/>
  <c r="M30" i="358" s="1"/>
  <c r="Q42" i="358"/>
  <c r="R42" i="358"/>
  <c r="Q29" i="358"/>
  <c r="R29" i="358"/>
  <c r="AR445" i="331"/>
  <c r="AR463" i="331"/>
  <c r="M35" i="358" l="1"/>
  <c r="N25" i="358"/>
  <c r="AR692" i="331"/>
  <c r="AR457" i="331"/>
  <c r="AR459" i="331" s="1"/>
  <c r="AR464" i="331" s="1"/>
  <c r="AR466" i="331" s="1"/>
  <c r="N91" i="358" s="1"/>
  <c r="AS440" i="331"/>
  <c r="O20" i="358" s="1"/>
  <c r="AR727" i="331" l="1"/>
  <c r="AR470" i="331"/>
  <c r="AS442" i="331"/>
  <c r="N48" i="358" l="1"/>
  <c r="O22" i="358"/>
  <c r="AR721" i="331"/>
  <c r="AS463" i="331"/>
  <c r="AS445" i="331"/>
  <c r="N35" i="358" l="1"/>
  <c r="N43" i="358"/>
  <c r="N30" i="358" s="1"/>
  <c r="O25" i="358"/>
  <c r="AS692" i="331"/>
  <c r="AT440" i="331"/>
  <c r="P20" i="358" s="1"/>
  <c r="AS457" i="331"/>
  <c r="AS459" i="331" s="1"/>
  <c r="AS464" i="331" s="1"/>
  <c r="AS466" i="331" s="1"/>
  <c r="O91" i="358" s="1"/>
  <c r="AS727" i="331" l="1"/>
  <c r="AS470" i="331"/>
  <c r="AS721" i="331" s="1"/>
  <c r="R20" i="358"/>
  <c r="Q20" i="358"/>
  <c r="AT442" i="331"/>
  <c r="O48" i="358" l="1"/>
  <c r="P22" i="358"/>
  <c r="Q22" i="358" s="1"/>
  <c r="O43" i="358"/>
  <c r="O30" i="358" s="1"/>
  <c r="AT445" i="331"/>
  <c r="AT463" i="331"/>
  <c r="O35" i="358" l="1"/>
  <c r="R22" i="358"/>
  <c r="P25" i="358"/>
  <c r="Q25" i="358" s="1"/>
  <c r="AT692" i="331"/>
  <c r="AT457" i="331"/>
  <c r="AT459" i="331" s="1"/>
  <c r="AT464" i="331" s="1"/>
  <c r="AT466" i="331" s="1"/>
  <c r="P91" i="358" s="1"/>
  <c r="Q91" i="358" l="1"/>
  <c r="R91" i="358"/>
  <c r="AT727" i="331"/>
  <c r="AT470" i="331"/>
  <c r="AT721" i="331" s="1"/>
  <c r="R25" i="358"/>
  <c r="P48" i="358" l="1"/>
  <c r="P43" i="358"/>
  <c r="P30" i="358" s="1"/>
  <c r="P35" i="358" l="1"/>
  <c r="Q48" i="358"/>
  <c r="R48" i="358"/>
  <c r="R43" i="358"/>
  <c r="Q43" i="358"/>
  <c r="Q30" i="358"/>
  <c r="R30" i="358"/>
  <c r="Q35" i="358" l="1"/>
  <c r="R35" i="358"/>
  <c r="AP604" i="331" l="1"/>
  <c r="AP192" i="331" l="1"/>
  <c r="AQ192" i="331"/>
  <c r="AQ197" i="331" s="1"/>
  <c r="AP197" i="331" l="1"/>
  <c r="AP195" i="331"/>
  <c r="AQ195" i="331"/>
  <c r="AQ726" i="331" l="1"/>
  <c r="AP726" i="331"/>
  <c r="L47" i="358" l="1"/>
  <c r="L34" i="358" s="1"/>
  <c r="M47" i="358"/>
  <c r="M34" i="358" s="1"/>
  <c r="R47" i="358" l="1"/>
  <c r="R34" i="358"/>
  <c r="Q34" i="358"/>
  <c r="Q47" i="358"/>
  <c r="L66" i="358" l="1"/>
  <c r="L67" i="358"/>
  <c r="L75" i="358"/>
  <c r="L68" i="358"/>
  <c r="L69" i="358"/>
  <c r="L73" i="358" l="1"/>
  <c r="L74" i="358"/>
  <c r="L72" i="358"/>
  <c r="M79" i="358" l="1"/>
  <c r="L85" i="358"/>
  <c r="M80" i="358"/>
  <c r="M81" i="358"/>
  <c r="L86" i="358"/>
  <c r="L87" i="358"/>
  <c r="AQ604" i="331" l="1"/>
  <c r="M72" i="358" l="1"/>
  <c r="M73" i="358"/>
  <c r="M66" i="358"/>
  <c r="M67" i="358"/>
  <c r="M68" i="358"/>
  <c r="M69" i="358"/>
  <c r="M74" i="358"/>
  <c r="M75" i="358"/>
  <c r="N79" i="358" l="1"/>
  <c r="M53" i="358"/>
  <c r="M54" i="358" l="1"/>
  <c r="M86" i="358"/>
  <c r="M87" i="358"/>
  <c r="N80" i="358"/>
  <c r="N81" i="358"/>
  <c r="N54" i="358" l="1"/>
  <c r="M85" i="358"/>
  <c r="N75" i="358" l="1"/>
  <c r="O81" i="358" l="1"/>
  <c r="N67" i="358" l="1"/>
  <c r="N73" i="358"/>
  <c r="N74" i="358"/>
  <c r="N68" i="358"/>
  <c r="N69" i="358"/>
  <c r="N66" i="358"/>
  <c r="N72" i="358"/>
  <c r="N87" i="358"/>
  <c r="O79" i="358" l="1"/>
  <c r="O80" i="358"/>
  <c r="N85" i="358"/>
  <c r="N86" i="358"/>
  <c r="O54" i="358" l="1"/>
  <c r="O73" i="358" l="1"/>
  <c r="O67" i="358"/>
  <c r="O68" i="358"/>
  <c r="O74" i="358"/>
  <c r="O75" i="358"/>
  <c r="O72" i="358"/>
  <c r="O69" i="358"/>
  <c r="O66" i="358"/>
  <c r="O87" i="358"/>
  <c r="P81" i="358" l="1"/>
  <c r="O53" i="358"/>
  <c r="R81" i="358" l="1"/>
  <c r="P54" i="358"/>
  <c r="Q54" i="358" s="1"/>
  <c r="Q81" i="358"/>
  <c r="P79" i="358"/>
  <c r="R79" i="358" s="1"/>
  <c r="P80" i="358"/>
  <c r="R54" i="358" l="1"/>
  <c r="O85" i="358"/>
  <c r="O86" i="358"/>
  <c r="Q79" i="358"/>
  <c r="R80" i="358"/>
  <c r="Q80" i="358"/>
  <c r="P66" i="358" l="1"/>
  <c r="Q66" i="358" s="1"/>
  <c r="P67" i="358"/>
  <c r="P72" i="358"/>
  <c r="Q72" i="358" s="1"/>
  <c r="P73" i="358"/>
  <c r="P74" i="358"/>
  <c r="R74" i="358" s="1"/>
  <c r="P75" i="358"/>
  <c r="P68" i="358"/>
  <c r="R68" i="358" s="1"/>
  <c r="P69" i="358"/>
  <c r="R66" i="358" l="1"/>
  <c r="R72" i="358"/>
  <c r="R73" i="358"/>
  <c r="Q73" i="358"/>
  <c r="Q67" i="358"/>
  <c r="R67" i="358"/>
  <c r="Q74" i="358"/>
  <c r="Q68" i="358"/>
  <c r="Q69" i="358"/>
  <c r="R69" i="358"/>
  <c r="R75" i="358"/>
  <c r="Q75" i="358"/>
  <c r="P53" i="358"/>
  <c r="P85" i="358" l="1"/>
  <c r="P86" i="358"/>
  <c r="P87" i="358"/>
  <c r="R85" i="358" l="1"/>
  <c r="Q85" i="358"/>
  <c r="R87" i="358"/>
  <c r="Q87" i="358"/>
  <c r="R86" i="358"/>
  <c r="Q86" i="358"/>
  <c r="H35" i="358" l="1"/>
  <c r="H36" i="358" s="1"/>
  <c r="H37" i="358" l="1"/>
  <c r="H38" i="358" s="1"/>
  <c r="H40" i="358" l="1"/>
  <c r="H41" i="358" s="1"/>
  <c r="H42" i="358" l="1"/>
  <c r="H43" i="358" s="1"/>
  <c r="H44" i="358" s="1"/>
  <c r="H45" i="358" s="1"/>
  <c r="H46" i="358" s="1"/>
  <c r="H47" i="358" s="1"/>
  <c r="H48" i="358" s="1"/>
  <c r="H49" i="358" s="1"/>
  <c r="AP108" i="331" l="1"/>
  <c r="AP45" i="365"/>
  <c r="AP119" i="331" s="1"/>
  <c r="AP30" i="365" l="1"/>
  <c r="AP32" i="365"/>
  <c r="AP117" i="331" s="1"/>
  <c r="AP24" i="357" s="1"/>
  <c r="AQ108" i="331"/>
  <c r="AP335" i="331" l="1"/>
  <c r="AP355" i="331"/>
  <c r="AP183" i="331"/>
  <c r="AP186" i="331" s="1"/>
  <c r="AP719" i="331" s="1"/>
  <c r="AP201" i="331"/>
  <c r="AP671" i="331"/>
  <c r="AP486" i="331"/>
  <c r="AP592" i="331"/>
  <c r="AP635" i="331" s="1"/>
  <c r="AP730" i="331"/>
  <c r="AP591" i="331"/>
  <c r="AP634" i="331" s="1"/>
  <c r="AP487" i="331"/>
  <c r="AP315" i="331"/>
  <c r="AP345" i="331"/>
  <c r="AP346" i="331" s="1"/>
  <c r="AP348" i="331" s="1"/>
  <c r="AP325" i="331"/>
  <c r="AP722" i="331"/>
  <c r="AP579" i="331"/>
  <c r="AP583" i="331" s="1"/>
  <c r="AP490" i="331" s="1"/>
  <c r="AQ505" i="331"/>
  <c r="AQ525" i="331" s="1"/>
  <c r="AP489" i="331"/>
  <c r="AP109" i="331"/>
  <c r="AP546" i="331" s="1"/>
  <c r="AQ32" i="365"/>
  <c r="AQ117" i="331" s="1"/>
  <c r="AQ30" i="365"/>
  <c r="AP326" i="331" l="1"/>
  <c r="AP327" i="331" s="1"/>
  <c r="AP316" i="331"/>
  <c r="AP317" i="331" s="1"/>
  <c r="AQ355" i="331"/>
  <c r="AP488" i="331"/>
  <c r="AP356" i="331"/>
  <c r="AP358" i="331" s="1"/>
  <c r="AQ354" i="331" s="1"/>
  <c r="AQ357" i="331"/>
  <c r="AP298" i="331"/>
  <c r="AP723" i="331"/>
  <c r="AP724" i="331" s="1"/>
  <c r="AP203" i="331"/>
  <c r="AQ183" i="331"/>
  <c r="AQ186" i="331" s="1"/>
  <c r="AQ719" i="331" s="1"/>
  <c r="AQ201" i="331"/>
  <c r="L41" i="358"/>
  <c r="AP558" i="331"/>
  <c r="L59" i="358"/>
  <c r="L44" i="358"/>
  <c r="AQ347" i="331"/>
  <c r="AQ344" i="331"/>
  <c r="AQ109" i="331"/>
  <c r="AQ24" i="357"/>
  <c r="AP20" i="357" s="1"/>
  <c r="AP21" i="357" s="1"/>
  <c r="AQ591" i="331"/>
  <c r="AQ634" i="331" s="1"/>
  <c r="AQ486" i="331"/>
  <c r="AQ671" i="331"/>
  <c r="AQ592" i="331"/>
  <c r="AQ635" i="331" s="1"/>
  <c r="AQ730" i="331"/>
  <c r="AQ487" i="331"/>
  <c r="AQ345" i="331"/>
  <c r="AR347" i="331" s="1"/>
  <c r="AQ315" i="331"/>
  <c r="AQ325" i="331"/>
  <c r="AQ335" i="331"/>
  <c r="AR337" i="331" s="1"/>
  <c r="AQ579" i="331"/>
  <c r="AQ583" i="331" s="1"/>
  <c r="AQ490" i="331" s="1"/>
  <c r="AR505" i="331"/>
  <c r="AR525" i="331" s="1"/>
  <c r="AQ489" i="331"/>
  <c r="AQ337" i="331"/>
  <c r="AP336" i="331"/>
  <c r="AP338" i="331" s="1"/>
  <c r="L50" i="358"/>
  <c r="AP328" i="331" l="1"/>
  <c r="AQ324" i="331" s="1"/>
  <c r="AP318" i="331"/>
  <c r="AQ313" i="331" s="1"/>
  <c r="AQ316" i="331" s="1"/>
  <c r="AQ317" i="331" s="1"/>
  <c r="AQ488" i="331"/>
  <c r="AQ334" i="331"/>
  <c r="AQ336" i="331" s="1"/>
  <c r="AQ338" i="331" s="1"/>
  <c r="AR334" i="331" s="1"/>
  <c r="AR357" i="331"/>
  <c r="AQ298" i="331"/>
  <c r="L45" i="358"/>
  <c r="AQ723" i="331"/>
  <c r="AQ203" i="331"/>
  <c r="AP304" i="331"/>
  <c r="AP594" i="331"/>
  <c r="AP638" i="331" s="1"/>
  <c r="L28" i="358"/>
  <c r="M41" i="358"/>
  <c r="M28" i="358" s="1"/>
  <c r="AP728" i="331"/>
  <c r="AP590" i="331" s="1"/>
  <c r="AQ356" i="331"/>
  <c r="AQ358" i="331" s="1"/>
  <c r="AQ346" i="331"/>
  <c r="L31" i="358"/>
  <c r="AP595" i="331"/>
  <c r="AP639" i="331" s="1"/>
  <c r="L37" i="358"/>
  <c r="M50" i="358"/>
  <c r="M37" i="358" s="1"/>
  <c r="AQ546" i="331"/>
  <c r="AQ558" i="331" s="1"/>
  <c r="M59" i="358"/>
  <c r="AQ318" i="331" l="1"/>
  <c r="AQ326" i="331"/>
  <c r="AQ327" i="331" s="1"/>
  <c r="AQ595" i="331" s="1"/>
  <c r="AQ639" i="331" s="1"/>
  <c r="AP485" i="331"/>
  <c r="AP492" i="331" s="1"/>
  <c r="AP551" i="331" s="1"/>
  <c r="AP553" i="331" s="1"/>
  <c r="AP557" i="331" s="1"/>
  <c r="AP560" i="331" s="1"/>
  <c r="AQ348" i="331"/>
  <c r="AR344" i="331" s="1"/>
  <c r="AR354" i="331"/>
  <c r="AQ304" i="331"/>
  <c r="AQ594" i="331"/>
  <c r="AQ638" i="331" s="1"/>
  <c r="M45" i="358"/>
  <c r="M32" i="358" s="1"/>
  <c r="L32" i="358"/>
  <c r="AP633" i="331"/>
  <c r="AQ328" i="331" l="1"/>
  <c r="AR324" i="331" s="1"/>
  <c r="AR313" i="331"/>
  <c r="AP493" i="331"/>
  <c r="AP593" i="331"/>
  <c r="AP637" i="331" l="1"/>
  <c r="AP596" i="331"/>
  <c r="H50" i="358"/>
  <c r="H51" i="358" s="1"/>
  <c r="AP673" i="331" l="1"/>
  <c r="AP603" i="331"/>
  <c r="H53" i="358"/>
  <c r="H54" i="358" s="1"/>
  <c r="AP675" i="331" l="1"/>
  <c r="AP676" i="331" s="1"/>
  <c r="AP678" i="331" s="1"/>
  <c r="H55" i="358"/>
  <c r="AP605" i="331" l="1"/>
  <c r="AP682" i="331"/>
  <c r="AP686" i="331" s="1"/>
  <c r="AP623" i="331" s="1"/>
  <c r="H56" i="358"/>
  <c r="H57" i="358" s="1"/>
  <c r="AP606" i="331" l="1"/>
  <c r="AP612" i="331" s="1"/>
  <c r="AP614" i="331" s="1"/>
  <c r="AP618" i="331" s="1"/>
  <c r="AP622" i="331" s="1"/>
  <c r="AP624" i="331" s="1"/>
  <c r="H59" i="358"/>
  <c r="AP626" i="331" l="1"/>
  <c r="AP729" i="331"/>
  <c r="AP607" i="331"/>
  <c r="AQ602" i="331" s="1"/>
  <c r="H60" i="358"/>
  <c r="H61" i="358" s="1"/>
  <c r="L49" i="358" l="1"/>
  <c r="AP731" i="331"/>
  <c r="AP23" i="357" s="1"/>
  <c r="AP26" i="357" s="1"/>
  <c r="AP28" i="357" s="1"/>
  <c r="AP636" i="331"/>
  <c r="AP640" i="331" s="1"/>
  <c r="AP494" i="331"/>
  <c r="H62" i="358"/>
  <c r="H63" i="358" s="1"/>
  <c r="L51" i="358" l="1"/>
  <c r="L36" i="358"/>
  <c r="AP646" i="331"/>
  <c r="AP652" i="331" s="1"/>
  <c r="AP654" i="331" s="1"/>
  <c r="AP495" i="331" s="1"/>
  <c r="AP645" i="331"/>
  <c r="H65" i="358"/>
  <c r="H66" i="358" s="1"/>
  <c r="H67" i="358" s="1"/>
  <c r="H68" i="358" s="1"/>
  <c r="H69" i="358" s="1"/>
  <c r="H71" i="358" s="1"/>
  <c r="H72" i="358" s="1"/>
  <c r="H73" i="358" s="1"/>
  <c r="H74" i="358" s="1"/>
  <c r="H75" i="358" s="1"/>
  <c r="H77" i="358" s="1"/>
  <c r="H78" i="358" s="1"/>
  <c r="H79" i="358" s="1"/>
  <c r="H80" i="358" s="1"/>
  <c r="H81" i="358" s="1"/>
  <c r="H83" i="358" s="1"/>
  <c r="H84" i="358" s="1"/>
  <c r="H85" i="358" s="1"/>
  <c r="H86" i="358" s="1"/>
  <c r="H87" i="358" s="1"/>
  <c r="H89" i="358" s="1"/>
  <c r="H90" i="358" s="1"/>
  <c r="H91" i="358" s="1"/>
  <c r="AP647" i="331" l="1"/>
  <c r="AQ644" i="331" s="1"/>
  <c r="L71" i="358"/>
  <c r="AP496" i="331"/>
  <c r="L65" i="358"/>
  <c r="L38" i="358"/>
  <c r="AQ482" i="331" l="1"/>
  <c r="AQ503" i="331" s="1"/>
  <c r="AQ507" i="331" s="1"/>
  <c r="AQ527" i="331" s="1"/>
  <c r="AQ529" i="331" s="1"/>
  <c r="AQ532" i="331" s="1"/>
  <c r="AQ534" i="331" s="1"/>
  <c r="AQ568" i="331" l="1"/>
  <c r="AQ569" i="331" s="1"/>
  <c r="AQ483" i="331"/>
  <c r="AP12" i="357"/>
  <c r="L53" i="358"/>
  <c r="AP15" i="357" l="1"/>
  <c r="L84" i="358" s="1"/>
  <c r="AQ27" i="357"/>
  <c r="AQ573" i="331"/>
  <c r="M78" i="358"/>
  <c r="L55" i="358"/>
  <c r="AQ484" i="331"/>
  <c r="AQ550" i="331" l="1"/>
  <c r="L83" i="358"/>
  <c r="L57" i="358"/>
  <c r="M77" i="358"/>
  <c r="AQ491" i="331"/>
  <c r="AQ722" i="331"/>
  <c r="M44" i="358" l="1"/>
  <c r="AQ724" i="331"/>
  <c r="AQ728" i="331" l="1"/>
  <c r="AQ590" i="331" s="1"/>
  <c r="M31" i="358"/>
  <c r="AQ485" i="331" l="1"/>
  <c r="AQ492" i="331" s="1"/>
  <c r="AQ551" i="331" s="1"/>
  <c r="AQ553" i="331" s="1"/>
  <c r="AQ557" i="331" s="1"/>
  <c r="AQ560" i="331" s="1"/>
  <c r="AQ633" i="331"/>
  <c r="AQ493" i="331" l="1"/>
  <c r="AQ593" i="331"/>
  <c r="AQ637" i="331" l="1"/>
  <c r="AQ596" i="331"/>
  <c r="AQ673" i="331" l="1"/>
  <c r="AQ675" i="331" s="1"/>
  <c r="AQ676" i="331" s="1"/>
  <c r="AQ678" i="331" s="1"/>
  <c r="AQ603" i="331"/>
  <c r="AQ605" i="331" l="1"/>
  <c r="AQ606" i="331" s="1"/>
  <c r="AQ612" i="331" s="1"/>
  <c r="AQ614" i="331" s="1"/>
  <c r="AQ618" i="331" s="1"/>
  <c r="AQ622" i="331" s="1"/>
  <c r="AQ682" i="331"/>
  <c r="AQ686" i="331" s="1"/>
  <c r="AQ623" i="331" s="1"/>
  <c r="AQ624" i="331" l="1"/>
  <c r="AQ729" i="331" s="1"/>
  <c r="AQ607" i="331"/>
  <c r="AR602" i="331" s="1"/>
  <c r="AQ626" i="331" l="1"/>
  <c r="AQ494" i="331" s="1"/>
  <c r="M49" i="358"/>
  <c r="AQ731" i="331"/>
  <c r="AQ636" i="331" l="1"/>
  <c r="AQ640" i="331" s="1"/>
  <c r="AQ645" i="331" s="1"/>
  <c r="M36" i="358"/>
  <c r="M51" i="358"/>
  <c r="AQ23" i="357"/>
  <c r="AQ26" i="357" s="1"/>
  <c r="AQ28" i="357" s="1"/>
  <c r="AQ646" i="331" l="1"/>
  <c r="AQ652" i="331" s="1"/>
  <c r="AQ654" i="331" s="1"/>
  <c r="AQ495" i="331" s="1"/>
  <c r="AQ12" i="357"/>
  <c r="AQ15" i="357" s="1"/>
  <c r="M84" i="358" s="1"/>
  <c r="M71" i="358"/>
  <c r="M65" i="358"/>
  <c r="M38" i="358"/>
  <c r="AQ647" i="331" l="1"/>
  <c r="AR644" i="331" s="1"/>
  <c r="AQ496" i="331"/>
  <c r="M55" i="358"/>
  <c r="AR482" i="331" l="1"/>
  <c r="AR503" i="331" s="1"/>
  <c r="AR507" i="331" s="1"/>
  <c r="AR527" i="331" s="1"/>
  <c r="AR529" i="331" s="1"/>
  <c r="AR532" i="331" s="1"/>
  <c r="AR534" i="331" s="1"/>
  <c r="M83" i="358"/>
  <c r="M57" i="358"/>
  <c r="AR568" i="331" l="1"/>
  <c r="AR569" i="331" s="1"/>
  <c r="AR483" i="331"/>
  <c r="AR484" i="331" l="1"/>
  <c r="AR573" i="331"/>
  <c r="AR491" i="331" l="1"/>
  <c r="AR550" i="331"/>
  <c r="N53" i="358" l="1"/>
  <c r="Q53" i="358" l="1"/>
  <c r="R53" i="358"/>
  <c r="AQ27" i="365" l="1"/>
  <c r="AQ106" i="331" s="1"/>
  <c r="AQ105" i="331"/>
  <c r="AQ45" i="365" l="1"/>
  <c r="AQ119" i="331" s="1"/>
  <c r="AT32" i="365" l="1"/>
  <c r="AT117" i="331" s="1"/>
  <c r="AS32" i="365"/>
  <c r="AS117" i="331" s="1"/>
  <c r="AR32" i="365"/>
  <c r="AR117" i="331" s="1"/>
  <c r="AR30" i="365"/>
  <c r="AR109" i="331" s="1"/>
  <c r="AR45" i="365"/>
  <c r="AR119" i="331" s="1"/>
  <c r="AS30" i="365"/>
  <c r="AS109" i="331" s="1"/>
  <c r="AS45" i="365"/>
  <c r="AS119" i="331" s="1"/>
  <c r="AT30" i="365"/>
  <c r="AT109" i="331" s="1"/>
  <c r="AT45" i="365"/>
  <c r="AT119" i="331" s="1"/>
  <c r="AT345" i="331"/>
  <c r="AT335" i="331"/>
  <c r="AT108" i="331"/>
  <c r="AS27" i="365"/>
  <c r="AS106" i="331" s="1"/>
  <c r="AS105" i="331"/>
  <c r="AR27" i="365"/>
  <c r="AR106" i="331" s="1"/>
  <c r="AT27" i="365"/>
  <c r="AT106" i="331" s="1"/>
  <c r="AS108" i="331"/>
  <c r="AR105" i="331"/>
  <c r="AR108" i="331"/>
  <c r="AT105" i="331"/>
  <c r="AT355" i="331" l="1"/>
  <c r="AS693" i="331"/>
  <c r="AS696" i="331" s="1"/>
  <c r="AS698" i="331" s="1"/>
  <c r="AS700" i="331" s="1"/>
  <c r="AR693" i="331"/>
  <c r="AR696" i="331" s="1"/>
  <c r="AR698" i="331" s="1"/>
  <c r="AR700" i="331" s="1"/>
  <c r="AT693" i="331"/>
  <c r="AT696" i="331" s="1"/>
  <c r="AT698" i="331" s="1"/>
  <c r="AT700" i="331" s="1"/>
  <c r="AR722" i="331"/>
  <c r="N44" i="358" s="1"/>
  <c r="N31" i="358" s="1"/>
  <c r="AS591" i="331"/>
  <c r="AS634" i="331" s="1"/>
  <c r="AT486" i="331"/>
  <c r="AT591" i="331"/>
  <c r="AT634" i="331" s="1"/>
  <c r="AS315" i="331"/>
  <c r="O59" i="358"/>
  <c r="AS546" i="331"/>
  <c r="AS558" i="331" s="1"/>
  <c r="N59" i="358"/>
  <c r="AR546" i="331"/>
  <c r="AR558" i="331" s="1"/>
  <c r="P59" i="358"/>
  <c r="AT546" i="331"/>
  <c r="AT558" i="331" s="1"/>
  <c r="AT505" i="331"/>
  <c r="AT525" i="331" s="1"/>
  <c r="AR315" i="331"/>
  <c r="AR335" i="331"/>
  <c r="AR487" i="331"/>
  <c r="AR730" i="331"/>
  <c r="AS345" i="331"/>
  <c r="AS592" i="331"/>
  <c r="AS635" i="331" s="1"/>
  <c r="AS730" i="331"/>
  <c r="AS486" i="331"/>
  <c r="AS355" i="331"/>
  <c r="AS487" i="331"/>
  <c r="AS201" i="331"/>
  <c r="AS325" i="331"/>
  <c r="AS24" i="357"/>
  <c r="AS183" i="331"/>
  <c r="AS186" i="331" s="1"/>
  <c r="AS489" i="331"/>
  <c r="AS579" i="331"/>
  <c r="AS583" i="331" s="1"/>
  <c r="AS490" i="331" s="1"/>
  <c r="AS671" i="331"/>
  <c r="AS335" i="331"/>
  <c r="AT487" i="331"/>
  <c r="AT592" i="331"/>
  <c r="AT635" i="331" s="1"/>
  <c r="AT489" i="331"/>
  <c r="AT579" i="331"/>
  <c r="AT583" i="331" s="1"/>
  <c r="AT490" i="331" s="1"/>
  <c r="AT325" i="331"/>
  <c r="AT201" i="331"/>
  <c r="AT671" i="331"/>
  <c r="AT183" i="331"/>
  <c r="AT186" i="331" s="1"/>
  <c r="AT315" i="331"/>
  <c r="AT730" i="331"/>
  <c r="AT24" i="357"/>
  <c r="AS20" i="357" s="1"/>
  <c r="AS21" i="357" s="1"/>
  <c r="AR201" i="331"/>
  <c r="AR489" i="331"/>
  <c r="AR591" i="331"/>
  <c r="AR634" i="331" s="1"/>
  <c r="AR345" i="331"/>
  <c r="AR579" i="331"/>
  <c r="AR583" i="331" s="1"/>
  <c r="AR490" i="331" s="1"/>
  <c r="AR325" i="331"/>
  <c r="AR24" i="357"/>
  <c r="AR592" i="331"/>
  <c r="AR635" i="331" s="1"/>
  <c r="AR671" i="331"/>
  <c r="AS505" i="331"/>
  <c r="AS525" i="331" s="1"/>
  <c r="AR355" i="331"/>
  <c r="AR183" i="331"/>
  <c r="AR186" i="331" s="1"/>
  <c r="AR486" i="331"/>
  <c r="AR326" i="331" l="1"/>
  <c r="AR327" i="331" s="1"/>
  <c r="AR316" i="331"/>
  <c r="AR317" i="331" s="1"/>
  <c r="AQ20" i="357"/>
  <c r="AQ21" i="357" s="1"/>
  <c r="AR27" i="357" s="1"/>
  <c r="N78" i="358" s="1"/>
  <c r="AR20" i="357"/>
  <c r="AR21" i="357" s="1"/>
  <c r="AT337" i="331"/>
  <c r="R59" i="358"/>
  <c r="N50" i="358"/>
  <c r="N37" i="358" s="1"/>
  <c r="AS337" i="331"/>
  <c r="AR336" i="331"/>
  <c r="AR338" i="331" s="1"/>
  <c r="AS334" i="331" s="1"/>
  <c r="AS336" i="331" s="1"/>
  <c r="AS298" i="331"/>
  <c r="AS488" i="331"/>
  <c r="AS719" i="331"/>
  <c r="AT723" i="331"/>
  <c r="AT203" i="331"/>
  <c r="AR723" i="331"/>
  <c r="AR203" i="331"/>
  <c r="P50" i="358"/>
  <c r="P37" i="358" s="1"/>
  <c r="AS723" i="331"/>
  <c r="AS203" i="331"/>
  <c r="O50" i="358"/>
  <c r="AT357" i="331"/>
  <c r="AR356" i="331"/>
  <c r="AR358" i="331" s="1"/>
  <c r="AS354" i="331" s="1"/>
  <c r="AS356" i="331" s="1"/>
  <c r="AS357" i="331"/>
  <c r="AR488" i="331"/>
  <c r="AR298" i="331"/>
  <c r="AR719" i="331"/>
  <c r="AT347" i="331"/>
  <c r="AS347" i="331"/>
  <c r="AR346" i="331"/>
  <c r="AR348" i="331" s="1"/>
  <c r="AS344" i="331" s="1"/>
  <c r="AS346" i="331" s="1"/>
  <c r="AT719" i="331"/>
  <c r="AT488" i="331"/>
  <c r="AT298" i="331"/>
  <c r="AR328" i="331" l="1"/>
  <c r="AS324" i="331" s="1"/>
  <c r="AS326" i="331" s="1"/>
  <c r="AR318" i="331"/>
  <c r="AS313" i="331" s="1"/>
  <c r="AS316" i="331" s="1"/>
  <c r="AS317" i="331" s="1"/>
  <c r="N77" i="358"/>
  <c r="AS338" i="331"/>
  <c r="AT334" i="331" s="1"/>
  <c r="AT336" i="331" s="1"/>
  <c r="AT338" i="331" s="1"/>
  <c r="AS348" i="331"/>
  <c r="AT344" i="331" s="1"/>
  <c r="AT346" i="331" s="1"/>
  <c r="AT348" i="331" s="1"/>
  <c r="AR595" i="331"/>
  <c r="AR639" i="331" s="1"/>
  <c r="O41" i="358"/>
  <c r="N45" i="358"/>
  <c r="P45" i="358"/>
  <c r="P32" i="358" s="1"/>
  <c r="P41" i="358"/>
  <c r="AS594" i="331"/>
  <c r="AS638" i="331" s="1"/>
  <c r="AS304" i="331"/>
  <c r="AS358" i="331"/>
  <c r="AT354" i="331" s="1"/>
  <c r="AT356" i="331" s="1"/>
  <c r="AT358" i="331" s="1"/>
  <c r="Q50" i="358"/>
  <c r="R50" i="358"/>
  <c r="O37" i="358"/>
  <c r="O45" i="358"/>
  <c r="O32" i="358" s="1"/>
  <c r="AR724" i="331"/>
  <c r="N41" i="358"/>
  <c r="AT594" i="331"/>
  <c r="AT638" i="331" s="1"/>
  <c r="AT304" i="331"/>
  <c r="AR594" i="331"/>
  <c r="AR638" i="331" s="1"/>
  <c r="AR304" i="331"/>
  <c r="AS327" i="331" l="1"/>
  <c r="AS328" i="331" s="1"/>
  <c r="AT324" i="331" s="1"/>
  <c r="AT326" i="331" s="1"/>
  <c r="O28" i="358"/>
  <c r="P28" i="358"/>
  <c r="AR728" i="331"/>
  <c r="Q45" i="358"/>
  <c r="N32" i="358"/>
  <c r="R45" i="358"/>
  <c r="Q41" i="358"/>
  <c r="R41" i="358"/>
  <c r="N28" i="358"/>
  <c r="Q37" i="358"/>
  <c r="R37" i="358"/>
  <c r="AT327" i="331" l="1"/>
  <c r="AT328" i="331" s="1"/>
  <c r="AS595" i="331"/>
  <c r="AS639" i="331" s="1"/>
  <c r="AS318" i="331"/>
  <c r="AT313" i="331" s="1"/>
  <c r="AT316" i="331" s="1"/>
  <c r="AT317" i="331" s="1"/>
  <c r="R28" i="358"/>
  <c r="Q28" i="358"/>
  <c r="AR590" i="331"/>
  <c r="AR485" i="331"/>
  <c r="AR492" i="331" s="1"/>
  <c r="Q32" i="358"/>
  <c r="R32" i="358"/>
  <c r="AT595" i="331" l="1"/>
  <c r="AT639" i="331" s="1"/>
  <c r="AR633" i="331"/>
  <c r="AR551" i="331"/>
  <c r="AR553" i="331" s="1"/>
  <c r="AR557" i="331" s="1"/>
  <c r="AR560" i="331" s="1"/>
  <c r="AT318" i="331" l="1"/>
  <c r="AR593" i="331"/>
  <c r="AR493" i="331"/>
  <c r="AR637" i="331" l="1"/>
  <c r="AR705" i="331"/>
  <c r="AR596" i="331"/>
  <c r="AR603" i="331" l="1"/>
  <c r="AR706" i="331"/>
  <c r="AR710" i="331" s="1"/>
  <c r="AR712" i="331" s="1"/>
  <c r="AR604" i="331" s="1"/>
  <c r="AR673" i="331" l="1"/>
  <c r="AR675" i="331" l="1"/>
  <c r="AR676" i="331" s="1"/>
  <c r="AR678" i="331" l="1"/>
  <c r="AR605" i="331" l="1"/>
  <c r="AR682" i="331"/>
  <c r="AR686" i="331" s="1"/>
  <c r="AR623" i="331" s="1"/>
  <c r="AR606" i="331" l="1"/>
  <c r="AR612" i="331" s="1"/>
  <c r="AR614" i="331" s="1"/>
  <c r="AR618" i="331" s="1"/>
  <c r="AR622" i="331" s="1"/>
  <c r="AR624" i="331" s="1"/>
  <c r="AR607" i="331" l="1"/>
  <c r="AS602" i="331" s="1"/>
  <c r="AR626" i="331"/>
  <c r="AR729" i="331"/>
  <c r="N49" i="358" l="1"/>
  <c r="AR731" i="331"/>
  <c r="AR636" i="331"/>
  <c r="AR640" i="331" s="1"/>
  <c r="AR494" i="331"/>
  <c r="N36" i="358" l="1"/>
  <c r="N51" i="358"/>
  <c r="AR645" i="331"/>
  <c r="AR646" i="331"/>
  <c r="AR652" i="331" s="1"/>
  <c r="AR654" i="331" s="1"/>
  <c r="AR495" i="331" s="1"/>
  <c r="AR23" i="357"/>
  <c r="AR26" i="357" s="1"/>
  <c r="AR647" i="331" l="1"/>
  <c r="AS644" i="331" s="1"/>
  <c r="N38" i="358"/>
  <c r="N65" i="358"/>
  <c r="AR28" i="357"/>
  <c r="N71" i="358"/>
  <c r="AR496" i="331"/>
  <c r="AS482" i="331" l="1"/>
  <c r="AR12" i="357"/>
  <c r="AS27" i="357" s="1"/>
  <c r="O78" i="358" s="1"/>
  <c r="AS503" i="331" l="1"/>
  <c r="AS507" i="331" s="1"/>
  <c r="AS527" i="331" s="1"/>
  <c r="AS529" i="331" s="1"/>
  <c r="O77" i="358"/>
  <c r="N55" i="358"/>
  <c r="AR15" i="357"/>
  <c r="N84" i="358" s="1"/>
  <c r="AS532" i="331" l="1"/>
  <c r="AS534" i="331" s="1"/>
  <c r="N83" i="358"/>
  <c r="N57" i="358"/>
  <c r="AS568" i="331" l="1"/>
  <c r="AS569" i="331" s="1"/>
  <c r="AS483" i="331"/>
  <c r="AS484" i="331" l="1"/>
  <c r="AS573" i="331"/>
  <c r="AS491" i="331" l="1"/>
  <c r="AS722" i="331"/>
  <c r="AS550" i="331"/>
  <c r="O44" i="358" l="1"/>
  <c r="AS724" i="331"/>
  <c r="AS728" i="331" l="1"/>
  <c r="O31" i="358"/>
  <c r="AS485" i="331" l="1"/>
  <c r="AS492" i="331" s="1"/>
  <c r="AS590" i="331"/>
  <c r="AS633" i="331" l="1"/>
  <c r="AS551" i="331"/>
  <c r="AS553" i="331" s="1"/>
  <c r="AS557" i="331" s="1"/>
  <c r="AS560" i="331" s="1"/>
  <c r="AS593" i="331" l="1"/>
  <c r="AS493" i="331"/>
  <c r="AS705" i="331" l="1"/>
  <c r="AS637" i="331"/>
  <c r="AS596" i="331"/>
  <c r="AS603" i="331" l="1"/>
  <c r="AS706" i="331"/>
  <c r="AS710" i="331" s="1"/>
  <c r="AS712" i="331" s="1"/>
  <c r="AS604" i="331" s="1"/>
  <c r="AS673" i="331" l="1"/>
  <c r="AS675" i="331" l="1"/>
  <c r="AS676" i="331" s="1"/>
  <c r="AS678" i="331" l="1"/>
  <c r="AS605" i="331" l="1"/>
  <c r="AS682" i="331"/>
  <c r="AS686" i="331" s="1"/>
  <c r="AS623" i="331" s="1"/>
  <c r="AS606" i="331" l="1"/>
  <c r="AS612" i="331" s="1"/>
  <c r="AS614" i="331" s="1"/>
  <c r="AS618" i="331" s="1"/>
  <c r="AS622" i="331" s="1"/>
  <c r="AS624" i="331" s="1"/>
  <c r="AS607" i="331" l="1"/>
  <c r="AT602" i="331" s="1"/>
  <c r="AS729" i="331"/>
  <c r="AS626" i="331"/>
  <c r="O49" i="358" l="1"/>
  <c r="AS731" i="331"/>
  <c r="AS636" i="331"/>
  <c r="AS640" i="331" s="1"/>
  <c r="AS494" i="331"/>
  <c r="AS646" i="331" l="1"/>
  <c r="AS652" i="331" s="1"/>
  <c r="AS654" i="331" s="1"/>
  <c r="AS495" i="331" s="1"/>
  <c r="AS645" i="331"/>
  <c r="AS23" i="357"/>
  <c r="AS26" i="357" s="1"/>
  <c r="O36" i="358"/>
  <c r="O51" i="358"/>
  <c r="AS647" i="331" l="1"/>
  <c r="AT644" i="331" s="1"/>
  <c r="AS28" i="357"/>
  <c r="O71" i="358"/>
  <c r="AS496" i="331"/>
  <c r="O38" i="358"/>
  <c r="O65" i="358"/>
  <c r="AS12" i="357" l="1"/>
  <c r="AT482" i="331"/>
  <c r="AS15" i="357" l="1"/>
  <c r="O84" i="358" s="1"/>
  <c r="O55" i="358"/>
  <c r="AT27" i="357"/>
  <c r="P78" i="358" s="1"/>
  <c r="AT503" i="331"/>
  <c r="AT507" i="331" s="1"/>
  <c r="AT527" i="331" s="1"/>
  <c r="AT529" i="331" s="1"/>
  <c r="Q78" i="358" l="1"/>
  <c r="R78" i="358"/>
  <c r="P77" i="358"/>
  <c r="AT532" i="331"/>
  <c r="AT534" i="331" s="1"/>
  <c r="O57" i="358"/>
  <c r="O83" i="358"/>
  <c r="R77" i="358" l="1"/>
  <c r="Q77" i="358"/>
  <c r="AT483" i="331"/>
  <c r="AT568" i="331"/>
  <c r="AT569" i="331" s="1"/>
  <c r="AT573" i="331" l="1"/>
  <c r="AT484" i="331"/>
  <c r="AT550" i="331" l="1"/>
  <c r="AT722" i="331"/>
  <c r="AT491" i="331"/>
  <c r="P44" i="358" l="1"/>
  <c r="AT724" i="331"/>
  <c r="AT728" i="331" l="1"/>
  <c r="P31" i="358"/>
  <c r="R44" i="358"/>
  <c r="Q44" i="358"/>
  <c r="R31" i="358" l="1"/>
  <c r="Q31" i="358"/>
  <c r="AT485" i="331"/>
  <c r="AT492" i="331" s="1"/>
  <c r="AT590" i="331"/>
  <c r="AT633" i="331" l="1"/>
  <c r="AT551" i="331"/>
  <c r="AT553" i="331" s="1"/>
  <c r="AT557" i="331" s="1"/>
  <c r="AT560" i="331" s="1"/>
  <c r="AT593" i="331" l="1"/>
  <c r="AT493" i="331"/>
  <c r="AT705" i="331" l="1"/>
  <c r="AT637" i="331"/>
  <c r="AT596" i="331"/>
  <c r="AT603" i="331" l="1"/>
  <c r="AT706" i="331"/>
  <c r="AT710" i="331" s="1"/>
  <c r="AT712" i="331" s="1"/>
  <c r="AT604" i="331" s="1"/>
  <c r="AT673" i="331" l="1"/>
  <c r="AT675" i="331" l="1"/>
  <c r="AT676" i="331" s="1"/>
  <c r="AT678" i="331" l="1"/>
  <c r="AT605" i="331" l="1"/>
  <c r="AT682" i="331"/>
  <c r="AT686" i="331" s="1"/>
  <c r="AT623" i="331" s="1"/>
  <c r="AT606" i="331" l="1"/>
  <c r="AT612" i="331" s="1"/>
  <c r="AT614" i="331" s="1"/>
  <c r="AT618" i="331" s="1"/>
  <c r="AT622" i="331" s="1"/>
  <c r="AT624" i="331" s="1"/>
  <c r="AT607" i="331" l="1"/>
  <c r="AT729" i="331"/>
  <c r="AT626" i="331"/>
  <c r="AT636" i="331" l="1"/>
  <c r="AT640" i="331" s="1"/>
  <c r="AT494" i="331"/>
  <c r="P49" i="358"/>
  <c r="AT731" i="331"/>
  <c r="AT23" i="357" l="1"/>
  <c r="AT26" i="357" s="1"/>
  <c r="P36" i="358"/>
  <c r="Q49" i="358"/>
  <c r="Q51" i="358" s="1"/>
  <c r="R49" i="358"/>
  <c r="R51" i="358" s="1"/>
  <c r="P51" i="358"/>
  <c r="AT646" i="331"/>
  <c r="AT652" i="331" s="1"/>
  <c r="AT654" i="331" s="1"/>
  <c r="AT495" i="331" s="1"/>
  <c r="AT645" i="331"/>
  <c r="AT496" i="331" l="1"/>
  <c r="Q36" i="358"/>
  <c r="R36" i="358"/>
  <c r="AT647" i="331"/>
  <c r="AT28" i="357"/>
  <c r="AT12" i="357" s="1"/>
  <c r="P71" i="358"/>
  <c r="P65" i="358"/>
  <c r="P38" i="358"/>
  <c r="R65" i="358" l="1"/>
  <c r="Q65" i="358"/>
  <c r="Q71" i="358"/>
  <c r="R71" i="358"/>
  <c r="R38" i="358"/>
  <c r="Q38" i="358"/>
  <c r="P55" i="358"/>
  <c r="AT15" i="357"/>
  <c r="P84" i="358" s="1"/>
  <c r="R84" i="358" l="1"/>
  <c r="Q84" i="358"/>
  <c r="Q55" i="358"/>
  <c r="R55" i="358"/>
  <c r="P83" i="358"/>
  <c r="P57" i="358"/>
  <c r="R83" i="358" l="1"/>
  <c r="Q83" i="358"/>
  <c r="Q57" i="358"/>
  <c r="R57" i="3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Brendan McAreavey</author>
  </authors>
  <commentList>
    <comment ref="AP712" authorId="0" shapeId="0" xr:uid="{00000000-0006-0000-0B00-000001000000}">
      <text>
        <r>
          <rPr>
            <b/>
            <sz val="9"/>
            <color indexed="81"/>
            <rFont val="Tahoma"/>
            <family val="2"/>
          </rPr>
          <t>Does not apply for first two years</t>
        </r>
        <r>
          <rPr>
            <sz val="9"/>
            <color indexed="81"/>
            <rFont val="Tahoma"/>
            <family val="2"/>
          </rPr>
          <t xml:space="preserve">
</t>
        </r>
      </text>
    </comment>
    <comment ref="AQ712" authorId="0" shapeId="0" xr:uid="{00000000-0006-0000-0B00-000002000000}">
      <text>
        <r>
          <rPr>
            <b/>
            <sz val="9"/>
            <color indexed="81"/>
            <rFont val="Tahoma"/>
            <family val="2"/>
          </rPr>
          <t>Does not apply for first two years</t>
        </r>
        <r>
          <rPr>
            <sz val="9"/>
            <color indexed="81"/>
            <rFont val="Tahoma"/>
            <family val="2"/>
          </rPr>
          <t xml:space="preserve">
</t>
        </r>
      </text>
    </comment>
  </commentList>
</comments>
</file>

<file path=xl/sharedStrings.xml><?xml version="1.0" encoding="utf-8"?>
<sst xmlns="http://schemas.openxmlformats.org/spreadsheetml/2006/main" count="2037" uniqueCount="673">
  <si>
    <t>Depreciation</t>
  </si>
  <si>
    <t>Dividends</t>
  </si>
  <si>
    <t>Capital allowances</t>
  </si>
  <si>
    <t>Revisions</t>
  </si>
  <si>
    <t>Deferred revenue expenditure</t>
  </si>
  <si>
    <t>Total</t>
  </si>
  <si>
    <t>Tax allowance</t>
  </si>
  <si>
    <t>Issue or redeem equity</t>
  </si>
  <si>
    <t>Regulatory depreciation</t>
  </si>
  <si>
    <t>Post-vesting asset life</t>
  </si>
  <si>
    <t>Regulatory Asset Value (RAV)</t>
  </si>
  <si>
    <t>Closing asset value</t>
  </si>
  <si>
    <t>Return</t>
  </si>
  <si>
    <t>Price Control Revenue</t>
  </si>
  <si>
    <t>Capital allowance rate</t>
  </si>
  <si>
    <t>£m nominal</t>
  </si>
  <si>
    <t>Net additions</t>
  </si>
  <si>
    <t>RAV</t>
  </si>
  <si>
    <t>General pool</t>
  </si>
  <si>
    <t>Equity issuance costs</t>
  </si>
  <si>
    <t>Cost of debt</t>
  </si>
  <si>
    <t>Interest</t>
  </si>
  <si>
    <t>File</t>
  </si>
  <si>
    <t>Units</t>
  </si>
  <si>
    <t>Annual values</t>
  </si>
  <si>
    <t>annual real %</t>
  </si>
  <si>
    <t>Constant</t>
  </si>
  <si>
    <t>Parameter</t>
  </si>
  <si>
    <t>scalar</t>
  </si>
  <si>
    <t>%</t>
  </si>
  <si>
    <t>Assumed dividends as % of notional equity portion of RAV</t>
  </si>
  <si>
    <t>years</t>
  </si>
  <si>
    <t>End of sheet</t>
  </si>
  <si>
    <t>index value</t>
  </si>
  <si>
    <t>annual %</t>
  </si>
  <si>
    <t>&gt;</t>
  </si>
  <si>
    <t>User selection lists</t>
  </si>
  <si>
    <t>Company</t>
  </si>
  <si>
    <t>Model operation</t>
  </si>
  <si>
    <t>Export</t>
  </si>
  <si>
    <t>Import</t>
  </si>
  <si>
    <t>text</t>
  </si>
  <si>
    <t>Named range</t>
  </si>
  <si>
    <t>Model key</t>
  </si>
  <si>
    <t>Tax trigger calculations</t>
  </si>
  <si>
    <t>RAV depreciation</t>
  </si>
  <si>
    <t>Totex</t>
  </si>
  <si>
    <t>Opening balance brought forward</t>
  </si>
  <si>
    <t>Closing balance carried forward</t>
  </si>
  <si>
    <t>Capex additions</t>
  </si>
  <si>
    <t>Tax book value pre-depreciation</t>
  </si>
  <si>
    <t>Balance carried forward</t>
  </si>
  <si>
    <t>Calculated value</t>
  </si>
  <si>
    <t>Contents</t>
  </si>
  <si>
    <t>Cover</t>
  </si>
  <si>
    <t>UserInterface</t>
  </si>
  <si>
    <t>OUTPUT &gt;</t>
  </si>
  <si>
    <t>Model key and content directory</t>
  </si>
  <si>
    <t>Corporation tax rate</t>
  </si>
  <si>
    <t>Capitalisation</t>
  </si>
  <si>
    <t>Capitalised share of totex</t>
  </si>
  <si>
    <t>Run model for all licensees</t>
  </si>
  <si>
    <t>Tax base</t>
  </si>
  <si>
    <t>Tax losses</t>
  </si>
  <si>
    <t>Post-TIM totex</t>
  </si>
  <si>
    <t>Fast pot expenditure</t>
  </si>
  <si>
    <t>Financing costs</t>
  </si>
  <si>
    <t>Cost of raising equity</t>
  </si>
  <si>
    <t>Net debt</t>
  </si>
  <si>
    <t>Closing RAV</t>
  </si>
  <si>
    <t>Equity issuance cost</t>
  </si>
  <si>
    <t>Notional dividends</t>
  </si>
  <si>
    <t>Sample</t>
  </si>
  <si>
    <t>Tax loss brought forward</t>
  </si>
  <si>
    <t>SavedResults</t>
  </si>
  <si>
    <t>Depreciation schedule</t>
  </si>
  <si>
    <t>Depreciation parameters</t>
  </si>
  <si>
    <t>Transfers</t>
  </si>
  <si>
    <t>Running total</t>
  </si>
  <si>
    <t>Net additions (after disposals)</t>
  </si>
  <si>
    <t>Less capital allowances</t>
  </si>
  <si>
    <t>Tax pool allocation</t>
  </si>
  <si>
    <t>Deferred revenue expenditure opening balance brought forward</t>
  </si>
  <si>
    <t>Pre-RIIO net additions to RAV</t>
  </si>
  <si>
    <t>Tax pool additions</t>
  </si>
  <si>
    <t>Start of price control change in notional gearing</t>
  </si>
  <si>
    <t>Allowed totex</t>
  </si>
  <si>
    <t>Actual totex</t>
  </si>
  <si>
    <t>Post-TIM overspend (underspend)</t>
  </si>
  <si>
    <t>Pre-TIM overspend (underspend)</t>
  </si>
  <si>
    <t>RAV and assets</t>
  </si>
  <si>
    <t>Equity issuance with issuance costs allowed</t>
  </si>
  <si>
    <t>Input linked from annual update</t>
  </si>
  <si>
    <t>Single year discount factor</t>
  </si>
  <si>
    <t>Return base</t>
  </si>
  <si>
    <t>Return on RAV</t>
  </si>
  <si>
    <t>Recalculated allowances</t>
  </si>
  <si>
    <t>Equity issuance</t>
  </si>
  <si>
    <t>Equity issuance gearing target</t>
  </si>
  <si>
    <t>Less target gearing for equity issuance</t>
  </si>
  <si>
    <t>Deviation from equity issuance target gearing</t>
  </si>
  <si>
    <t>Threshold deviation above target level</t>
  </si>
  <si>
    <t>Equity issuance threshold met</t>
  </si>
  <si>
    <t>Opening net debt</t>
  </si>
  <si>
    <t>Movement in net debt for notional regearing change</t>
  </si>
  <si>
    <t>Less dividends</t>
  </si>
  <si>
    <t>Less tax paid</t>
  </si>
  <si>
    <t>Less actual totex</t>
  </si>
  <si>
    <t>Start of price control notional regearing</t>
  </si>
  <si>
    <t>INTERFACE &gt;</t>
  </si>
  <si>
    <t>- "fast money " is exported to the "Revenue" sheet where it is included as an element of "recalculated base revenue;" and</t>
  </si>
  <si>
    <t>- "slow money " is exported to the "Depn" sheet where it is added to RAV. Slow money is recovered over the life of the RAV through regulatory depreciation and return allowances.</t>
  </si>
  <si>
    <t>Years from t until normal reporting of actual costs</t>
  </si>
  <si>
    <r>
      <rPr>
        <u/>
        <sz val="10"/>
        <rFont val="Gill Sans MT"/>
        <family val="2"/>
      </rPr>
      <t>Note:</t>
    </r>
    <r>
      <rPr>
        <sz val="10"/>
        <rFont val="Gill Sans MT"/>
        <family val="2"/>
      </rPr>
      <t xml:space="preserve"> Totex overspend (underspend) is identified and subject to the "efficiency incentive rate."</t>
    </r>
  </si>
  <si>
    <r>
      <rPr>
        <u/>
        <sz val="10"/>
        <rFont val="Gill Sans MT"/>
        <family val="2"/>
      </rPr>
      <t>Note:</t>
    </r>
    <r>
      <rPr>
        <sz val="10"/>
        <rFont val="Gill Sans MT"/>
        <family val="2"/>
      </rPr>
      <t xml:space="preserve"> "Post-TIM overspend (underspend)" is added to the allowed totex value to give the Post-TIM totex allowance to be split into fast and slow money.</t>
    </r>
  </si>
  <si>
    <t>Running the macro saves the output from year t's iteration for use in future iterations.</t>
  </si>
  <si>
    <t>User Interface</t>
  </si>
  <si>
    <t>TIM</t>
  </si>
  <si>
    <t>Slow pot</t>
  </si>
  <si>
    <t>Fast pot</t>
  </si>
  <si>
    <t>Post-TIM totex allowance</t>
  </si>
  <si>
    <t>RAV additions (after disposals)</t>
  </si>
  <si>
    <t>TIM and capitalisation</t>
  </si>
  <si>
    <t>NPV-neutral RAV return base</t>
  </si>
  <si>
    <t>PCFM year ending</t>
  </si>
  <si>
    <t>Calculated for MOD year ending</t>
  </si>
  <si>
    <t>year ending</t>
  </si>
  <si>
    <t>Opening RAV (before transfers)</t>
  </si>
  <si>
    <t>Opening RAV (after transfers)</t>
  </si>
  <si>
    <t>Live Results</t>
  </si>
  <si>
    <t>Saved Results</t>
  </si>
  <si>
    <t>Opening total net debt (before equity issuance)</t>
  </si>
  <si>
    <t>nominal annual %</t>
  </si>
  <si>
    <t>Closing value</t>
  </si>
  <si>
    <t>Opening balance brought forward (before equity issuance and transfers)</t>
  </si>
  <si>
    <t>Opening balance brought forward (after equity issuance and transfers)</t>
  </si>
  <si>
    <t>Overall gearing at start of year (before equity issuance)</t>
  </si>
  <si>
    <t>Total opening regulatory assets (after transfers)</t>
  </si>
  <si>
    <t>Equity issuance cost as percentage of new equity</t>
  </si>
  <si>
    <t>Assumed equity portion of RAV</t>
  </si>
  <si>
    <t>Assumed dividends as percentage of notional equity portion of RAV</t>
  </si>
  <si>
    <t>Less revenue tax pool additions</t>
  </si>
  <si>
    <t>"Grossing-up" factor for tax on tax charge after losses</t>
  </si>
  <si>
    <t>Regearing</t>
  </si>
  <si>
    <r>
      <rPr>
        <u/>
        <sz val="10"/>
        <rFont val="Gill Sans MT"/>
        <family val="2"/>
      </rPr>
      <t>Note:</t>
    </r>
    <r>
      <rPr>
        <sz val="10"/>
        <rFont val="Gill Sans MT"/>
        <family val="2"/>
      </rPr>
      <t xml:space="preserve"> If opening overall gearing exceeds its target level beyond a given threshold, an equity issuance is triggered, bringing opening gearing back to its target level. An allowance is calculated for the cost of raising this equity.</t>
    </r>
  </si>
  <si>
    <r>
      <rPr>
        <u/>
        <sz val="10"/>
        <rFont val="Gill Sans MT"/>
        <family val="2"/>
      </rPr>
      <t>Note:</t>
    </r>
    <r>
      <rPr>
        <sz val="10"/>
        <rFont val="Gill Sans MT"/>
        <family val="2"/>
      </rPr>
      <t xml:space="preserve"> The nominal cost of debt is calculated and adjusted for any portion indexed for inflation.</t>
    </r>
  </si>
  <si>
    <r>
      <rPr>
        <u/>
        <sz val="10"/>
        <rFont val="Gill Sans MT"/>
        <family val="2"/>
      </rPr>
      <t>Note:</t>
    </r>
    <r>
      <rPr>
        <sz val="10"/>
        <rFont val="Gill Sans MT"/>
        <family val="2"/>
      </rPr>
      <t xml:space="preserve"> The tax charge is calculated before tax on tax. Tax on tax is added after losses are taken into account.</t>
    </r>
  </si>
  <si>
    <t>Overall opening gearing</t>
  </si>
  <si>
    <t>Start of year transfers may also include net debt accompanying non-core assets transferred to core RAV.</t>
  </si>
  <si>
    <r>
      <rPr>
        <u/>
        <sz val="10"/>
        <rFont val="Gill Sans MT"/>
        <family val="2"/>
      </rPr>
      <t>Note:</t>
    </r>
    <r>
      <rPr>
        <sz val="10"/>
        <rFont val="Gill Sans MT"/>
        <family val="2"/>
      </rPr>
      <t xml:space="preserve"> Actuals are exported both to identify performance against the allowance and to generate writing down allowances used in the tax calculation.</t>
    </r>
  </si>
  <si>
    <t>Source of actuals</t>
  </si>
  <si>
    <t>When required in the model, forecasts assume that actuals are equal to their corresponding allowance.</t>
  </si>
  <si>
    <t>Year t selection:</t>
  </si>
  <si>
    <t>Year t selected:</t>
  </si>
  <si>
    <t>Company selection:</t>
  </si>
  <si>
    <t>Selected company:</t>
  </si>
  <si>
    <t>Corporation tax charge after losses</t>
  </si>
  <si>
    <t>Links to saved results</t>
  </si>
  <si>
    <t>The "LiveResults" sheet recalls values generated in earlier iterations (Final Proposals allowances and recalculated base revenue) from this sheet.</t>
  </si>
  <si>
    <t>Live results</t>
  </si>
  <si>
    <r>
      <rPr>
        <u/>
        <sz val="10"/>
        <rFont val="Gill Sans MT"/>
        <family val="2"/>
      </rPr>
      <t>Note:</t>
    </r>
    <r>
      <rPr>
        <sz val="10"/>
        <rFont val="Gill Sans MT"/>
        <family val="2"/>
      </rPr>
      <t xml:space="preserve"> This sheet displays the output of the PCFM for the live company in the selected year.</t>
    </r>
  </si>
  <si>
    <t>As well as displaying output it performs the role of recalling results generated with data at earlier stages from the "SavedResults" sheet required for the MOD calculation.</t>
  </si>
  <si>
    <t>Results for selected company</t>
  </si>
  <si>
    <t>PCFM year t</t>
  </si>
  <si>
    <r>
      <rPr>
        <u/>
        <sz val="10"/>
        <rFont val="Gill Sans MT"/>
        <family val="2"/>
      </rPr>
      <t>Instruction:</t>
    </r>
    <r>
      <rPr>
        <sz val="10"/>
        <rFont val="Gill Sans MT"/>
        <family val="2"/>
      </rPr>
      <t xml:space="preserve"> Use the following drop-down list to select the active company in the model.</t>
    </r>
  </si>
  <si>
    <t>Formula change in cells to the right</t>
  </si>
  <si>
    <r>
      <rPr>
        <u/>
        <sz val="10"/>
        <rFont val="Gill Sans MT"/>
        <family val="2"/>
      </rPr>
      <t>Instruction:</t>
    </r>
    <r>
      <rPr>
        <sz val="10"/>
        <rFont val="Gill Sans MT"/>
        <family val="2"/>
      </rPr>
      <t xml:space="preserve"> Use the following drop-down list to identify year t in the model. Year t is identified here by its end date.</t>
    </r>
  </si>
  <si>
    <t>Active company</t>
  </si>
  <si>
    <r>
      <rPr>
        <u/>
        <sz val="10"/>
        <rFont val="Gill Sans MT"/>
        <family val="2"/>
      </rPr>
      <t>Note:</t>
    </r>
    <r>
      <rPr>
        <sz val="10"/>
        <rFont val="Gill Sans MT"/>
        <family val="2"/>
      </rPr>
      <t xml:space="preserve"> The lists below drive the drop-down lists above.</t>
    </r>
  </si>
  <si>
    <t>Using the drop-down lists above returns an integer in the "cell link" positioned below their "source list."</t>
  </si>
  <si>
    <t>The number returned in the cell link corresponds to the position of the selected item in the source list.</t>
  </si>
  <si>
    <t>The macros save results and values required for future years which cannot be recreated once inputs are revised.</t>
  </si>
  <si>
    <r>
      <rPr>
        <u/>
        <sz val="10"/>
        <rFont val="Gill Sans MT"/>
        <family val="2"/>
      </rPr>
      <t>Note:</t>
    </r>
    <r>
      <rPr>
        <sz val="10"/>
        <rFont val="Gill Sans MT"/>
        <family val="2"/>
      </rPr>
      <t xml:space="preserve"> The model assumes that there is a time lag from year t until actual expenditure data becomes available for the model. After the lag, actual expenditure inputs are used. Up to that point the model generates a forecast actual expenditure.</t>
    </r>
  </si>
  <si>
    <t>In a year where actual totex is assumed to be available, values must be inputted to the model as it will not generate a forecast and the empty input cell will be read as an actual spend of zero.</t>
  </si>
  <si>
    <t>Less allowed totex</t>
  </si>
  <si>
    <t>Results for the selected company can be found on the "LiveResults" sheet and also on the "SavedResults" sheet once saved by a macro.</t>
  </si>
  <si>
    <r>
      <rPr>
        <u/>
        <sz val="10"/>
        <rFont val="Gill Sans MT"/>
        <family val="2"/>
      </rPr>
      <t>Note:</t>
    </r>
    <r>
      <rPr>
        <sz val="10"/>
        <rFont val="Gill Sans MT"/>
        <family val="2"/>
      </rPr>
      <t xml:space="preserve"> Actual totex is combined with other expenditure and allocated to tax pools. Each cost sub-category can have its own percentage split between each pool.</t>
    </r>
  </si>
  <si>
    <t>A sub-total is taken before tax and interest on in-year cashflow. This allows the calculation of interest on in-year cashflow to be solved analytically.</t>
  </si>
  <si>
    <t>Tax allowance (before Tax Trigger adjustment)</t>
  </si>
  <si>
    <t>Closing net debt (before tax and debt costs)</t>
  </si>
  <si>
    <t>Net interest received</t>
  </si>
  <si>
    <t>Forecast cost of debt</t>
  </si>
  <si>
    <r>
      <t>Note:</t>
    </r>
    <r>
      <rPr>
        <sz val="10"/>
        <rFont val="Gill Sans MT"/>
        <family val="2"/>
      </rPr>
      <t xml:space="preserve"> Net debt is calculated to generate interest paid (for the tax calculation) and gearing levels (for equity issuance calculations).</t>
    </r>
  </si>
  <si>
    <t>"Core" net debt is distinct from "Non-core" net debt. Non-core net debt relates to assets held outside the main RAV and receiving a pre-tax income.</t>
  </si>
  <si>
    <t>Equity issuance (if any) occurs at the start of the year and may be followed by transfers to or from non-core net debt (to equalise opening gearing levels across the company).</t>
  </si>
  <si>
    <r>
      <rPr>
        <u/>
        <sz val="10"/>
        <rFont val="Gill Sans MT"/>
        <family val="2"/>
      </rPr>
      <t>Note:</t>
    </r>
    <r>
      <rPr>
        <sz val="10"/>
        <rFont val="Gill Sans MT"/>
        <family val="2"/>
      </rPr>
      <t xml:space="preserve"> A "grossing-up factor" based on the infinite geometric progression of being taxed on tax is used to move the tax allowance from a post-tax to a pre-tax basis. This can only be applied once tax losses have been taken into account.</t>
    </r>
  </si>
  <si>
    <r>
      <rPr>
        <u/>
        <sz val="10"/>
        <rFont val="Gill Sans MT"/>
        <family val="2"/>
      </rPr>
      <t>Note:</t>
    </r>
    <r>
      <rPr>
        <sz val="10"/>
        <rFont val="Gill Sans MT"/>
        <family val="2"/>
      </rPr>
      <t xml:space="preserve"> The "Return base" is calculated such that the net present value of the stream of depreciation and return flowing from a RAV addition is equal to the present value of the addition itself.</t>
    </r>
  </si>
  <si>
    <r>
      <rPr>
        <u/>
        <sz val="10"/>
        <rFont val="Gill Sans MT"/>
        <family val="2"/>
      </rPr>
      <t>Note:</t>
    </r>
    <r>
      <rPr>
        <sz val="10"/>
        <rFont val="Gill Sans MT"/>
        <family val="2"/>
      </rPr>
      <t xml:space="preserve"> The RAV is presented separate pre-vesting and post-vesting balances brought together to form a combined "Running total."</t>
    </r>
  </si>
  <si>
    <t>The company selection output is set as a "named range." This gives a stable anchor point for the "RunForAll" macro to change the company.</t>
  </si>
  <si>
    <r>
      <rPr>
        <u/>
        <sz val="10"/>
        <rFont val="Gill Sans MT"/>
        <family val="2"/>
      </rPr>
      <t>Note:</t>
    </r>
    <r>
      <rPr>
        <sz val="10"/>
        <rFont val="Gill Sans MT"/>
        <family val="2"/>
      </rPr>
      <t xml:space="preserve"> The "Run_for_one" and "RunForAll" macros save output on the "LiveResults" sheet to points on this sheet designated by named ranges. The hyperlinks below lead to the saved output for each company.</t>
    </r>
  </si>
  <si>
    <t>For "LiveResults" to recall data correctly, there must be an equal number of rows between each named ranges marking the start of each company's section. There must also be sufficient rows to hold the output generated on the "LiveResults" sheet.</t>
  </si>
  <si>
    <t>Closing net debt (except for interest and tax)</t>
  </si>
  <si>
    <t>Average net debt (except for interest and tax)</t>
  </si>
  <si>
    <t>Notes and instructions</t>
  </si>
  <si>
    <t>Profits attributable to corporation tax (before Tax Clawback)</t>
  </si>
  <si>
    <t>Notional gearing</t>
  </si>
  <si>
    <r>
      <rPr>
        <u/>
        <sz val="10"/>
        <rFont val="Gill Sans MT"/>
        <family val="2"/>
      </rPr>
      <t>Note:</t>
    </r>
    <r>
      <rPr>
        <sz val="10"/>
        <rFont val="Gill Sans MT"/>
        <family val="2"/>
      </rPr>
      <t xml:space="preserve"> The company opens the price control at its notionally geared level. Any equity issuance required to reach this level is not shown.</t>
    </r>
  </si>
  <si>
    <t>Post-vesting assets</t>
  </si>
  <si>
    <r>
      <rPr>
        <u/>
        <sz val="10"/>
        <rFont val="Gill Sans MT"/>
        <family val="2"/>
      </rPr>
      <t>Note:</t>
    </r>
    <r>
      <rPr>
        <sz val="10"/>
        <rFont val="Gill Sans MT"/>
        <family val="2"/>
      </rPr>
      <t xml:space="preserve"> Unlike interest, dividends are based on notional rather than modelled gearing levels.</t>
    </r>
  </si>
  <si>
    <t>Less equity issuance costs</t>
  </si>
  <si>
    <t>Adjacent named range: m_identity</t>
  </si>
  <si>
    <t>Minimum equity issuance threshold</t>
  </si>
  <si>
    <t>Post-TIM totex is allocated into "fast" and "slow" elements based on a pre-set percentage split:</t>
  </si>
  <si>
    <t>Totex applied</t>
  </si>
  <si>
    <t>Slow pot expenditure</t>
  </si>
  <si>
    <r>
      <rPr>
        <u/>
        <sz val="10"/>
        <rFont val="Gill Sans MT"/>
        <family val="2"/>
      </rPr>
      <t>Note:</t>
    </r>
    <r>
      <rPr>
        <sz val="10"/>
        <rFont val="Gill Sans MT"/>
        <family val="2"/>
      </rPr>
      <t xml:space="preserve"> An allowance is given to cover the change in notional gearing from its level in the previous price control. </t>
    </r>
  </si>
  <si>
    <t>Special Rate capital allowance opening balance brought forward</t>
  </si>
  <si>
    <t>General pool additions</t>
  </si>
  <si>
    <t>General pool capital allowance</t>
  </si>
  <si>
    <t>Opening asset value (before transfers)</t>
  </si>
  <si>
    <t>Opening asset value (after transfers)</t>
  </si>
  <si>
    <t>Information and interface</t>
  </si>
  <si>
    <t>For transmission only, where the Pre-RIIO closing gearing is higher than the notional opening gear the notional gearing at the start of RIIO will be uplifted to reflect this difference.</t>
  </si>
  <si>
    <r>
      <rPr>
        <u/>
        <sz val="10"/>
        <rFont val="Gill Sans MT"/>
        <family val="2"/>
      </rPr>
      <t>Note:</t>
    </r>
    <r>
      <rPr>
        <sz val="10"/>
        <rFont val="Gill Sans MT"/>
        <family val="2"/>
      </rPr>
      <t xml:space="preserve"> If quity issuance is negative, then equity issuance costs are set to zero</t>
    </r>
  </si>
  <si>
    <t>In-year taxable loss</t>
  </si>
  <si>
    <t>Taxable losses brought forward</t>
  </si>
  <si>
    <t>Profits attributable to corporation tax (after taxable losses)</t>
  </si>
  <si>
    <r>
      <rPr>
        <u/>
        <sz val="10"/>
        <rFont val="Gill Sans MT"/>
        <family val="2"/>
      </rPr>
      <t>Note:</t>
    </r>
    <r>
      <rPr>
        <sz val="10"/>
        <rFont val="Gill Sans MT"/>
        <family val="2"/>
      </rPr>
      <t xml:space="preserve"> Opening values are based on real opening RAV inflated by the previous years prices.</t>
    </r>
  </si>
  <si>
    <t>Adjacent named range: m_PCFM_year_t</t>
  </si>
  <si>
    <t>Licence condition</t>
  </si>
  <si>
    <t>Term</t>
  </si>
  <si>
    <t>Forecast Debt inflation</t>
  </si>
  <si>
    <t>SOANC</t>
  </si>
  <si>
    <t>SOACO</t>
  </si>
  <si>
    <t>Tax Trigger Deadband</t>
  </si>
  <si>
    <t>Tax paid</t>
  </si>
  <si>
    <t xml:space="preserve">Profits reduced by tax losses </t>
  </si>
  <si>
    <t>Regulatory Tax losses</t>
  </si>
  <si>
    <t>Start of RIIO-2</t>
  </si>
  <si>
    <t>RIIO-2 real price base</t>
  </si>
  <si>
    <t>RIIO-1 to RIIO-2 real price scaling factor</t>
  </si>
  <si>
    <t>Real to nominal prices conversion factor</t>
  </si>
  <si>
    <t>RIIO-2 Total</t>
  </si>
  <si>
    <t>RIIO-2 average</t>
  </si>
  <si>
    <t>RIIO-2 Funding Adjustment Rate ('sharing factor')</t>
  </si>
  <si>
    <t>£m 18/19 prices</t>
  </si>
  <si>
    <t>Network Innovation Allowance</t>
  </si>
  <si>
    <t>Asset life</t>
  </si>
  <si>
    <t>Depreciation of additions from year ending</t>
  </si>
  <si>
    <t>End of price control closing notional gearing</t>
  </si>
  <si>
    <t>First year of RIIO-2 (for start of price control regearing)</t>
  </si>
  <si>
    <t>Structures and buildings capital allowance opening balance brought forward</t>
  </si>
  <si>
    <t>LiveResults</t>
  </si>
  <si>
    <t>GENERAL INPUT SHEETS &gt;</t>
  </si>
  <si>
    <t>SystemOperator</t>
  </si>
  <si>
    <t>Adjacent named range: ESOpf</t>
  </si>
  <si>
    <t>Structures and buildings allowance rate</t>
  </si>
  <si>
    <t>Deferred revenue expenditure allowance rate</t>
  </si>
  <si>
    <t>Funding Adjustment Rate (often refered to as 'sharing factor')</t>
  </si>
  <si>
    <r>
      <rPr>
        <u/>
        <sz val="10"/>
        <rFont val="Gill Sans MT"/>
        <family val="2"/>
      </rPr>
      <t>Note:</t>
    </r>
    <r>
      <rPr>
        <sz val="10"/>
        <rFont val="Gill Sans MT"/>
        <family val="2"/>
      </rPr>
      <t xml:space="preserve"> The weighted capitalised share of totex the Transmission operators is weighted based on the relative share of allowance to totex, wider works and enter &amp; exit.</t>
    </r>
  </si>
  <si>
    <t>Structures and buildings pool</t>
  </si>
  <si>
    <t>Structures and building pool additions</t>
  </si>
  <si>
    <t>Non-qualifying expenditure additions</t>
  </si>
  <si>
    <r>
      <rPr>
        <u/>
        <sz val="10"/>
        <rFont val="Gill Sans MT"/>
        <family val="2"/>
      </rPr>
      <t>Note:</t>
    </r>
    <r>
      <rPr>
        <sz val="10"/>
        <rFont val="Gill Sans MT"/>
        <family val="2"/>
      </rPr>
      <t xml:space="preserve"> Note: Special, General and deferred revenue capital allowances are calculated for the tax allowance calculation.</t>
    </r>
  </si>
  <si>
    <t>Structures and buildings pool capital allowance</t>
  </si>
  <si>
    <t>Deferred revenue pool capital allowance</t>
  </si>
  <si>
    <t>Slow money</t>
  </si>
  <si>
    <t>Pre-RIIO net RAV additions</t>
  </si>
  <si>
    <t>ESO net debt</t>
  </si>
  <si>
    <t>Closing SO RAV</t>
  </si>
  <si>
    <t>Wokingham Asset life</t>
  </si>
  <si>
    <t>Depreciation of Wokingham RAV asset</t>
  </si>
  <si>
    <t>RIIO-2 Wokingham adjustment to RAV</t>
  </si>
  <si>
    <t>Wokingham asset life</t>
  </si>
  <si>
    <t>Total Net RAV additions (without Wokingham)</t>
  </si>
  <si>
    <t>Electricity System Operator</t>
  </si>
  <si>
    <t>NGESO</t>
  </si>
  <si>
    <t>Values for NGESO</t>
  </si>
  <si>
    <t>Saved results for NGESO</t>
  </si>
  <si>
    <t>Inputs and revenue calculations for NGESO</t>
  </si>
  <si>
    <t>Business Rates Payments</t>
  </si>
  <si>
    <t>Less other costs</t>
  </si>
  <si>
    <t>ESO</t>
  </si>
  <si>
    <t>CALCULATION SHEETS &gt;</t>
  </si>
  <si>
    <t>Fixed input value</t>
  </si>
  <si>
    <t>Inflation and price conversion</t>
  </si>
  <si>
    <t>TAXAt</t>
  </si>
  <si>
    <t>Risk-free rate</t>
  </si>
  <si>
    <t>Equity Beta</t>
  </si>
  <si>
    <t>Total Market Return</t>
  </si>
  <si>
    <t>Allowed revenue</t>
  </si>
  <si>
    <t>Allowed revenue determination</t>
  </si>
  <si>
    <t>Calculated revenue</t>
  </si>
  <si>
    <r>
      <t>R</t>
    </r>
    <r>
      <rPr>
        <vertAlign val="subscript"/>
        <sz val="10"/>
        <rFont val="Gill Sans MT"/>
        <family val="2"/>
      </rPr>
      <t>t</t>
    </r>
  </si>
  <si>
    <r>
      <t>PI</t>
    </r>
    <r>
      <rPr>
        <vertAlign val="subscript"/>
        <sz val="10"/>
        <rFont val="Gill Sans MT"/>
        <family val="2"/>
      </rPr>
      <t>t</t>
    </r>
    <r>
      <rPr>
        <sz val="10"/>
        <rFont val="Gill Sans MT"/>
        <family val="2"/>
      </rPr>
      <t xml:space="preserve"> / PI</t>
    </r>
    <r>
      <rPr>
        <vertAlign val="subscript"/>
        <sz val="10"/>
        <rFont val="Gill Sans MT"/>
        <family val="2"/>
      </rPr>
      <t>2018/19</t>
    </r>
  </si>
  <si>
    <r>
      <t>AR</t>
    </r>
    <r>
      <rPr>
        <vertAlign val="subscript"/>
        <sz val="10"/>
        <rFont val="Gill Sans MT"/>
        <family val="2"/>
      </rPr>
      <t>t</t>
    </r>
  </si>
  <si>
    <t>annual nominal %</t>
  </si>
  <si>
    <t>Additional funding</t>
  </si>
  <si>
    <t>Capital Allowance rate</t>
  </si>
  <si>
    <t>RIIO-1 net RAV additions (including disposals)</t>
  </si>
  <si>
    <t>Allocation to "General" tax pool</t>
  </si>
  <si>
    <t>Allocation to "Revenue" tax pool</t>
  </si>
  <si>
    <t>Allocation to "Structures and Buildings" tax pool</t>
  </si>
  <si>
    <t>Allocation to "Non Qualifying" tax pool</t>
  </si>
  <si>
    <t>Allocation check</t>
  </si>
  <si>
    <t>Tax allowance adjustment</t>
  </si>
  <si>
    <t>Calculated revenue (before tax)</t>
  </si>
  <si>
    <t>Fast money</t>
  </si>
  <si>
    <t>Output delivery incentives</t>
  </si>
  <si>
    <t>Directly Remunerated Services adjustment</t>
  </si>
  <si>
    <t>Bad debt allowance</t>
  </si>
  <si>
    <t>Legacy adjustments</t>
  </si>
  <si>
    <t>Pension scheme established deficit</t>
  </si>
  <si>
    <t>Directly remunerated services revenue</t>
  </si>
  <si>
    <t>Directly remunerated services net position</t>
  </si>
  <si>
    <t>Less directly remunerated services cost</t>
  </si>
  <si>
    <t>Directly remunerated services adjustment</t>
  </si>
  <si>
    <r>
      <t>FM</t>
    </r>
    <r>
      <rPr>
        <vertAlign val="subscript"/>
        <sz val="10"/>
        <rFont val="Gill Sans MT"/>
        <family val="2"/>
      </rPr>
      <t>t</t>
    </r>
  </si>
  <si>
    <r>
      <t>DPN</t>
    </r>
    <r>
      <rPr>
        <vertAlign val="subscript"/>
        <sz val="10"/>
        <rFont val="Gill Sans MT"/>
        <family val="2"/>
      </rPr>
      <t>t</t>
    </r>
  </si>
  <si>
    <r>
      <t>RTN</t>
    </r>
    <r>
      <rPr>
        <vertAlign val="subscript"/>
        <sz val="10"/>
        <rFont val="Gill Sans MT"/>
        <family val="2"/>
      </rPr>
      <t>t</t>
    </r>
  </si>
  <si>
    <r>
      <t>EIC</t>
    </r>
    <r>
      <rPr>
        <vertAlign val="subscript"/>
        <sz val="10"/>
        <rFont val="Gill Sans MT"/>
        <family val="2"/>
      </rPr>
      <t>t</t>
    </r>
  </si>
  <si>
    <r>
      <t>DRS</t>
    </r>
    <r>
      <rPr>
        <vertAlign val="subscript"/>
        <sz val="10"/>
        <rFont val="Gill Sans MT"/>
        <family val="2"/>
      </rPr>
      <t>t</t>
    </r>
  </si>
  <si>
    <r>
      <t>TAX</t>
    </r>
    <r>
      <rPr>
        <vertAlign val="subscript"/>
        <sz val="10"/>
        <rFont val="Gill Sans MT"/>
        <family val="2"/>
      </rPr>
      <t>t</t>
    </r>
  </si>
  <si>
    <r>
      <t>TAXA</t>
    </r>
    <r>
      <rPr>
        <vertAlign val="subscript"/>
        <sz val="10"/>
        <rFont val="Gill Sans MT"/>
        <family val="2"/>
      </rPr>
      <t>t</t>
    </r>
  </si>
  <si>
    <r>
      <t>R</t>
    </r>
    <r>
      <rPr>
        <b/>
        <vertAlign val="subscript"/>
        <sz val="10"/>
        <rFont val="Gill Sans MT"/>
        <family val="2"/>
      </rPr>
      <t>t</t>
    </r>
  </si>
  <si>
    <r>
      <t>EIC</t>
    </r>
    <r>
      <rPr>
        <vertAlign val="subscript"/>
        <sz val="10"/>
        <rFont val="Gill Sans MT"/>
        <family val="2"/>
      </rPr>
      <t>t</t>
    </r>
    <r>
      <rPr>
        <sz val="10"/>
        <rFont val="Gill Sans MT"/>
        <family val="2"/>
      </rPr>
      <t xml:space="preserve"> </t>
    </r>
    <r>
      <rPr>
        <sz val="10"/>
        <rFont val="Verdana"/>
        <family val="2"/>
      </rPr>
      <t>∙</t>
    </r>
    <r>
      <rPr>
        <sz val="10"/>
        <rFont val="Gill Sans MT"/>
        <family val="2"/>
      </rPr>
      <t xml:space="preserve"> (PI</t>
    </r>
    <r>
      <rPr>
        <vertAlign val="subscript"/>
        <sz val="10"/>
        <rFont val="Gill Sans MT"/>
        <family val="2"/>
      </rPr>
      <t>t</t>
    </r>
    <r>
      <rPr>
        <sz val="10"/>
        <rFont val="Gill Sans MT"/>
        <family val="2"/>
      </rPr>
      <t xml:space="preserve"> / PI</t>
    </r>
    <r>
      <rPr>
        <vertAlign val="subscript"/>
        <sz val="10"/>
        <rFont val="Gill Sans MT"/>
        <family val="2"/>
      </rPr>
      <t>2018/19</t>
    </r>
    <r>
      <rPr>
        <sz val="10"/>
        <rFont val="Gill Sans MT"/>
        <family val="2"/>
      </rPr>
      <t>)</t>
    </r>
  </si>
  <si>
    <r>
      <t>TAX</t>
    </r>
    <r>
      <rPr>
        <vertAlign val="subscript"/>
        <sz val="10"/>
        <rFont val="Gill Sans MT"/>
        <family val="2"/>
      </rPr>
      <t>t</t>
    </r>
    <r>
      <rPr>
        <sz val="10"/>
        <rFont val="Gill Sans MT"/>
        <family val="2"/>
      </rPr>
      <t xml:space="preserve"> </t>
    </r>
    <r>
      <rPr>
        <sz val="10"/>
        <rFont val="Verdana"/>
        <family val="2"/>
      </rPr>
      <t>∙</t>
    </r>
    <r>
      <rPr>
        <sz val="10"/>
        <rFont val="Gill Sans MT"/>
        <family val="2"/>
      </rPr>
      <t xml:space="preserve"> (PI</t>
    </r>
    <r>
      <rPr>
        <vertAlign val="subscript"/>
        <sz val="10"/>
        <rFont val="Gill Sans MT"/>
        <family val="2"/>
      </rPr>
      <t>t</t>
    </r>
    <r>
      <rPr>
        <sz val="10"/>
        <rFont val="Gill Sans MT"/>
        <family val="2"/>
      </rPr>
      <t xml:space="preserve"> / PI</t>
    </r>
    <r>
      <rPr>
        <vertAlign val="subscript"/>
        <sz val="10"/>
        <rFont val="Gill Sans MT"/>
        <family val="2"/>
      </rPr>
      <t>2018/19</t>
    </r>
    <r>
      <rPr>
        <sz val="10"/>
        <rFont val="Gill Sans MT"/>
        <family val="2"/>
      </rPr>
      <t>)</t>
    </r>
  </si>
  <si>
    <t>Totex allocation to "General" tax pool</t>
  </si>
  <si>
    <t>Totex allocation to "Revenue" tax pool</t>
  </si>
  <si>
    <t>Totex allocation to "Structures and Buildings" tax pool</t>
  </si>
  <si>
    <t>Totex allocation to "Non Qualifying" tax pool</t>
  </si>
  <si>
    <t>Tax liability - tax trigger events</t>
  </si>
  <si>
    <t>Unit</t>
  </si>
  <si>
    <t>Licence term (if applicable)</t>
  </si>
  <si>
    <t>Tax allowance Adjustment</t>
  </si>
  <si>
    <t>FMt</t>
  </si>
  <si>
    <t>DPNt</t>
  </si>
  <si>
    <t>RTNt</t>
  </si>
  <si>
    <t>EICt</t>
  </si>
  <si>
    <t>DRSt</t>
  </si>
  <si>
    <t>NIAt</t>
  </si>
  <si>
    <t>TAXt</t>
  </si>
  <si>
    <t>Calculated Revenue</t>
  </si>
  <si>
    <r>
      <t>R</t>
    </r>
    <r>
      <rPr>
        <vertAlign val="subscript"/>
        <sz val="10"/>
        <rFont val="Gill Sans MT"/>
        <family val="2"/>
      </rPr>
      <t xml:space="preserve">t </t>
    </r>
    <r>
      <rPr>
        <sz val="10"/>
        <rFont val="Verdana"/>
        <family val="2"/>
      </rPr>
      <t>∙</t>
    </r>
    <r>
      <rPr>
        <vertAlign val="subscript"/>
        <sz val="10"/>
        <rFont val="Gill Sans MT"/>
        <family val="2"/>
      </rPr>
      <t xml:space="preserve"> </t>
    </r>
    <r>
      <rPr>
        <sz val="10"/>
        <rFont val="Gill Sans MT"/>
        <family val="2"/>
      </rPr>
      <t>(P</t>
    </r>
    <r>
      <rPr>
        <vertAlign val="subscript"/>
        <sz val="10"/>
        <rFont val="Gill Sans MT"/>
        <family val="2"/>
      </rPr>
      <t>t</t>
    </r>
    <r>
      <rPr>
        <sz val="10"/>
        <rFont val="Gill Sans MT"/>
        <family val="2"/>
      </rPr>
      <t xml:space="preserve"> / P</t>
    </r>
    <r>
      <rPr>
        <vertAlign val="subscript"/>
        <sz val="10"/>
        <rFont val="Gill Sans MT"/>
        <family val="2"/>
      </rPr>
      <t>2018/19</t>
    </r>
    <r>
      <rPr>
        <sz val="10"/>
        <rFont val="Gill Sans MT"/>
        <family val="2"/>
      </rPr>
      <t>)</t>
    </r>
  </si>
  <si>
    <t>Inflation rate</t>
  </si>
  <si>
    <t>Calculated revenue (nominal)</t>
  </si>
  <si>
    <t>AIP adjustment term</t>
  </si>
  <si>
    <r>
      <t>ADJ</t>
    </r>
    <r>
      <rPr>
        <vertAlign val="subscript"/>
        <sz val="10"/>
        <rFont val="Gill Sans MT"/>
        <family val="2"/>
      </rPr>
      <t>t</t>
    </r>
  </si>
  <si>
    <t>SlowMoney</t>
  </si>
  <si>
    <t>FastMoney</t>
  </si>
  <si>
    <t>PostTIMTotex</t>
  </si>
  <si>
    <t>OpeningBeforeTransfers</t>
  </si>
  <si>
    <t>OpeningAfterTransfers</t>
  </si>
  <si>
    <t>Additions</t>
  </si>
  <si>
    <t>Closing</t>
  </si>
  <si>
    <t>FinalProposals</t>
  </si>
  <si>
    <t>FM</t>
  </si>
  <si>
    <t>DPN</t>
  </si>
  <si>
    <t>RTN</t>
  </si>
  <si>
    <t>EIC</t>
  </si>
  <si>
    <t>DRS</t>
  </si>
  <si>
    <t>TAX</t>
  </si>
  <si>
    <t>TAXA</t>
  </si>
  <si>
    <t>R</t>
  </si>
  <si>
    <t>CalculatedRevenue</t>
  </si>
  <si>
    <t>TotalRevenue</t>
  </si>
  <si>
    <t>Rnominal</t>
  </si>
  <si>
    <t>AR</t>
  </si>
  <si>
    <t>Inflation</t>
  </si>
  <si>
    <t>ADJ</t>
  </si>
  <si>
    <t>Adjusted revenue</t>
  </si>
  <si>
    <t>Rt</t>
  </si>
  <si>
    <t>Rt ∙ (Pt / P2018/19)</t>
  </si>
  <si>
    <t>ARt</t>
  </si>
  <si>
    <t/>
  </si>
  <si>
    <t>ADJt</t>
  </si>
  <si>
    <t>Tax trigger adjustment</t>
  </si>
  <si>
    <t>Tax trigger deadband</t>
  </si>
  <si>
    <t>Materiality threshold test passed?</t>
  </si>
  <si>
    <t>Tax trigger deadband value applied</t>
  </si>
  <si>
    <t>Adjustment to losses</t>
  </si>
  <si>
    <t>Profit impact of tax trigger</t>
  </si>
  <si>
    <t>Outstanding taxable losses (before tax trigger)</t>
  </si>
  <si>
    <t>Taxable losses outstanding?</t>
  </si>
  <si>
    <t>Profit impact of tax trigger &gt; outstanding taxable losses?</t>
  </si>
  <si>
    <t>Adjustment to losses from tax trigger</t>
  </si>
  <si>
    <t>Adjustment to tax allowance</t>
  </si>
  <si>
    <t>Profit impact of tax trigger (net of adjustment to losses)</t>
  </si>
  <si>
    <t>Additional allowance where tax trigger positive (net of adjustment to losses)</t>
  </si>
  <si>
    <t>Tax clawback calculations</t>
  </si>
  <si>
    <t>Gearing level test</t>
  </si>
  <si>
    <t>Real to nominal prices conversion factor (financial year end)</t>
  </si>
  <si>
    <t>Adjusted net debt</t>
  </si>
  <si>
    <t>Actual gearing</t>
  </si>
  <si>
    <t>Notional gearing for "Tax clawback gearing level test"</t>
  </si>
  <si>
    <t>Gearing level test (actual gearing &gt; notional gearing)</t>
  </si>
  <si>
    <t>Positive benefit test</t>
  </si>
  <si>
    <t>Tax deductible net interest cost - actual</t>
  </si>
  <si>
    <t>Positive benefit test (actual interest &gt; notional interest)</t>
  </si>
  <si>
    <t>Positive benefit for tax clawback</t>
  </si>
  <si>
    <t>Tax clawback applies?</t>
  </si>
  <si>
    <t>Contributions to losses from clawback</t>
  </si>
  <si>
    <t>Profits used to offset outstanding losses (excluded from corporation tax)</t>
  </si>
  <si>
    <t>Tax deductible net interest cost</t>
  </si>
  <si>
    <r>
      <rPr>
        <u/>
        <sz val="10"/>
        <rFont val="Gill Sans MT"/>
        <family val="2"/>
      </rPr>
      <t>Instruction:</t>
    </r>
    <r>
      <rPr>
        <sz val="10"/>
        <rFont val="Gill Sans MT"/>
        <family val="2"/>
      </rPr>
      <t xml:space="preserve"> Click on the below button to save results for the selected company only. Click the right button to save results for all.</t>
    </r>
  </si>
  <si>
    <t>SOBDt</t>
  </si>
  <si>
    <t>Pass-through expenditure</t>
  </si>
  <si>
    <t>Less pass through</t>
  </si>
  <si>
    <t>PTt</t>
  </si>
  <si>
    <t>PT</t>
  </si>
  <si>
    <t>Add calculated revenue (except tax allowance)</t>
  </si>
  <si>
    <t>Calculated revenue (Rt)</t>
  </si>
  <si>
    <r>
      <rPr>
        <u/>
        <sz val="10"/>
        <rFont val="Gill Sans MT"/>
        <family val="2"/>
      </rPr>
      <t>Note:</t>
    </r>
    <r>
      <rPr>
        <sz val="10"/>
        <rFont val="Gill Sans MT"/>
        <family val="2"/>
      </rPr>
      <t xml:space="preserve"> "Calculated revenue" calculates the Revenue that would have been allowed if the current inputs were known at Final Proposals.</t>
    </r>
  </si>
  <si>
    <t>Its values feed into the AR calculation below and are saved via functionality on the "LiveResults" sheet so it can be recalled in the AR calculation in the following year.</t>
  </si>
  <si>
    <t>Adjustment term</t>
  </si>
  <si>
    <t>Final proposals allowances (RIIO-2)</t>
  </si>
  <si>
    <t>Tax allowance (including adjustment)</t>
  </si>
  <si>
    <t>Add tax allowance (including adjustment)</t>
  </si>
  <si>
    <t>Interest  - notional</t>
  </si>
  <si>
    <t>EDEt</t>
  </si>
  <si>
    <t>WCFt</t>
  </si>
  <si>
    <t>RBt</t>
  </si>
  <si>
    <t>ADFt</t>
  </si>
  <si>
    <t>Actual capex</t>
  </si>
  <si>
    <t>Actual opex</t>
  </si>
  <si>
    <t>Allowed capex</t>
  </si>
  <si>
    <t>Allowed opex</t>
  </si>
  <si>
    <t>ADF</t>
  </si>
  <si>
    <t>ESO_Totex_SlowMoney</t>
  </si>
  <si>
    <t>ESO_Totex_FastMoney</t>
  </si>
  <si>
    <t>ESO_Totex_PostTIMTotex</t>
  </si>
  <si>
    <t>ESO_RAV_OpeningBeforeTransfers</t>
  </si>
  <si>
    <t>ESO_RAV_Transfers</t>
  </si>
  <si>
    <t>ESO_RAV_OpeningAfterTransfers</t>
  </si>
  <si>
    <t>ESO_RAV_Additions</t>
  </si>
  <si>
    <t>ESO_RAV_Depreciation</t>
  </si>
  <si>
    <t>ESO_RAV_Closing</t>
  </si>
  <si>
    <t>ESO_FinalProposals_FM</t>
  </si>
  <si>
    <t>ESO_FinalProposals_PT</t>
  </si>
  <si>
    <t>ESO_FinalProposals_DPN</t>
  </si>
  <si>
    <t>ESO_FinalProposals_RTN</t>
  </si>
  <si>
    <t>ESO_FinalProposals_EIC</t>
  </si>
  <si>
    <t>ESO_FinalProposals_DRS</t>
  </si>
  <si>
    <t>ESO_FinalProposals_ADF</t>
  </si>
  <si>
    <t>ESO_FinalProposals_TAX</t>
  </si>
  <si>
    <t>ESO_FinalProposals_TAXA</t>
  </si>
  <si>
    <t>ESO_FinalProposals_R</t>
  </si>
  <si>
    <t>ESO_CalculatedRevenue_FM</t>
  </si>
  <si>
    <t>ESO_CalculatedRevenue_PT</t>
  </si>
  <si>
    <t>ESO_CalculatedRevenue_DPN</t>
  </si>
  <si>
    <t>ESO_CalculatedRevenue_RTN</t>
  </si>
  <si>
    <t>ESO_CalculatedRevenue_EIC</t>
  </si>
  <si>
    <t>ESO_CalculatedRevenue_DRS</t>
  </si>
  <si>
    <t>ESO_CalculatedRevenue_ADF</t>
  </si>
  <si>
    <t>ESO_CalculatedRevenue_TAX</t>
  </si>
  <si>
    <t>ESO_CalculatedRevenue_TAXA</t>
  </si>
  <si>
    <t>ESO_CalculatedRevenue_R</t>
  </si>
  <si>
    <t>ESO_TotalRevenue_Rnominal</t>
  </si>
  <si>
    <t>ESO_TotalRevenue_ADJ</t>
  </si>
  <si>
    <t>ESO_TotalRevenue_AR</t>
  </si>
  <si>
    <t>ESO_Inflation_2022</t>
  </si>
  <si>
    <t>ESO_Inflation_2023</t>
  </si>
  <si>
    <t>ESO_Inflation_2024</t>
  </si>
  <si>
    <t>ESO_Inflation_2025</t>
  </si>
  <si>
    <t>ESO_Inflation_2026</t>
  </si>
  <si>
    <t>ESO_R_2022</t>
  </si>
  <si>
    <t>ESO_R_2023</t>
  </si>
  <si>
    <t>ESO_R_2024</t>
  </si>
  <si>
    <t>ESO_R_2025</t>
  </si>
  <si>
    <t>ESO_R_2026</t>
  </si>
  <si>
    <t>ESO_Rnominal_2022</t>
  </si>
  <si>
    <t>ESO_Rnominal_2023</t>
  </si>
  <si>
    <t>ESO_Rnominal_2024</t>
  </si>
  <si>
    <t>ESO_Rnominal_2025</t>
  </si>
  <si>
    <t>ESO_Rnominal_2026</t>
  </si>
  <si>
    <t>ESO_ADJ_2022</t>
  </si>
  <si>
    <t>ESO_ADJ_2023</t>
  </si>
  <si>
    <t>ESO_ADJ_2024</t>
  </si>
  <si>
    <t>ESO_ADJ_2025</t>
  </si>
  <si>
    <t>ESO_ADJ_2026</t>
  </si>
  <si>
    <t>ESO_AR_2022</t>
  </si>
  <si>
    <t>ESO_AR_2023</t>
  </si>
  <si>
    <t>ESO_AR_2024</t>
  </si>
  <si>
    <t>ESO_AR_2025</t>
  </si>
  <si>
    <t>ESO_AR_2026</t>
  </si>
  <si>
    <t>ESORIt</t>
  </si>
  <si>
    <r>
      <t>ESORI</t>
    </r>
    <r>
      <rPr>
        <vertAlign val="subscript"/>
        <sz val="10"/>
        <rFont val="Gill Sans MT"/>
        <family val="2"/>
      </rPr>
      <t>t</t>
    </r>
  </si>
  <si>
    <t>Reporting &amp; Incentive Arrangements</t>
  </si>
  <si>
    <t>Carry Over RIIO-1 Network Innovation Allowance</t>
  </si>
  <si>
    <t>CNIAt</t>
  </si>
  <si>
    <t>Less net interest paid</t>
  </si>
  <si>
    <t>Model Version</t>
  </si>
  <si>
    <t>Historic totex (FYI only)</t>
  </si>
  <si>
    <t>Forecasted totex (FYI only)</t>
  </si>
  <si>
    <t>Additional Funding - Other</t>
  </si>
  <si>
    <t>Additional funding - Other</t>
  </si>
  <si>
    <r>
      <t>SOPT</t>
    </r>
    <r>
      <rPr>
        <vertAlign val="subscript"/>
        <sz val="10"/>
        <rFont val="Gill Sans MT"/>
        <family val="2"/>
      </rPr>
      <t>t</t>
    </r>
  </si>
  <si>
    <t>RAV carry over</t>
  </si>
  <si>
    <t>AIP 2020 PCFMs</t>
  </si>
  <si>
    <t>Allowed Capex</t>
  </si>
  <si>
    <t>Allowed Opex</t>
  </si>
  <si>
    <t>Actual Capex</t>
  </si>
  <si>
    <t>Actual Opex</t>
  </si>
  <si>
    <t>Intangible assets capital allowance opening balance brought forward</t>
  </si>
  <si>
    <t>Intangible assets</t>
  </si>
  <si>
    <t>Intangible assets allowance rate</t>
  </si>
  <si>
    <t>Allocation to "Intangible assets" tax pool</t>
  </si>
  <si>
    <t>Totex allocation to "Intangible assets" tax pool</t>
  </si>
  <si>
    <t>Intangible assets pool additions</t>
  </si>
  <si>
    <t>Totex allocation to "Special rate" tax pool</t>
  </si>
  <si>
    <t>Allocation to "Special rate" tax pool</t>
  </si>
  <si>
    <t>Allocation to "Deferred revenue" tax pool</t>
  </si>
  <si>
    <t>Totex allocation to "Deferred revenue" tax pool</t>
  </si>
  <si>
    <t>Special rate additions</t>
  </si>
  <si>
    <t>Deferred revenue additions</t>
  </si>
  <si>
    <t>Base Revenue</t>
  </si>
  <si>
    <t>Discounted closing RAV</t>
  </si>
  <si>
    <t>Totex allowance</t>
  </si>
  <si>
    <t>Pass-through costs</t>
  </si>
  <si>
    <t>Other revenue allowances</t>
  </si>
  <si>
    <t>Finance inputs</t>
  </si>
  <si>
    <t>Additional Funding - WCF</t>
  </si>
  <si>
    <t>Finance Inputs</t>
  </si>
  <si>
    <t>Vanilla allowed return on capital</t>
  </si>
  <si>
    <t>Allowed return on equity</t>
  </si>
  <si>
    <t>Allowed return on debt</t>
  </si>
  <si>
    <t>Other finance inputs</t>
  </si>
  <si>
    <t>LSOMODt</t>
  </si>
  <si>
    <t>LSOTRUt</t>
  </si>
  <si>
    <t>LSOEMRINCt</t>
  </si>
  <si>
    <t>ORAt</t>
  </si>
  <si>
    <t>Other Revenue Allowances</t>
  </si>
  <si>
    <t>Other revenue allowance</t>
  </si>
  <si>
    <t>Directly remunerated services</t>
  </si>
  <si>
    <t>Directly remunerated services cost</t>
  </si>
  <si>
    <t>Assumed cost multipliers:</t>
  </si>
  <si>
    <t>Pre-RIIO-1 pension true-up</t>
  </si>
  <si>
    <t>Other funding</t>
  </si>
  <si>
    <t>Costs associated with "Other revenue"</t>
  </si>
  <si>
    <t>SOLARt</t>
  </si>
  <si>
    <t>Revenue pool additions (pass-through and "other revenue" associated costs)</t>
  </si>
  <si>
    <t>Less directly remunerated services adjustment</t>
  </si>
  <si>
    <t>Less pre-RIIO-1 pension true-up</t>
  </si>
  <si>
    <t>Legacy Allowed Revenue</t>
  </si>
  <si>
    <r>
      <t>R</t>
    </r>
    <r>
      <rPr>
        <vertAlign val="subscript"/>
        <sz val="10"/>
        <rFont val="Gill Sans MT"/>
        <family val="2"/>
      </rPr>
      <t xml:space="preserve">t </t>
    </r>
    <r>
      <rPr>
        <sz val="10"/>
        <rFont val="Verdana"/>
        <family val="2"/>
      </rPr>
      <t>∙</t>
    </r>
    <r>
      <rPr>
        <vertAlign val="subscript"/>
        <sz val="10"/>
        <rFont val="Gill Sans MT"/>
        <family val="2"/>
      </rPr>
      <t xml:space="preserve"> </t>
    </r>
    <r>
      <rPr>
        <sz val="10"/>
        <rFont val="Gill Sans MT"/>
        <family val="2"/>
      </rPr>
      <t>(P</t>
    </r>
    <r>
      <rPr>
        <vertAlign val="subscript"/>
        <sz val="10"/>
        <rFont val="Gill Sans MT"/>
        <family val="2"/>
      </rPr>
      <t>t</t>
    </r>
    <r>
      <rPr>
        <sz val="10"/>
        <rFont val="Gill Sans MT"/>
        <family val="2"/>
      </rPr>
      <t xml:space="preserve"> / P</t>
    </r>
    <r>
      <rPr>
        <vertAlign val="subscript"/>
        <sz val="10"/>
        <rFont val="Gill Sans MT"/>
        <family val="2"/>
      </rPr>
      <t>2018/19</t>
    </r>
    <r>
      <rPr>
        <sz val="10"/>
        <rFont val="Gill Sans MT"/>
        <family val="2"/>
      </rPr>
      <t>) + ADJ</t>
    </r>
    <r>
      <rPr>
        <vertAlign val="subscript"/>
        <sz val="10"/>
        <rFont val="Gill Sans MT"/>
        <family val="2"/>
      </rPr>
      <t>t</t>
    </r>
  </si>
  <si>
    <t>Legacy allowed revenue</t>
  </si>
  <si>
    <t>ADJR</t>
  </si>
  <si>
    <t>LAR</t>
  </si>
  <si>
    <t>ESO_TotalRevenue_ADJR</t>
  </si>
  <si>
    <t>Rt ∙ (Pt / P2018/19) + ADJt</t>
  </si>
  <si>
    <t>ESO_TotalRevenue_LAR</t>
  </si>
  <si>
    <t>Discounted opening RAV (after transfers)</t>
  </si>
  <si>
    <t>Intangible assets pool capital allowance</t>
  </si>
  <si>
    <t>ORA</t>
  </si>
  <si>
    <t>ESORI</t>
  </si>
  <si>
    <t>ESO_FinalProposals_ORA</t>
  </si>
  <si>
    <t>ESO_FinalProposals_ESORI</t>
  </si>
  <si>
    <t>ESO_CalculatedRevenue_ORA</t>
  </si>
  <si>
    <t>ESO_CalculatedRevenue_ESORI</t>
  </si>
  <si>
    <r>
      <rPr>
        <u/>
        <sz val="10"/>
        <rFont val="Gill Sans MT"/>
        <family val="2"/>
      </rPr>
      <t>Note:</t>
    </r>
    <r>
      <rPr>
        <sz val="10"/>
        <rFont val="Gill Sans MT"/>
        <family val="2"/>
      </rPr>
      <t xml:space="preserve"> Annual iterations must have been completed for all prior years before running the model</t>
    </r>
  </si>
  <si>
    <t>Derivation of allowed revenue</t>
  </si>
  <si>
    <t>RIIO-2 Price Control Financial Model (PCFM)</t>
  </si>
  <si>
    <t>Year-Month</t>
  </si>
  <si>
    <t>FYE</t>
  </si>
  <si>
    <t>CPIH Outturn</t>
  </si>
  <si>
    <t>RPI Outturn</t>
  </si>
  <si>
    <t>Price Index</t>
  </si>
  <si>
    <t>Annual Inflation</t>
  </si>
  <si>
    <t>Calendar year</t>
  </si>
  <si>
    <t>year</t>
  </si>
  <si>
    <t>Last year of actual data</t>
  </si>
  <si>
    <t>Last month of actual data</t>
  </si>
  <si>
    <t>month</t>
  </si>
  <si>
    <t>First month of financial year</t>
  </si>
  <si>
    <t>First day of financial year</t>
  </si>
  <si>
    <t>day</t>
  </si>
  <si>
    <t>Derivation of annual inflation rates and price indices</t>
  </si>
  <si>
    <t>Financial year average price indices and inflation rates</t>
  </si>
  <si>
    <t>Outturn/Forecast (financial year average inflation)</t>
  </si>
  <si>
    <t>Retail Prices Index (financial year average)</t>
  </si>
  <si>
    <t>RPIt</t>
  </si>
  <si>
    <t>RPI inflation (financial year average)</t>
  </si>
  <si>
    <t>Consumer Prices Index incl. housing costs (financial year average)</t>
  </si>
  <si>
    <t>CPIHt</t>
  </si>
  <si>
    <t>CPIH inflation (financial year average)</t>
  </si>
  <si>
    <t>Combined RPI-CPIH price index (financial year average)</t>
  </si>
  <si>
    <t>PIt</t>
  </si>
  <si>
    <t>Combined RPI-CPIH inflation (financial year average)</t>
  </si>
  <si>
    <t>Combined RPI-CPIH real to nominal prices conversion factor</t>
  </si>
  <si>
    <t>Long term CPIH inflation forecast</t>
  </si>
  <si>
    <t>Financial year end price index</t>
  </si>
  <si>
    <t>Outturn/Forecast (financial year end inflation)</t>
  </si>
  <si>
    <t>Combined RPI-CPIH price index (financial year end)</t>
  </si>
  <si>
    <t>Combined real to nominal prices conversion factor (financial year end)</t>
  </si>
  <si>
    <t>DRSRt</t>
  </si>
  <si>
    <t>DRSCt</t>
  </si>
  <si>
    <t>ANDt</t>
  </si>
  <si>
    <t>TDNIt</t>
  </si>
  <si>
    <r>
      <t>SOOGP</t>
    </r>
    <r>
      <rPr>
        <vertAlign val="subscript"/>
        <sz val="11"/>
        <color rgb="FF848484"/>
        <rFont val="Calibri"/>
        <family val="2"/>
      </rPr>
      <t>t</t>
    </r>
  </si>
  <si>
    <r>
      <t>SOOSRP</t>
    </r>
    <r>
      <rPr>
        <vertAlign val="subscript"/>
        <sz val="11"/>
        <color rgb="FF848484"/>
        <rFont val="Calibri"/>
        <family val="2"/>
      </rPr>
      <t>t</t>
    </r>
  </si>
  <si>
    <r>
      <t>SOOSBP</t>
    </r>
    <r>
      <rPr>
        <vertAlign val="subscript"/>
        <sz val="11"/>
        <color rgb="FF848484"/>
        <rFont val="Calibri"/>
        <family val="2"/>
      </rPr>
      <t>t</t>
    </r>
  </si>
  <si>
    <r>
      <t>SOODRP</t>
    </r>
    <r>
      <rPr>
        <vertAlign val="subscript"/>
        <sz val="11"/>
        <color rgb="FF848484"/>
        <rFont val="Calibri"/>
        <family val="2"/>
      </rPr>
      <t>t</t>
    </r>
  </si>
  <si>
    <r>
      <t>SOOIAP</t>
    </r>
    <r>
      <rPr>
        <vertAlign val="subscript"/>
        <sz val="11"/>
        <color rgb="FF848484"/>
        <rFont val="Calibri"/>
        <family val="2"/>
      </rPr>
      <t>t</t>
    </r>
  </si>
  <si>
    <r>
      <t>SOOTL</t>
    </r>
    <r>
      <rPr>
        <vertAlign val="subscript"/>
        <sz val="11"/>
        <color rgb="FF848484"/>
        <rFont val="Calibri"/>
        <family val="2"/>
      </rPr>
      <t>t</t>
    </r>
  </si>
  <si>
    <r>
      <t>SOARGP</t>
    </r>
    <r>
      <rPr>
        <vertAlign val="subscript"/>
        <sz val="11"/>
        <color rgb="FF848484"/>
        <rFont val="Calibri"/>
        <family val="2"/>
      </rPr>
      <t>t</t>
    </r>
  </si>
  <si>
    <r>
      <t>SOARR</t>
    </r>
    <r>
      <rPr>
        <vertAlign val="subscript"/>
        <sz val="11"/>
        <color rgb="FF848484"/>
        <rFont val="Calibri"/>
        <family val="2"/>
      </rPr>
      <t>t</t>
    </r>
  </si>
  <si>
    <r>
      <t>SOARSR</t>
    </r>
    <r>
      <rPr>
        <vertAlign val="subscript"/>
        <sz val="11"/>
        <color rgb="FF848484"/>
        <rFont val="Calibri"/>
        <family val="2"/>
      </rPr>
      <t>t</t>
    </r>
  </si>
  <si>
    <r>
      <t>SOARSB</t>
    </r>
    <r>
      <rPr>
        <vertAlign val="subscript"/>
        <sz val="11"/>
        <color rgb="FF848484"/>
        <rFont val="Calibri"/>
        <family val="2"/>
      </rPr>
      <t>t</t>
    </r>
  </si>
  <si>
    <r>
      <t>SOARNQ</t>
    </r>
    <r>
      <rPr>
        <vertAlign val="subscript"/>
        <sz val="11"/>
        <color rgb="FF848484"/>
        <rFont val="Calibri"/>
        <family val="2"/>
      </rPr>
      <t>t</t>
    </r>
  </si>
  <si>
    <r>
      <t>SOARDR</t>
    </r>
    <r>
      <rPr>
        <vertAlign val="subscript"/>
        <sz val="11"/>
        <color rgb="FF848484"/>
        <rFont val="Calibri"/>
        <family val="2"/>
      </rPr>
      <t>t</t>
    </r>
  </si>
  <si>
    <r>
      <t>SOARIA</t>
    </r>
    <r>
      <rPr>
        <vertAlign val="subscript"/>
        <sz val="11"/>
        <color rgb="FF848484"/>
        <rFont val="Calibri"/>
        <family val="2"/>
      </rPr>
      <t>t</t>
    </r>
  </si>
  <si>
    <r>
      <t>SOCT</t>
    </r>
    <r>
      <rPr>
        <vertAlign val="subscript"/>
        <sz val="11"/>
        <color rgb="FF848484"/>
        <rFont val="Calibri"/>
        <family val="2"/>
      </rPr>
      <t>t</t>
    </r>
  </si>
  <si>
    <r>
      <t>SOGCA</t>
    </r>
    <r>
      <rPr>
        <vertAlign val="subscript"/>
        <sz val="11"/>
        <color rgb="FF848484"/>
        <rFont val="Calibri"/>
        <family val="2"/>
      </rPr>
      <t>t</t>
    </r>
  </si>
  <si>
    <r>
      <t>SOSRCA</t>
    </r>
    <r>
      <rPr>
        <vertAlign val="subscript"/>
        <sz val="11"/>
        <color rgb="FF848484"/>
        <rFont val="Calibri"/>
        <family val="2"/>
      </rPr>
      <t>t</t>
    </r>
  </si>
  <si>
    <r>
      <t>SOSBCA</t>
    </r>
    <r>
      <rPr>
        <vertAlign val="subscript"/>
        <sz val="11"/>
        <color rgb="FF848484"/>
        <rFont val="Calibri"/>
        <family val="2"/>
      </rPr>
      <t>t</t>
    </r>
  </si>
  <si>
    <r>
      <t>SODRCA</t>
    </r>
    <r>
      <rPr>
        <vertAlign val="subscript"/>
        <sz val="11"/>
        <color rgb="FF848484"/>
        <rFont val="Calibri"/>
        <family val="2"/>
      </rPr>
      <t>t</t>
    </r>
  </si>
  <si>
    <r>
      <t>SOIACA</t>
    </r>
    <r>
      <rPr>
        <vertAlign val="subscript"/>
        <sz val="11"/>
        <color rgb="FF848484"/>
        <rFont val="Calibri"/>
        <family val="2"/>
      </rPr>
      <t>t</t>
    </r>
  </si>
  <si>
    <t>Real to nominal prices conversion factor (financial year average)</t>
  </si>
  <si>
    <t>Price indices and Inflation rates</t>
  </si>
  <si>
    <t>Price conversion factors</t>
  </si>
  <si>
    <t>Calculated revenue (as published)</t>
  </si>
  <si>
    <t>Allowed Revenue</t>
  </si>
  <si>
    <t>Nominal time value of money</t>
  </si>
  <si>
    <t>Adjusted revenue (live)</t>
  </si>
  <si>
    <r>
      <t>R</t>
    </r>
    <r>
      <rPr>
        <vertAlign val="subscript"/>
        <sz val="10"/>
        <rFont val="Gill Sans MT"/>
        <family val="2"/>
      </rPr>
      <t>t</t>
    </r>
    <r>
      <rPr>
        <sz val="10"/>
        <rFont val="Gill Sans MT"/>
        <family val="2"/>
      </rPr>
      <t xml:space="preserve"> x  PI</t>
    </r>
    <r>
      <rPr>
        <vertAlign val="subscript"/>
        <sz val="10"/>
        <rFont val="Gill Sans MT"/>
        <family val="2"/>
      </rPr>
      <t>t</t>
    </r>
    <r>
      <rPr>
        <sz val="10"/>
        <rFont val="Gill Sans MT"/>
        <family val="2"/>
      </rPr>
      <t xml:space="preserve"> / PI</t>
    </r>
    <r>
      <rPr>
        <vertAlign val="subscript"/>
        <sz val="10"/>
        <rFont val="Gill Sans MT"/>
        <family val="2"/>
      </rPr>
      <t>2018/19</t>
    </r>
  </si>
  <si>
    <r>
      <t>TVM</t>
    </r>
    <r>
      <rPr>
        <vertAlign val="subscript"/>
        <sz val="10"/>
        <rFont val="Gill Sans MT"/>
        <family val="2"/>
      </rPr>
      <t>t</t>
    </r>
  </si>
  <si>
    <r>
      <t>WACC</t>
    </r>
    <r>
      <rPr>
        <vertAlign val="subscript"/>
        <sz val="10"/>
        <color theme="1"/>
        <rFont val="Gill Sans MT"/>
        <family val="2"/>
      </rPr>
      <t>t</t>
    </r>
  </si>
  <si>
    <r>
      <t>ADJ</t>
    </r>
    <r>
      <rPr>
        <vertAlign val="subscript"/>
        <sz val="10"/>
        <color theme="1"/>
        <rFont val="Gill Sans MT"/>
        <family val="2"/>
      </rPr>
      <t>t</t>
    </r>
    <r>
      <rPr>
        <sz val="10"/>
        <color theme="1"/>
        <rFont val="Gill Sans MT"/>
        <family val="2"/>
      </rPr>
      <t>*</t>
    </r>
  </si>
  <si>
    <r>
      <t>ADJR</t>
    </r>
    <r>
      <rPr>
        <vertAlign val="subscript"/>
        <sz val="10"/>
        <rFont val="Gill Sans MT"/>
        <family val="2"/>
      </rPr>
      <t>t</t>
    </r>
    <r>
      <rPr>
        <sz val="10"/>
        <rFont val="Gill Sans MT"/>
        <family val="2"/>
      </rPr>
      <t>*</t>
    </r>
  </si>
  <si>
    <r>
      <t>PI</t>
    </r>
    <r>
      <rPr>
        <vertAlign val="subscript"/>
        <sz val="10"/>
        <color theme="1"/>
        <rFont val="Gill Sans MT"/>
        <family val="2"/>
      </rPr>
      <t>t+1</t>
    </r>
    <r>
      <rPr>
        <sz val="10"/>
        <color theme="1"/>
        <rFont val="Gill Sans MT"/>
        <family val="2"/>
      </rPr>
      <t>/PI</t>
    </r>
    <r>
      <rPr>
        <vertAlign val="subscript"/>
        <sz val="10"/>
        <color theme="1"/>
        <rFont val="Gill Sans MT"/>
        <family val="2"/>
      </rPr>
      <t>t</t>
    </r>
  </si>
  <si>
    <r>
      <t>ADJR</t>
    </r>
    <r>
      <rPr>
        <vertAlign val="subscript"/>
        <sz val="10"/>
        <rFont val="Gill Sans MT"/>
        <family val="2"/>
      </rPr>
      <t>t</t>
    </r>
  </si>
  <si>
    <r>
      <t>Rt* x  PIt* / PI</t>
    </r>
    <r>
      <rPr>
        <vertAlign val="subscript"/>
        <sz val="10"/>
        <color theme="1"/>
        <rFont val="Gill Sans MT"/>
        <family val="2"/>
      </rPr>
      <t>2018/19</t>
    </r>
  </si>
  <si>
    <r>
      <t>SOLAR</t>
    </r>
    <r>
      <rPr>
        <vertAlign val="subscript"/>
        <sz val="10"/>
        <rFont val="Gill Sans MT"/>
        <family val="2"/>
      </rPr>
      <t>t</t>
    </r>
  </si>
  <si>
    <t>Monthly Inflation</t>
  </si>
  <si>
    <t>Ofgem annual update input (outturn value)</t>
  </si>
  <si>
    <t>Ofgem annual update input (forecasted value)</t>
  </si>
  <si>
    <t>Other annual update input (outturn value)</t>
  </si>
  <si>
    <t>Other annual update input (forecasted value)</t>
  </si>
  <si>
    <t>Dataset and derivation of monthly inflation rates and price indices</t>
  </si>
  <si>
    <t>CPI % forecast</t>
  </si>
  <si>
    <t>RPI % forecast</t>
  </si>
  <si>
    <t>CPIH</t>
  </si>
  <si>
    <t>RPI</t>
  </si>
  <si>
    <t>Outturn/Forecast (financial year start inflation)</t>
  </si>
  <si>
    <t>Combined RPI-CPIH price index (financial year start)</t>
  </si>
  <si>
    <t>Combined real to nominal prices conversion factor (financial year start)</t>
  </si>
  <si>
    <t>RPI inflation forecast (calendar year)</t>
  </si>
  <si>
    <t>RPI inflation forecast (financial year)</t>
  </si>
  <si>
    <t>CPI inflation forecast (calendar year)</t>
  </si>
  <si>
    <t>CPI inflation forecast (financial year)</t>
  </si>
  <si>
    <t>Inflation forecasts for monthly rates forecasting</t>
  </si>
  <si>
    <t>LSORAVt</t>
  </si>
  <si>
    <t>SOIARt</t>
  </si>
  <si>
    <t>1 + inflation (from year t to t+1)</t>
  </si>
  <si>
    <t>Adjusted revenue (as published)</t>
  </si>
  <si>
    <t>PRPNt</t>
  </si>
  <si>
    <t>SpC 4.1</t>
  </si>
  <si>
    <t>SpC 4.6</t>
  </si>
  <si>
    <t>SpC 4.7</t>
  </si>
  <si>
    <t>SpC 4.8</t>
  </si>
  <si>
    <t>Legacy net RAV additions</t>
  </si>
  <si>
    <t>SpC 4.9</t>
  </si>
  <si>
    <t>SpC 4.3</t>
  </si>
  <si>
    <t>SOCDEt</t>
  </si>
  <si>
    <t>SORFRt</t>
  </si>
  <si>
    <t>TTEt</t>
  </si>
  <si>
    <t>OPP</t>
  </si>
  <si>
    <t>TotexOPM</t>
  </si>
  <si>
    <t>Totex outperformance (operator share)</t>
  </si>
  <si>
    <t>ODI</t>
  </si>
  <si>
    <t>NPVRAV</t>
  </si>
  <si>
    <t>Operational performance and Return adjustment (not applicable to ESO)</t>
  </si>
  <si>
    <t>ESO_OPP_TotexOPM</t>
  </si>
  <si>
    <t>ESO_OPP_ODI</t>
  </si>
  <si>
    <t>ESO_OPP_NPVRAV</t>
  </si>
  <si>
    <t>PCFM ESO v2.5.xlsm</t>
  </si>
  <si>
    <t>SOIAR</t>
  </si>
  <si>
    <t>CYRPIFt</t>
  </si>
  <si>
    <t>CYCPIFt</t>
  </si>
  <si>
    <t>LTCPIHt</t>
  </si>
  <si>
    <t>Special Rates pool capital allowance rate</t>
  </si>
  <si>
    <t>Special Rates pool</t>
  </si>
  <si>
    <t>Special rates pool capital allowance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</si>
</sst>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164" formatCode="_(* #,##0.00_);_(* \(#,##0.00\);_(* &quot;-&quot;??_);_(@_)"/>
    <numFmt numFmtId="165" formatCode="_(&quot;£&quot;* #,##0_);_(&quot;£&quot;* \(#,##0\);_(&quot;£&quot;* &quot;-&quot;_);_(@_)"/>
    <numFmt numFmtId="166" formatCode="_(* #,##0_);_(* \(#,##0\);_(* &quot;-&quot;_);_(@_)"/>
    <numFmt numFmtId="167" formatCode="_(&quot;£&quot;* #,##0.00_);_(&quot;£&quot;* \(#,##0.00\);_(&quot;£&quot;* &quot;-&quot;??_);_(@_)"/>
    <numFmt numFmtId="168" formatCode="0.0%"/>
    <numFmt numFmtId="169" formatCode="#,##0.0_ ;[Red]\-#,##0.0\ "/>
    <numFmt numFmtId="170" formatCode="yyyy"/>
    <numFmt numFmtId="171" formatCode="_-* #,##0.0_-;\-* #,##0.0_-;_-* &quot;-&quot;??_-;_-@_-"/>
    <numFmt numFmtId="172" formatCode="#,##0.0_);\(#,##0.0\);\-_)"/>
    <numFmt numFmtId="173" formatCode="#,##0.00_);\(#,##0.00\);\-_)"/>
    <numFmt numFmtId="174" formatCode="#,##0_);\(#,##0\);\-_)"/>
    <numFmt numFmtId="175" formatCode="#,##0.0000_);\(#,##0.0000\);\-_)"/>
    <numFmt numFmtId="176" formatCode="0.0"/>
    <numFmt numFmtId="177" formatCode="dd\ mmm\ yyyy"/>
    <numFmt numFmtId="178" formatCode="#,##0.000000_);\(#,##0.000000\);\-_)"/>
    <numFmt numFmtId="179" formatCode="#,##0.00%_);\(#,##0.00%\);\-_)"/>
    <numFmt numFmtId="180" formatCode="#,##0.0;[Red]\(#,##0.0\)"/>
    <numFmt numFmtId="181" formatCode="#,##0.0"/>
    <numFmt numFmtId="182" formatCode="#,##0.000_);\(#,##0.000\);\-_)"/>
    <numFmt numFmtId="183" formatCode="[$-F800]dddd\,\ mmmm\ dd\,\ yyyy"/>
    <numFmt numFmtId="184" formatCode="#,##0;\(#,##0\)"/>
    <numFmt numFmtId="185" formatCode="d\-mmm\-yyyy"/>
    <numFmt numFmtId="186" formatCode="0.000000"/>
    <numFmt numFmtId="187" formatCode="#,##0.00;[Red]\-#,##0.00;\-"/>
    <numFmt numFmtId="188" formatCode="#,##0.00;[Red]#,##0.00;\-"/>
    <numFmt numFmtId="189" formatCode="#,##0.0_);[Red]\(#,##0.0\);\-"/>
    <numFmt numFmtId="191" formatCode="0.000%"/>
    <numFmt numFmtId="192" formatCode="0.0%;\-0.0%;\-"/>
    <numFmt numFmtId="194" formatCode="#,##0.0;[Red]\ \(#,##0.0\);\ \-"/>
    <numFmt numFmtId="195" formatCode="#,##0_);\(#,##0\);&quot;-  &quot;;&quot; &quot;@&quot; &quot;"/>
    <numFmt numFmtId="196" formatCode="0.00%_);\-0.00%_);&quot;-  &quot;;&quot; &quot;@&quot; &quot;"/>
    <numFmt numFmtId="197" formatCode="#,##0.0000_);\(#,##0.0000\);&quot;-  &quot;;&quot; &quot;@&quot; &quot;"/>
    <numFmt numFmtId="198" formatCode="dd\ mmm\ yyyy_);\(###0\);&quot;-  &quot;;&quot; &quot;@&quot; &quot;"/>
    <numFmt numFmtId="199" formatCode="dd\ mmm\ yy_);\(###0\);&quot;-  &quot;;&quot; &quot;@&quot; &quot;"/>
    <numFmt numFmtId="200" formatCode="###0_);\(###0\);&quot;-  &quot;;&quot; &quot;@&quot; &quot;"/>
    <numFmt numFmtId="204" formatCode="0.000%_);\-0.000%_);&quot;-  &quot;;&quot; &quot;@&quot; &quot;"/>
    <numFmt numFmtId="209" formatCode="0.00%;\-0.00%;\-"/>
    <numFmt numFmtId="211" formatCode="0.0000%"/>
    <numFmt numFmtId="212" formatCode="#,##0.00000000_);\(#,##0.00000000\);\-_)"/>
    <numFmt numFmtId="219" formatCode="0.0000000%_);\-0.0000000%_);&quot;-  &quot;;&quot; &quot;@&quot; &quot;"/>
    <numFmt numFmtId="220" formatCode="#,##0.00000_);\(#,##0.00000\);\-_)"/>
    <numFmt numFmtId="221" formatCode="yyyy/mm"/>
    <numFmt numFmtId="222" formatCode="0.000"/>
    <numFmt numFmtId="223" formatCode="0.0000"/>
    <numFmt numFmtId="224" formatCode="#,##0.000%_);\(#,##0.000%\);\-_)"/>
  </numFmts>
  <fonts count="94">
    <font>
      <sz val="10"/>
      <color theme="1"/>
      <name val="Verdana"/>
      <family val="2"/>
    </font>
    <font>
      <sz val="10"/>
      <color theme="1"/>
      <name val="Verdana"/>
      <family val="2"/>
    </font>
    <font>
      <sz val="10"/>
      <name val="Arial"/>
      <family val="2"/>
    </font>
    <font>
      <u/>
      <sz val="11"/>
      <color indexed="12"/>
      <name val="CG Omega"/>
      <family val="2"/>
    </font>
    <font>
      <sz val="10"/>
      <color theme="1"/>
      <name val="Gill Sans MT"/>
      <family val="2"/>
    </font>
    <font>
      <sz val="12"/>
      <color theme="1"/>
      <name val="Gill Sans MT"/>
      <family val="2"/>
    </font>
    <font>
      <sz val="10"/>
      <name val="Gill Sans MT"/>
      <family val="2"/>
    </font>
    <font>
      <sz val="10"/>
      <color indexed="8"/>
      <name val="Gill Sans MT"/>
      <family val="2"/>
    </font>
    <font>
      <b/>
      <sz val="10"/>
      <name val="Gill Sans MT"/>
      <family val="2"/>
    </font>
    <font>
      <i/>
      <sz val="10"/>
      <name val="Gill Sans MT"/>
      <family val="2"/>
    </font>
    <font>
      <i/>
      <sz val="10"/>
      <color theme="1"/>
      <name val="Gill Sans MT"/>
      <family val="2"/>
    </font>
    <font>
      <sz val="10"/>
      <color indexed="9"/>
      <name val="Gill Sans MT"/>
      <family val="2"/>
    </font>
    <font>
      <u/>
      <sz val="10"/>
      <color theme="0"/>
      <name val="Gill Sans MT"/>
      <family val="2"/>
    </font>
    <font>
      <sz val="10"/>
      <color theme="4"/>
      <name val="Gill Sans MT"/>
      <family val="2"/>
    </font>
    <font>
      <u/>
      <sz val="10"/>
      <name val="Gill Sans MT"/>
      <family val="2"/>
    </font>
    <font>
      <sz val="10"/>
      <color rgb="FFFF0000"/>
      <name val="Gill Sans MT"/>
      <family val="2"/>
    </font>
    <font>
      <i/>
      <u/>
      <sz val="10"/>
      <name val="Gill Sans MT"/>
      <family val="2"/>
    </font>
    <font>
      <i/>
      <u/>
      <sz val="10"/>
      <color theme="1"/>
      <name val="Gill Sans MT"/>
      <family val="2"/>
    </font>
    <font>
      <b/>
      <sz val="10"/>
      <color theme="1"/>
      <name val="Gill Sans MT"/>
      <family val="2"/>
    </font>
    <font>
      <u/>
      <sz val="10"/>
      <color theme="1"/>
      <name val="Gill Sans MT"/>
      <family val="2"/>
    </font>
    <font>
      <b/>
      <u/>
      <sz val="10"/>
      <color indexed="10"/>
      <name val="Gill Sans MT"/>
      <family val="2"/>
    </font>
    <font>
      <sz val="10"/>
      <color theme="0" tint="-4.9989318521683403E-2"/>
      <name val="Gill Sans MT"/>
      <family val="2"/>
    </font>
    <font>
      <b/>
      <sz val="10"/>
      <color indexed="9"/>
      <name val="Gill Sans MT"/>
      <family val="2"/>
    </font>
    <font>
      <sz val="16"/>
      <color theme="1"/>
      <name val="Gill Sans MT"/>
      <family val="2"/>
    </font>
    <font>
      <i/>
      <sz val="10"/>
      <color theme="1"/>
      <name val="Gill Sans MT"/>
      <family val="2"/>
    </font>
    <font>
      <sz val="10"/>
      <color theme="0"/>
      <name val="Gill Sans MT"/>
      <family val="2"/>
    </font>
    <font>
      <sz val="10"/>
      <color theme="0"/>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FA7D00"/>
      <name val="Verdana"/>
      <family val="2"/>
    </font>
    <font>
      <i/>
      <sz val="10"/>
      <color rgb="FF7F7F7F"/>
      <name val="Verdana"/>
      <family val="2"/>
    </font>
    <font>
      <sz val="10"/>
      <color theme="1"/>
      <name val="Arial"/>
      <family val="2"/>
    </font>
    <font>
      <sz val="11"/>
      <name val="CG Omega"/>
      <family val="2"/>
    </font>
    <font>
      <sz val="11"/>
      <name val="CG Omega"/>
      <family val="2"/>
    </font>
    <font>
      <u/>
      <sz val="10"/>
      <color theme="10"/>
      <name val="Verdana"/>
      <family val="2"/>
    </font>
    <font>
      <sz val="11"/>
      <color theme="1"/>
      <name val="Calibri"/>
      <family val="2"/>
      <scheme val="minor"/>
    </font>
    <font>
      <b/>
      <sz val="10"/>
      <name val="Arial"/>
      <family val="2"/>
    </font>
    <font>
      <sz val="10"/>
      <name val="Helv"/>
      <charset val="204"/>
    </font>
    <font>
      <sz val="10"/>
      <color indexed="8"/>
      <name val="Arial"/>
      <family val="2"/>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color indexed="8"/>
      <name val="Verdana"/>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b/>
      <sz val="10"/>
      <color rgb="FFFF0000"/>
      <name val="Gill Sans MT"/>
      <family val="2"/>
    </font>
    <font>
      <sz val="9"/>
      <color indexed="81"/>
      <name val="Tahoma"/>
      <family val="2"/>
    </font>
    <font>
      <sz val="10"/>
      <color rgb="FF000000"/>
      <name val="Gill Sans MT"/>
      <family val="2"/>
    </font>
    <font>
      <i/>
      <sz val="10"/>
      <color theme="1"/>
      <name val="Arial"/>
      <family val="2"/>
    </font>
    <font>
      <b/>
      <sz val="10"/>
      <color theme="1"/>
      <name val="Verdana"/>
      <family val="2"/>
    </font>
    <font>
      <sz val="10"/>
      <color theme="0" tint="-0.499984740745262"/>
      <name val="Gill Sans MT"/>
      <family val="2"/>
    </font>
    <font>
      <sz val="10"/>
      <color theme="0" tint="-0.34998626667073579"/>
      <name val="Gill Sans MT"/>
      <family val="2"/>
    </font>
    <font>
      <vertAlign val="subscript"/>
      <sz val="10"/>
      <name val="Gill Sans MT"/>
      <family val="2"/>
    </font>
    <font>
      <b/>
      <sz val="10"/>
      <color rgb="FFFFFF00"/>
      <name val="Gill Sans MT"/>
      <family val="2"/>
    </font>
    <font>
      <sz val="10"/>
      <color theme="0" tint="-0.249977111117893"/>
      <name val="Gill Sans MT"/>
      <family val="2"/>
    </font>
    <font>
      <b/>
      <vertAlign val="subscript"/>
      <sz val="10"/>
      <name val="Gill Sans MT"/>
      <family val="2"/>
    </font>
    <font>
      <sz val="10"/>
      <name val="Verdana"/>
      <family val="2"/>
    </font>
    <font>
      <b/>
      <sz val="9"/>
      <color indexed="81"/>
      <name val="Tahoma"/>
      <family val="2"/>
    </font>
    <font>
      <sz val="11"/>
      <color theme="1"/>
      <name val="Arial"/>
      <family val="2"/>
    </font>
    <font>
      <b/>
      <sz val="10"/>
      <name val="Verdana"/>
      <family val="2"/>
    </font>
    <font>
      <i/>
      <sz val="10"/>
      <color theme="1"/>
      <name val="Verdana"/>
      <family val="2"/>
    </font>
    <font>
      <vertAlign val="subscript"/>
      <sz val="11"/>
      <color rgb="FF848484"/>
      <name val="Calibri"/>
      <family val="2"/>
    </font>
    <font>
      <sz val="10"/>
      <color theme="1"/>
      <name val="Gill Sans MT"/>
      <family val="2"/>
    </font>
    <font>
      <sz val="10"/>
      <name val="Gill Sans MT"/>
      <family val="2"/>
    </font>
    <font>
      <sz val="10"/>
      <color theme="4"/>
      <name val="Gill Sans MT"/>
      <family val="2"/>
    </font>
    <font>
      <i/>
      <sz val="10"/>
      <name val="Gill Sans MT"/>
      <family val="2"/>
    </font>
    <font>
      <sz val="10"/>
      <color rgb="FFFF0000"/>
      <name val="Gill Sans MT"/>
      <family val="2"/>
    </font>
    <font>
      <vertAlign val="subscript"/>
      <sz val="10"/>
      <color theme="1"/>
      <name val="Gill Sans MT"/>
      <family val="2"/>
    </font>
  </fonts>
  <fills count="104">
    <fill>
      <patternFill patternType="none"/>
    </fill>
    <fill>
      <patternFill patternType="gray125"/>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9900"/>
        <bgColor indexed="64"/>
      </patternFill>
    </fill>
    <fill>
      <patternFill patternType="solid">
        <fgColor theme="0" tint="-0.499984740745262"/>
        <bgColor indexed="64"/>
      </patternFill>
    </fill>
    <fill>
      <patternFill patternType="solid">
        <fgColor theme="6"/>
        <bgColor indexed="64"/>
      </patternFill>
    </fill>
    <fill>
      <patternFill patternType="solid">
        <fgColor theme="6" tint="0.59999389629810485"/>
        <bgColor indexed="64"/>
      </patternFill>
    </fill>
    <fill>
      <patternFill patternType="solid">
        <fgColor rgb="FFC5E1FF"/>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tint="0.39997558519241921"/>
        <bgColor indexed="64"/>
      </patternFill>
    </fill>
    <fill>
      <patternFill patternType="solid">
        <fgColor rgb="FFFFC000"/>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indexed="42"/>
        <bgColor indexed="64"/>
      </patternFill>
    </fill>
    <fill>
      <patternFill patternType="solid">
        <fgColor indexed="27"/>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bgColor indexed="64"/>
      </patternFill>
    </fill>
    <fill>
      <patternFill patternType="solid">
        <fgColor rgb="FFCCCCFF"/>
        <bgColor indexed="64"/>
      </patternFill>
    </fill>
    <fill>
      <patternFill patternType="solid">
        <fgColor rgb="FFC0C0C0"/>
        <bgColor indexed="64"/>
      </patternFill>
    </fill>
    <fill>
      <patternFill patternType="solid">
        <fgColor theme="0" tint="-0.34998626667073579"/>
        <bgColor indexed="64"/>
      </patternFill>
    </fill>
    <fill>
      <patternFill patternType="solid">
        <fgColor theme="4" tint="0.59999389629810485"/>
        <bgColor indexed="64"/>
      </patternFill>
    </fill>
  </fills>
  <borders count="7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Dashed">
        <color auto="1"/>
      </left>
      <right style="mediumDashed">
        <color auto="1"/>
      </right>
      <top style="mediumDashed">
        <color auto="1"/>
      </top>
      <bottom style="mediumDashed">
        <color auto="1"/>
      </bottom>
      <diagonal/>
    </border>
    <border>
      <left style="mediumDashed">
        <color auto="1"/>
      </left>
      <right style="mediumDashed">
        <color auto="1"/>
      </right>
      <top/>
      <bottom style="mediumDashed">
        <color auto="1"/>
      </bottom>
      <diagonal/>
    </border>
    <border>
      <left/>
      <right style="thin">
        <color indexed="64"/>
      </right>
      <top/>
      <bottom style="thin">
        <color indexed="64"/>
      </bottom>
      <diagonal/>
    </border>
    <border>
      <left style="medium">
        <color theme="0"/>
      </left>
      <right style="medium">
        <color theme="0"/>
      </right>
      <top style="medium">
        <color theme="0"/>
      </top>
      <bottom style="medium">
        <color theme="0"/>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ck">
        <color theme="0"/>
      </left>
      <right style="thick">
        <color theme="0"/>
      </right>
      <top style="thick">
        <color theme="0"/>
      </top>
      <bottom style="thick">
        <color theme="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style="thin">
        <color auto="1"/>
      </right>
      <top style="thin">
        <color auto="1"/>
      </top>
      <bottom/>
      <diagonal/>
    </border>
    <border>
      <left/>
      <right/>
      <top style="thin">
        <color indexed="64"/>
      </top>
      <bottom style="thin">
        <color indexed="64"/>
      </bottom>
      <diagonal/>
    </border>
    <border>
      <left/>
      <right/>
      <top style="dashed">
        <color auto="1"/>
      </top>
      <bottom style="dashed">
        <color auto="1"/>
      </bottom>
      <diagonal/>
    </border>
    <border>
      <left style="medium">
        <color auto="1"/>
      </left>
      <right style="medium">
        <color auto="1"/>
      </right>
      <top/>
      <bottom style="medium">
        <color auto="1"/>
      </bottom>
      <diagonal/>
    </border>
    <border>
      <left/>
      <right/>
      <top style="thin">
        <color indexed="64"/>
      </top>
      <bottom style="medium">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indexed="64"/>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theme="0" tint="-0.499984740745262"/>
      </bottom>
      <diagonal/>
    </border>
    <border>
      <left/>
      <right style="thin">
        <color indexed="64"/>
      </right>
      <top style="medium">
        <color auto="1"/>
      </top>
      <bottom/>
      <diagonal/>
    </border>
    <border>
      <left/>
      <right/>
      <top style="medium">
        <color auto="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rgb="FF0070C0"/>
      </bottom>
      <diagonal/>
    </border>
    <border>
      <left/>
      <right/>
      <top/>
      <bottom style="medium">
        <color theme="0" tint="-0.499984740745262"/>
      </bottom>
      <diagonal/>
    </border>
    <border>
      <left/>
      <right style="thin">
        <color indexed="64"/>
      </right>
      <top/>
      <bottom style="medium">
        <color theme="0" tint="-0.499984740745262"/>
      </bottom>
      <diagonal/>
    </border>
  </borders>
  <cellStyleXfs count="1442">
    <xf numFmtId="195" fontId="0" fillId="0" borderId="0" applyFont="0" applyFill="0" applyBorder="0" applyProtection="0">
      <alignment vertical="top"/>
    </xf>
    <xf numFmtId="9" fontId="1" fillId="0" borderId="0" applyFont="0" applyFill="0" applyBorder="0" applyAlignment="0" applyProtection="0"/>
    <xf numFmtId="164" fontId="1" fillId="0" borderId="0" applyFont="0" applyFill="0" applyBorder="0" applyAlignment="0" applyProtection="0"/>
    <xf numFmtId="172" fontId="19" fillId="0" borderId="0" applyFill="0" applyBorder="0">
      <alignment vertical="center"/>
    </xf>
    <xf numFmtId="0" fontId="3" fillId="0" borderId="0" applyNumberFormat="0" applyFill="0" applyBorder="0" applyAlignment="0" applyProtection="0">
      <alignment vertical="top"/>
      <protection locked="0"/>
    </xf>
    <xf numFmtId="172" fontId="21" fillId="8" borderId="0"/>
    <xf numFmtId="172" fontId="4" fillId="6" borderId="0"/>
    <xf numFmtId="172" fontId="6" fillId="5" borderId="0"/>
    <xf numFmtId="172" fontId="6" fillId="11" borderId="0" applyBorder="0">
      <alignment vertical="center"/>
    </xf>
    <xf numFmtId="166"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2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6" fillId="35" borderId="0" applyNumberFormat="0" applyBorder="0" applyAlignment="0" applyProtection="0"/>
    <xf numFmtId="0" fontId="27" fillId="36" borderId="0" applyNumberFormat="0" applyBorder="0" applyAlignment="0" applyProtection="0"/>
    <xf numFmtId="0" fontId="28" fillId="37" borderId="0" applyNumberFormat="0" applyBorder="0" applyAlignment="0" applyProtection="0"/>
    <xf numFmtId="0" fontId="29" fillId="38" borderId="0" applyNumberFormat="0" applyBorder="0" applyAlignment="0" applyProtection="0"/>
    <xf numFmtId="0" fontId="30" fillId="39" borderId="23" applyNumberFormat="0" applyAlignment="0" applyProtection="0"/>
    <xf numFmtId="0" fontId="31" fillId="40" borderId="23" applyNumberFormat="0" applyAlignment="0" applyProtection="0"/>
    <xf numFmtId="0" fontId="1" fillId="41" borderId="24" applyNumberFormat="0" applyFont="0" applyAlignment="0" applyProtection="0"/>
    <xf numFmtId="0" fontId="32" fillId="0" borderId="0" applyNumberFormat="0" applyFill="0" applyBorder="0" applyAlignment="0" applyProtection="0"/>
    <xf numFmtId="196" fontId="4" fillId="0" borderId="0" applyFont="0" applyFill="0" applyBorder="0" applyProtection="0">
      <alignment vertical="top"/>
    </xf>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33" fillId="0" borderId="0" applyFont="0" applyFill="0" applyBorder="0" applyAlignment="0" applyProtection="0"/>
    <xf numFmtId="0" fontId="1" fillId="0" borderId="0"/>
    <xf numFmtId="164" fontId="34" fillId="0" borderId="0" applyFont="0" applyFill="0" applyBorder="0" applyAlignment="0" applyProtection="0"/>
    <xf numFmtId="0" fontId="35" fillId="0" borderId="0"/>
    <xf numFmtId="0" fontId="2" fillId="0" borderId="0"/>
    <xf numFmtId="0" fontId="2" fillId="0" borderId="0"/>
    <xf numFmtId="180" fontId="1" fillId="43" borderId="11">
      <alignment vertical="center"/>
    </xf>
    <xf numFmtId="0" fontId="34" fillId="0" borderId="0"/>
    <xf numFmtId="0" fontId="36" fillId="0" borderId="0" applyNumberFormat="0" applyFill="0" applyBorder="0" applyAlignment="0" applyProtection="0">
      <alignment vertical="top"/>
      <protection locked="0"/>
    </xf>
    <xf numFmtId="183" fontId="37" fillId="0" borderId="0"/>
    <xf numFmtId="183" fontId="1" fillId="0" borderId="0"/>
    <xf numFmtId="183" fontId="33" fillId="0" borderId="0"/>
    <xf numFmtId="9" fontId="33" fillId="0" borderId="0" applyFont="0" applyFill="0" applyBorder="0" applyAlignment="0" applyProtection="0"/>
    <xf numFmtId="183" fontId="2" fillId="0" borderId="0"/>
    <xf numFmtId="183" fontId="2" fillId="0" borderId="0"/>
    <xf numFmtId="183" fontId="34" fillId="0" borderId="0"/>
    <xf numFmtId="183" fontId="2" fillId="0" borderId="0"/>
    <xf numFmtId="183" fontId="34" fillId="0" borderId="0"/>
    <xf numFmtId="183" fontId="34"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34" fillId="0" borderId="0"/>
    <xf numFmtId="183" fontId="34" fillId="0" borderId="0"/>
    <xf numFmtId="183" fontId="34" fillId="0" borderId="0"/>
    <xf numFmtId="183" fontId="2" fillId="0" borderId="0"/>
    <xf numFmtId="183" fontId="34" fillId="0" borderId="0"/>
    <xf numFmtId="183" fontId="2" fillId="0" borderId="0"/>
    <xf numFmtId="183" fontId="34" fillId="0" borderId="0"/>
    <xf numFmtId="183" fontId="34" fillId="0" borderId="0"/>
    <xf numFmtId="183" fontId="34"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39" fillId="0" borderId="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39" fillId="0" borderId="0"/>
    <xf numFmtId="183" fontId="2" fillId="0" borderId="0" applyFont="0" applyFill="0" applyBorder="0" applyAlignment="0" applyProtection="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alignment vertical="center"/>
    </xf>
    <xf numFmtId="183" fontId="34" fillId="0" borderId="0"/>
    <xf numFmtId="183" fontId="34" fillId="0" borderId="0"/>
    <xf numFmtId="183" fontId="34" fillId="0" borderId="0"/>
    <xf numFmtId="183" fontId="34" fillId="0" borderId="0"/>
    <xf numFmtId="183" fontId="34" fillId="0" borderId="0"/>
    <xf numFmtId="183" fontId="34" fillId="0" borderId="0"/>
    <xf numFmtId="183" fontId="2" fillId="0" borderId="0">
      <alignment vertical="center"/>
    </xf>
    <xf numFmtId="183" fontId="2" fillId="0" borderId="0">
      <alignment vertical="center"/>
    </xf>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34" fillId="0" borderId="0"/>
    <xf numFmtId="183" fontId="34" fillId="0" borderId="0"/>
    <xf numFmtId="183" fontId="34" fillId="0" borderId="0"/>
    <xf numFmtId="183" fontId="2" fillId="0" borderId="0"/>
    <xf numFmtId="183" fontId="2" fillId="0" borderId="0"/>
    <xf numFmtId="183" fontId="2" fillId="0" borderId="0"/>
    <xf numFmtId="183" fontId="2" fillId="0" borderId="0"/>
    <xf numFmtId="183" fontId="2" fillId="0" borderId="0"/>
    <xf numFmtId="183" fontId="34" fillId="0" borderId="0"/>
    <xf numFmtId="183" fontId="34" fillId="0" borderId="0">
      <alignment vertical="justify"/>
    </xf>
    <xf numFmtId="183" fontId="40" fillId="44" borderId="0" applyNumberFormat="0" applyBorder="0" applyAlignment="0" applyProtection="0"/>
    <xf numFmtId="183" fontId="40" fillId="44" borderId="0" applyNumberFormat="0" applyBorder="0" applyAlignment="0" applyProtection="0"/>
    <xf numFmtId="183" fontId="40" fillId="45" borderId="0" applyNumberFormat="0" applyBorder="0" applyAlignment="0" applyProtection="0"/>
    <xf numFmtId="183" fontId="40" fillId="45" borderId="0" applyNumberFormat="0" applyBorder="0" applyAlignment="0" applyProtection="0"/>
    <xf numFmtId="183" fontId="40" fillId="46" borderId="0" applyNumberFormat="0" applyBorder="0" applyAlignment="0" applyProtection="0"/>
    <xf numFmtId="183" fontId="40" fillId="46" borderId="0" applyNumberFormat="0" applyBorder="0" applyAlignment="0" applyProtection="0"/>
    <xf numFmtId="183" fontId="40" fillId="47" borderId="0" applyNumberFormat="0" applyBorder="0" applyAlignment="0" applyProtection="0"/>
    <xf numFmtId="183" fontId="40" fillId="47" borderId="0" applyNumberFormat="0" applyBorder="0" applyAlignment="0" applyProtection="0"/>
    <xf numFmtId="183" fontId="40" fillId="44" borderId="0" applyNumberFormat="0" applyBorder="0" applyAlignment="0" applyProtection="0"/>
    <xf numFmtId="183" fontId="40" fillId="44" borderId="0" applyNumberFormat="0" applyBorder="0" applyAlignment="0" applyProtection="0"/>
    <xf numFmtId="183" fontId="40" fillId="48" borderId="0" applyNumberFormat="0" applyBorder="0" applyAlignment="0" applyProtection="0"/>
    <xf numFmtId="183" fontId="40" fillId="48" borderId="0" applyNumberFormat="0" applyBorder="0" applyAlignment="0" applyProtection="0"/>
    <xf numFmtId="183" fontId="40" fillId="2" borderId="0" applyNumberFormat="0" applyBorder="0" applyAlignment="0" applyProtection="0"/>
    <xf numFmtId="183" fontId="40" fillId="2" borderId="0" applyNumberFormat="0" applyBorder="0" applyAlignment="0" applyProtection="0"/>
    <xf numFmtId="183" fontId="40" fillId="45" borderId="0" applyNumberFormat="0" applyBorder="0" applyAlignment="0" applyProtection="0"/>
    <xf numFmtId="183" fontId="40" fillId="45" borderId="0" applyNumberFormat="0" applyBorder="0" applyAlignment="0" applyProtection="0"/>
    <xf numFmtId="183" fontId="40" fillId="49" borderId="0" applyNumberFormat="0" applyBorder="0" applyAlignment="0" applyProtection="0"/>
    <xf numFmtId="183" fontId="40" fillId="49" borderId="0" applyNumberFormat="0" applyBorder="0" applyAlignment="0" applyProtection="0"/>
    <xf numFmtId="183" fontId="40" fillId="50" borderId="0" applyNumberFormat="0" applyBorder="0" applyAlignment="0" applyProtection="0"/>
    <xf numFmtId="183" fontId="40" fillId="50" borderId="0" applyNumberFormat="0" applyBorder="0" applyAlignment="0" applyProtection="0"/>
    <xf numFmtId="183" fontId="40" fillId="51" borderId="0" applyNumberFormat="0" applyBorder="0" applyAlignment="0" applyProtection="0"/>
    <xf numFmtId="183" fontId="40" fillId="51" borderId="0" applyNumberFormat="0" applyBorder="0" applyAlignment="0" applyProtection="0"/>
    <xf numFmtId="183" fontId="40" fillId="48" borderId="0" applyNumberFormat="0" applyBorder="0" applyAlignment="0" applyProtection="0"/>
    <xf numFmtId="183" fontId="40" fillId="48" borderId="0" applyNumberFormat="0" applyBorder="0" applyAlignment="0" applyProtection="0"/>
    <xf numFmtId="183" fontId="41" fillId="52" borderId="0" applyNumberFormat="0" applyBorder="0" applyAlignment="0" applyProtection="0"/>
    <xf numFmtId="183" fontId="41" fillId="52" borderId="0" applyNumberFormat="0" applyBorder="0" applyAlignment="0" applyProtection="0"/>
    <xf numFmtId="183" fontId="41" fillId="45" borderId="0" applyNumberFormat="0" applyBorder="0" applyAlignment="0" applyProtection="0"/>
    <xf numFmtId="183" fontId="41" fillId="45" borderId="0" applyNumberFormat="0" applyBorder="0" applyAlignment="0" applyProtection="0"/>
    <xf numFmtId="183" fontId="41" fillId="49" borderId="0" applyNumberFormat="0" applyBorder="0" applyAlignment="0" applyProtection="0"/>
    <xf numFmtId="183" fontId="41" fillId="49" borderId="0" applyNumberFormat="0" applyBorder="0" applyAlignment="0" applyProtection="0"/>
    <xf numFmtId="183" fontId="41" fillId="50" borderId="0" applyNumberFormat="0" applyBorder="0" applyAlignment="0" applyProtection="0"/>
    <xf numFmtId="183" fontId="41" fillId="50" borderId="0" applyNumberFormat="0" applyBorder="0" applyAlignment="0" applyProtection="0"/>
    <xf numFmtId="183" fontId="41" fillId="52" borderId="0" applyNumberFormat="0" applyBorder="0" applyAlignment="0" applyProtection="0"/>
    <xf numFmtId="183" fontId="41" fillId="52" borderId="0" applyNumberFormat="0" applyBorder="0" applyAlignment="0" applyProtection="0"/>
    <xf numFmtId="183" fontId="41" fillId="53" borderId="0" applyNumberFormat="0" applyBorder="0" applyAlignment="0" applyProtection="0"/>
    <xf numFmtId="183" fontId="41" fillId="53" borderId="0" applyNumberFormat="0" applyBorder="0" applyAlignment="0" applyProtection="0"/>
    <xf numFmtId="183" fontId="42" fillId="54" borderId="0" applyNumberFormat="0" applyBorder="0" applyAlignment="0" applyProtection="0"/>
    <xf numFmtId="183" fontId="42" fillId="55" borderId="0" applyNumberFormat="0" applyBorder="0" applyAlignment="0" applyProtection="0"/>
    <xf numFmtId="183" fontId="43" fillId="56" borderId="0" applyNumberFormat="0" applyBorder="0" applyAlignment="0" applyProtection="0"/>
    <xf numFmtId="183" fontId="43" fillId="57" borderId="0" applyNumberFormat="0" applyBorder="0" applyAlignment="0" applyProtection="0"/>
    <xf numFmtId="183" fontId="43" fillId="57" borderId="0" applyNumberFormat="0" applyBorder="0" applyAlignment="0" applyProtection="0"/>
    <xf numFmtId="183" fontId="42" fillId="58" borderId="0" applyNumberFormat="0" applyBorder="0" applyAlignment="0" applyProtection="0"/>
    <xf numFmtId="183" fontId="42" fillId="59" borderId="0" applyNumberFormat="0" applyBorder="0" applyAlignment="0" applyProtection="0"/>
    <xf numFmtId="183" fontId="43" fillId="60" borderId="0" applyNumberFormat="0" applyBorder="0" applyAlignment="0" applyProtection="0"/>
    <xf numFmtId="183" fontId="43" fillId="61" borderId="0" applyNumberFormat="0" applyBorder="0" applyAlignment="0" applyProtection="0"/>
    <xf numFmtId="183" fontId="43" fillId="61" borderId="0" applyNumberFormat="0" applyBorder="0" applyAlignment="0" applyProtection="0"/>
    <xf numFmtId="183" fontId="42" fillId="62" borderId="0" applyNumberFormat="0" applyBorder="0" applyAlignment="0" applyProtection="0"/>
    <xf numFmtId="183" fontId="42" fillId="63" borderId="0" applyNumberFormat="0" applyBorder="0" applyAlignment="0" applyProtection="0"/>
    <xf numFmtId="183" fontId="43" fillId="64" borderId="0" applyNumberFormat="0" applyBorder="0" applyAlignment="0" applyProtection="0"/>
    <xf numFmtId="183" fontId="43" fillId="65" borderId="0" applyNumberFormat="0" applyBorder="0" applyAlignment="0" applyProtection="0"/>
    <xf numFmtId="183" fontId="43" fillId="65" borderId="0" applyNumberFormat="0" applyBorder="0" applyAlignment="0" applyProtection="0"/>
    <xf numFmtId="183" fontId="42" fillId="58" borderId="0" applyNumberFormat="0" applyBorder="0" applyAlignment="0" applyProtection="0"/>
    <xf numFmtId="183" fontId="42" fillId="66" borderId="0" applyNumberFormat="0" applyBorder="0" applyAlignment="0" applyProtection="0"/>
    <xf numFmtId="183" fontId="43" fillId="59" borderId="0" applyNumberFormat="0" applyBorder="0" applyAlignment="0" applyProtection="0"/>
    <xf numFmtId="183" fontId="43" fillId="67" borderId="0" applyNumberFormat="0" applyBorder="0" applyAlignment="0" applyProtection="0"/>
    <xf numFmtId="183" fontId="43" fillId="67" borderId="0" applyNumberFormat="0" applyBorder="0" applyAlignment="0" applyProtection="0"/>
    <xf numFmtId="183" fontId="42" fillId="68" borderId="0" applyNumberFormat="0" applyBorder="0" applyAlignment="0" applyProtection="0"/>
    <xf numFmtId="183" fontId="42" fillId="69" borderId="0" applyNumberFormat="0" applyBorder="0" applyAlignment="0" applyProtection="0"/>
    <xf numFmtId="183" fontId="43" fillId="56" borderId="0" applyNumberFormat="0" applyBorder="0" applyAlignment="0" applyProtection="0"/>
    <xf numFmtId="183" fontId="43" fillId="56" borderId="0" applyNumberFormat="0" applyBorder="0" applyAlignment="0" applyProtection="0"/>
    <xf numFmtId="183" fontId="43" fillId="56" borderId="0" applyNumberFormat="0" applyBorder="0" applyAlignment="0" applyProtection="0"/>
    <xf numFmtId="183" fontId="42" fillId="70" borderId="0" applyNumberFormat="0" applyBorder="0" applyAlignment="0" applyProtection="0"/>
    <xf numFmtId="183" fontId="42" fillId="71" borderId="0" applyNumberFormat="0" applyBorder="0" applyAlignment="0" applyProtection="0"/>
    <xf numFmtId="183" fontId="43" fillId="72" borderId="0" applyNumberFormat="0" applyBorder="0" applyAlignment="0" applyProtection="0"/>
    <xf numFmtId="183" fontId="43" fillId="73" borderId="0" applyNumberFormat="0" applyBorder="0" applyAlignment="0" applyProtection="0"/>
    <xf numFmtId="183" fontId="43" fillId="73" borderId="0" applyNumberFormat="0" applyBorder="0" applyAlignment="0" applyProtection="0"/>
    <xf numFmtId="183" fontId="44" fillId="70" borderId="0" applyNumberFormat="0" applyBorder="0" applyAlignment="0" applyProtection="0"/>
    <xf numFmtId="183" fontId="44" fillId="70" borderId="0" applyNumberFormat="0" applyBorder="0" applyAlignment="0" applyProtection="0"/>
    <xf numFmtId="183" fontId="45" fillId="74" borderId="29" applyNumberFormat="0" applyAlignment="0" applyProtection="0"/>
    <xf numFmtId="183" fontId="45" fillId="74" borderId="29" applyNumberFormat="0" applyAlignment="0" applyProtection="0"/>
    <xf numFmtId="183" fontId="46" fillId="67" borderId="30" applyNumberFormat="0" applyAlignment="0" applyProtection="0"/>
    <xf numFmtId="183" fontId="46" fillId="67" borderId="30" applyNumberFormat="0" applyAlignment="0" applyProtection="0"/>
    <xf numFmtId="37" fontId="38" fillId="0" borderId="21">
      <alignment horizontal="center"/>
    </xf>
    <xf numFmtId="37" fontId="38" fillId="0" borderId="0">
      <alignment horizontal="center" vertical="center" wrapText="1"/>
    </xf>
    <xf numFmtId="183" fontId="2" fillId="0" borderId="0" applyNumberFormat="0" applyFont="0" applyBorder="0" applyAlignment="0"/>
    <xf numFmtId="183" fontId="2" fillId="0" borderId="0" applyNumberFormat="0" applyFont="0" applyBorder="0" applyAlignment="0"/>
    <xf numFmtId="183" fontId="2" fillId="0" borderId="0" applyNumberFormat="0" applyFont="0" applyBorder="0" applyAlignment="0"/>
    <xf numFmtId="183" fontId="2" fillId="0" borderId="0" applyNumberFormat="0" applyFont="0" applyBorder="0" applyAlignment="0"/>
    <xf numFmtId="183" fontId="2" fillId="0" borderId="0" applyNumberFormat="0" applyFont="0" applyBorder="0" applyAlignment="0"/>
    <xf numFmtId="183" fontId="2" fillId="0" borderId="0" applyNumberFormat="0" applyFont="0" applyBorder="0" applyAlignment="0"/>
    <xf numFmtId="183" fontId="2" fillId="0" borderId="0" applyNumberFormat="0" applyFont="0" applyBorder="0" applyAlignment="0"/>
    <xf numFmtId="183" fontId="2" fillId="0" borderId="0" applyNumberFormat="0" applyFont="0" applyBorder="0" applyAlignment="0"/>
    <xf numFmtId="183" fontId="2" fillId="0" borderId="0" applyNumberFormat="0" applyFont="0" applyBorder="0" applyAlignment="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4" fontId="42"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4" fontId="42" fillId="0" borderId="0" applyFont="0" applyFill="0" applyBorder="0" applyAlignment="0" applyProtection="0"/>
    <xf numFmtId="164" fontId="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8" fontId="34" fillId="0" borderId="0" applyFont="0" applyFill="0" applyBorder="0" applyAlignment="0" applyProtection="0"/>
    <xf numFmtId="164" fontId="2"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2" fillId="0" borderId="0" applyFont="0" applyFill="0" applyBorder="0" applyAlignment="0" applyProtection="0"/>
    <xf numFmtId="164" fontId="34" fillId="0" borderId="0" applyFont="0" applyFill="0" applyBorder="0" applyAlignment="0" applyProtection="0"/>
    <xf numFmtId="164" fontId="40"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5" fontId="2" fillId="0" borderId="0" applyFill="0" applyBorder="0"/>
    <xf numFmtId="185" fontId="2" fillId="0" borderId="0" applyFill="0" applyBorder="0"/>
    <xf numFmtId="185" fontId="2" fillId="0" borderId="0" applyFill="0" applyBorder="0"/>
    <xf numFmtId="166" fontId="2" fillId="0" borderId="0" applyFont="0" applyFill="0" applyBorder="0" applyAlignment="0" applyProtection="0"/>
    <xf numFmtId="164" fontId="2" fillId="0" borderId="0" applyFont="0" applyFill="0" applyBorder="0" applyAlignment="0" applyProtection="0"/>
    <xf numFmtId="183" fontId="48" fillId="75" borderId="0" applyNumberFormat="0" applyBorder="0" applyAlignment="0" applyProtection="0"/>
    <xf numFmtId="183" fontId="48" fillId="76" borderId="0" applyNumberFormat="0" applyBorder="0" applyAlignment="0" applyProtection="0"/>
    <xf numFmtId="183" fontId="48" fillId="77" borderId="0" applyNumberFormat="0" applyBorder="0" applyAlignment="0" applyProtection="0"/>
    <xf numFmtId="183" fontId="49" fillId="0" borderId="0" applyFont="0" applyFill="0" applyBorder="0" applyAlignment="0" applyProtection="0"/>
    <xf numFmtId="183" fontId="50" fillId="0" borderId="0" applyNumberFormat="0" applyFill="0" applyBorder="0" applyAlignment="0" applyProtection="0"/>
    <xf numFmtId="183" fontId="50" fillId="0" borderId="0" applyNumberFormat="0" applyFill="0" applyBorder="0" applyAlignment="0" applyProtection="0"/>
    <xf numFmtId="183" fontId="42" fillId="63" borderId="0" applyNumberFormat="0" applyBorder="0" applyAlignment="0" applyProtection="0"/>
    <xf numFmtId="183" fontId="42" fillId="63" borderId="0" applyNumberFormat="0" applyBorder="0" applyAlignment="0" applyProtection="0"/>
    <xf numFmtId="183" fontId="2" fillId="2" borderId="0" applyNumberFormat="0" applyFont="0" applyBorder="0" applyAlignment="0" applyProtection="0"/>
    <xf numFmtId="183" fontId="2" fillId="2" borderId="0" applyNumberFormat="0" applyFont="0" applyBorder="0" applyAlignment="0" applyProtection="0"/>
    <xf numFmtId="183" fontId="2" fillId="2" borderId="0" applyNumberFormat="0" applyFont="0" applyBorder="0" applyAlignment="0" applyProtection="0"/>
    <xf numFmtId="183" fontId="2" fillId="2" borderId="0" applyNumberFormat="0" applyFont="0" applyBorder="0" applyAlignment="0" applyProtection="0"/>
    <xf numFmtId="183" fontId="2" fillId="2" borderId="0" applyNumberFormat="0" applyFont="0" applyBorder="0" applyAlignment="0" applyProtection="0"/>
    <xf numFmtId="183" fontId="2" fillId="2" borderId="0" applyNumberFormat="0" applyFont="0" applyBorder="0" applyAlignment="0" applyProtection="0"/>
    <xf numFmtId="183" fontId="2" fillId="2" borderId="0" applyNumberFormat="0" applyFont="0" applyBorder="0" applyAlignment="0" applyProtection="0"/>
    <xf numFmtId="183" fontId="2" fillId="2" borderId="0" applyNumberFormat="0" applyFont="0" applyBorder="0" applyAlignment="0" applyProtection="0"/>
    <xf numFmtId="183" fontId="2" fillId="2" borderId="0" applyNumberFormat="0" applyFont="0" applyBorder="0" applyAlignment="0" applyProtection="0"/>
    <xf numFmtId="183" fontId="51" fillId="0" borderId="31" applyNumberFormat="0" applyFill="0" applyAlignment="0" applyProtection="0"/>
    <xf numFmtId="183" fontId="51" fillId="0" borderId="31" applyNumberFormat="0" applyFill="0" applyAlignment="0" applyProtection="0"/>
    <xf numFmtId="183" fontId="52" fillId="0" borderId="32" applyNumberFormat="0" applyFill="0" applyAlignment="0" applyProtection="0"/>
    <xf numFmtId="183" fontId="52" fillId="0" borderId="32" applyNumberFormat="0" applyFill="0" applyAlignment="0" applyProtection="0"/>
    <xf numFmtId="183" fontId="53" fillId="0" borderId="33" applyNumberFormat="0" applyFill="0" applyAlignment="0" applyProtection="0"/>
    <xf numFmtId="183" fontId="53" fillId="0" borderId="33" applyNumberFormat="0" applyFill="0" applyAlignment="0" applyProtection="0"/>
    <xf numFmtId="183" fontId="53" fillId="0" borderId="0" applyNumberFormat="0" applyFill="0" applyBorder="0" applyAlignment="0" applyProtection="0"/>
    <xf numFmtId="183" fontId="53" fillId="0" borderId="0" applyNumberFormat="0" applyFill="0" applyBorder="0" applyAlignment="0" applyProtection="0"/>
    <xf numFmtId="183" fontId="54" fillId="71" borderId="29" applyNumberFormat="0" applyAlignment="0" applyProtection="0"/>
    <xf numFmtId="183" fontId="54" fillId="71" borderId="29" applyNumberFormat="0" applyAlignment="0" applyProtection="0"/>
    <xf numFmtId="183" fontId="55" fillId="78" borderId="0"/>
    <xf numFmtId="183" fontId="56" fillId="0" borderId="34" applyNumberFormat="0" applyFill="0" applyAlignment="0" applyProtection="0"/>
    <xf numFmtId="183" fontId="56" fillId="0" borderId="34" applyNumberFormat="0" applyFill="0" applyAlignment="0" applyProtection="0"/>
    <xf numFmtId="37" fontId="57" fillId="0" borderId="0"/>
    <xf numFmtId="183" fontId="56" fillId="71" borderId="0" applyNumberFormat="0" applyBorder="0" applyAlignment="0" applyProtection="0"/>
    <xf numFmtId="183" fontId="56" fillId="71" borderId="0" applyNumberFormat="0" applyBorder="0" applyAlignment="0" applyProtection="0"/>
    <xf numFmtId="38" fontId="2" fillId="0" borderId="0" applyFont="0" applyFill="0" applyBorder="0" applyAlignment="0" applyProtection="0"/>
    <xf numFmtId="183" fontId="47" fillId="0" borderId="0"/>
    <xf numFmtId="183" fontId="47" fillId="0" borderId="0"/>
    <xf numFmtId="183" fontId="47" fillId="0" borderId="0"/>
    <xf numFmtId="183" fontId="47" fillId="0" borderId="0"/>
    <xf numFmtId="183" fontId="47" fillId="0" borderId="0"/>
    <xf numFmtId="183" fontId="2" fillId="0" borderId="0"/>
    <xf numFmtId="183" fontId="2" fillId="0" borderId="0"/>
    <xf numFmtId="183" fontId="2" fillId="0" borderId="0"/>
    <xf numFmtId="183" fontId="2" fillId="0" borderId="0"/>
    <xf numFmtId="0" fontId="1" fillId="0" borderId="0"/>
    <xf numFmtId="183" fontId="42" fillId="0" borderId="0" applyFill="0" applyBorder="0" applyAlignment="0" applyProtection="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42" fillId="0" borderId="0"/>
    <xf numFmtId="183" fontId="42" fillId="0" borderId="0" applyFill="0" applyBorder="0" applyAlignment="0" applyProtection="0"/>
    <xf numFmtId="183" fontId="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2" fillId="0" borderId="0"/>
    <xf numFmtId="183" fontId="2" fillId="0" borderId="0"/>
    <xf numFmtId="183" fontId="2" fillId="0" borderId="0"/>
    <xf numFmtId="183" fontId="2" fillId="0" borderId="0"/>
    <xf numFmtId="183" fontId="2" fillId="0" borderId="0"/>
    <xf numFmtId="183" fontId="42" fillId="0" borderId="0" applyFill="0" applyBorder="0" applyAlignment="0" applyProtection="0"/>
    <xf numFmtId="183" fontId="42" fillId="0" borderId="0" applyFill="0" applyBorder="0" applyAlignment="0" applyProtection="0"/>
    <xf numFmtId="183" fontId="2" fillId="0" borderId="0"/>
    <xf numFmtId="183" fontId="2" fillId="0" borderId="0"/>
    <xf numFmtId="183" fontId="2" fillId="0" borderId="0"/>
    <xf numFmtId="183" fontId="2" fillId="0" borderId="0"/>
    <xf numFmtId="183" fontId="2" fillId="0" borderId="0"/>
    <xf numFmtId="183" fontId="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2" fillId="0" borderId="0"/>
    <xf numFmtId="183" fontId="2" fillId="0" borderId="0"/>
    <xf numFmtId="183" fontId="2" fillId="0" borderId="0"/>
    <xf numFmtId="183" fontId="2"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2" fillId="0" borderId="0"/>
    <xf numFmtId="183" fontId="2" fillId="0" borderId="0"/>
    <xf numFmtId="183" fontId="2" fillId="0" borderId="0"/>
    <xf numFmtId="183" fontId="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33" fillId="0" borderId="0"/>
    <xf numFmtId="183" fontId="33" fillId="0" borderId="0"/>
    <xf numFmtId="183" fontId="33" fillId="0" borderId="0"/>
    <xf numFmtId="183" fontId="33" fillId="0" borderId="0"/>
    <xf numFmtId="183" fontId="33" fillId="0" borderId="0"/>
    <xf numFmtId="183" fontId="33"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33" fillId="0" borderId="0"/>
    <xf numFmtId="183" fontId="33"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2" fillId="0" borderId="0"/>
    <xf numFmtId="183" fontId="42" fillId="0" borderId="0" applyFill="0" applyBorder="0" applyAlignment="0" applyProtection="0"/>
    <xf numFmtId="183" fontId="47" fillId="0" borderId="0"/>
    <xf numFmtId="183" fontId="47"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xf numFmtId="183" fontId="42" fillId="0" borderId="0"/>
    <xf numFmtId="183" fontId="42" fillId="0" borderId="0"/>
    <xf numFmtId="183" fontId="42" fillId="0" borderId="0"/>
    <xf numFmtId="183" fontId="42" fillId="0" borderId="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applyFill="0" applyBorder="0" applyAlignment="0" applyProtection="0"/>
    <xf numFmtId="183" fontId="42" fillId="0" borderId="0" applyFill="0" applyBorder="0" applyAlignment="0" applyProtection="0"/>
    <xf numFmtId="183" fontId="42" fillId="0" borderId="0"/>
    <xf numFmtId="183" fontId="42" fillId="0" borderId="0"/>
    <xf numFmtId="183" fontId="34" fillId="0" borderId="0">
      <alignment vertical="top"/>
    </xf>
    <xf numFmtId="183" fontId="34" fillId="0" borderId="0">
      <alignment vertical="top"/>
    </xf>
    <xf numFmtId="183" fontId="58" fillId="0" borderId="0" applyFill="0" applyBorder="0">
      <protection locked="0"/>
    </xf>
    <xf numFmtId="183" fontId="59" fillId="70" borderId="29" applyNumberFormat="0" applyFont="0" applyAlignment="0" applyProtection="0"/>
    <xf numFmtId="183" fontId="59" fillId="70" borderId="29" applyNumberFormat="0" applyFont="0" applyAlignment="0" applyProtection="0"/>
    <xf numFmtId="183" fontId="59" fillId="70" borderId="29" applyNumberFormat="0" applyFont="0" applyAlignment="0" applyProtection="0"/>
    <xf numFmtId="183" fontId="59" fillId="70" borderId="29" applyNumberFormat="0" applyFont="0" applyAlignment="0" applyProtection="0"/>
    <xf numFmtId="183" fontId="59" fillId="70" borderId="29" applyNumberFormat="0" applyFont="0" applyAlignment="0" applyProtection="0"/>
    <xf numFmtId="183" fontId="59" fillId="70" borderId="29" applyNumberFormat="0" applyFont="0" applyAlignment="0" applyProtection="0"/>
    <xf numFmtId="183" fontId="59" fillId="70" borderId="29" applyNumberFormat="0" applyFont="0" applyAlignment="0" applyProtection="0"/>
    <xf numFmtId="183" fontId="59" fillId="70" borderId="29" applyNumberFormat="0" applyFont="0" applyAlignment="0" applyProtection="0"/>
    <xf numFmtId="183" fontId="59" fillId="70" borderId="29" applyNumberFormat="0" applyFont="0" applyAlignment="0" applyProtection="0"/>
    <xf numFmtId="183" fontId="60" fillId="74" borderId="35" applyNumberFormat="0" applyAlignment="0" applyProtection="0"/>
    <xf numFmtId="183" fontId="60" fillId="74" borderId="3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0"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86" fontId="47" fillId="79" borderId="11">
      <alignment vertical="center"/>
    </xf>
    <xf numFmtId="187" fontId="47" fillId="79" borderId="11">
      <alignment vertical="center"/>
    </xf>
    <xf numFmtId="187" fontId="47" fillId="79" borderId="11">
      <alignment vertical="center"/>
    </xf>
    <xf numFmtId="183" fontId="47" fillId="79" borderId="11">
      <alignment vertical="center"/>
    </xf>
    <xf numFmtId="183" fontId="47" fillId="79" borderId="11">
      <alignment vertical="center"/>
    </xf>
    <xf numFmtId="183" fontId="47" fillId="79" borderId="11">
      <alignment vertical="center"/>
    </xf>
    <xf numFmtId="183" fontId="47" fillId="79" borderId="11">
      <alignment vertical="center"/>
    </xf>
    <xf numFmtId="180" fontId="47" fillId="79" borderId="11">
      <alignment vertical="center"/>
    </xf>
    <xf numFmtId="180" fontId="47" fillId="79" borderId="11">
      <alignment vertical="center"/>
    </xf>
    <xf numFmtId="186" fontId="47" fillId="79" borderId="11">
      <alignment vertical="center"/>
    </xf>
    <xf numFmtId="183" fontId="61" fillId="0" borderId="0"/>
    <xf numFmtId="188" fontId="47" fillId="0" borderId="0">
      <protection locked="0"/>
    </xf>
    <xf numFmtId="188" fontId="47" fillId="0" borderId="0">
      <protection locked="0"/>
    </xf>
    <xf numFmtId="187" fontId="47" fillId="3" borderId="11">
      <alignment vertical="center"/>
      <protection locked="0"/>
    </xf>
    <xf numFmtId="189" fontId="47" fillId="3" borderId="11">
      <alignment vertical="center"/>
      <protection locked="0"/>
    </xf>
    <xf numFmtId="183" fontId="47" fillId="3" borderId="11">
      <alignment vertical="center"/>
      <protection locked="0"/>
    </xf>
    <xf numFmtId="183" fontId="47" fillId="3" borderId="11">
      <alignment vertical="center"/>
      <protection locked="0"/>
    </xf>
    <xf numFmtId="189" fontId="47" fillId="3" borderId="11">
      <alignment vertical="center"/>
      <protection locked="0"/>
    </xf>
    <xf numFmtId="189" fontId="47" fillId="3" borderId="11">
      <alignment vertical="center"/>
      <protection locked="0"/>
    </xf>
    <xf numFmtId="183" fontId="47" fillId="3" borderId="11">
      <alignment vertical="center"/>
      <protection locked="0"/>
    </xf>
    <xf numFmtId="183" fontId="47" fillId="3" borderId="11">
      <alignment vertical="center"/>
      <protection locked="0"/>
    </xf>
    <xf numFmtId="189" fontId="47" fillId="3" borderId="11">
      <alignment vertical="center"/>
      <protection locked="0"/>
    </xf>
    <xf numFmtId="187" fontId="47" fillId="3" borderId="11">
      <alignment vertical="center"/>
      <protection locked="0"/>
    </xf>
    <xf numFmtId="187" fontId="47" fillId="3" borderId="11">
      <alignment vertical="center"/>
      <protection locked="0"/>
    </xf>
    <xf numFmtId="168" fontId="47" fillId="3" borderId="11">
      <alignment vertical="center"/>
      <protection locked="0"/>
    </xf>
    <xf numFmtId="168" fontId="47" fillId="3" borderId="11">
      <alignment vertical="center"/>
      <protection locked="0"/>
    </xf>
    <xf numFmtId="168" fontId="47" fillId="3" borderId="11">
      <alignment vertical="center"/>
      <protection locked="0"/>
    </xf>
    <xf numFmtId="168" fontId="47" fillId="3" borderId="11">
      <alignment vertical="center"/>
      <protection locked="0"/>
    </xf>
    <xf numFmtId="187" fontId="47" fillId="3" borderId="11">
      <alignment vertical="center"/>
      <protection locked="0"/>
    </xf>
    <xf numFmtId="187" fontId="47" fillId="80" borderId="11">
      <alignment vertical="center"/>
    </xf>
    <xf numFmtId="187" fontId="47" fillId="80" borderId="11">
      <alignment vertical="center"/>
    </xf>
    <xf numFmtId="189" fontId="47" fillId="80" borderId="11">
      <alignment vertical="center"/>
    </xf>
    <xf numFmtId="189" fontId="47" fillId="80" borderId="11">
      <alignment vertical="center"/>
    </xf>
    <xf numFmtId="189" fontId="47" fillId="80" borderId="11">
      <alignment vertical="center"/>
    </xf>
    <xf numFmtId="189" fontId="47" fillId="80" borderId="11">
      <alignment vertical="center"/>
    </xf>
    <xf numFmtId="180" fontId="47" fillId="80" borderId="11">
      <alignment vertical="center"/>
    </xf>
    <xf numFmtId="186" fontId="47" fillId="80" borderId="11">
      <alignment vertical="center"/>
    </xf>
    <xf numFmtId="183" fontId="47" fillId="80" borderId="11">
      <alignment vertical="center"/>
    </xf>
    <xf numFmtId="183" fontId="47" fillId="80" borderId="11">
      <alignment vertical="center"/>
    </xf>
    <xf numFmtId="183" fontId="47" fillId="80" borderId="11">
      <alignment vertical="center"/>
    </xf>
    <xf numFmtId="183" fontId="47" fillId="80" borderId="11">
      <alignment vertical="center"/>
    </xf>
    <xf numFmtId="187" fontId="47" fillId="80" borderId="11">
      <alignment vertical="center"/>
    </xf>
    <xf numFmtId="187" fontId="47" fillId="80" borderId="11">
      <alignment vertical="center"/>
    </xf>
    <xf numFmtId="187" fontId="47" fillId="80" borderId="11">
      <alignment vertical="center"/>
    </xf>
    <xf numFmtId="187" fontId="47" fillId="80" borderId="11">
      <alignment vertical="center"/>
    </xf>
    <xf numFmtId="187" fontId="47" fillId="81" borderId="11">
      <alignment horizontal="right" vertical="center"/>
      <protection locked="0"/>
    </xf>
    <xf numFmtId="183" fontId="47" fillId="81" borderId="11">
      <alignment horizontal="right" vertical="center"/>
      <protection locked="0"/>
    </xf>
    <xf numFmtId="183" fontId="47" fillId="81" borderId="11">
      <alignment horizontal="right" vertical="center"/>
      <protection locked="0"/>
    </xf>
    <xf numFmtId="186" fontId="47" fillId="81" borderId="11">
      <alignment horizontal="right" vertical="center"/>
      <protection locked="0"/>
    </xf>
    <xf numFmtId="180" fontId="47" fillId="81" borderId="11">
      <alignment horizontal="right" vertical="center"/>
      <protection locked="0"/>
    </xf>
    <xf numFmtId="186" fontId="47" fillId="81" borderId="11">
      <alignment horizontal="right" vertical="center"/>
      <protection locked="0"/>
    </xf>
    <xf numFmtId="187" fontId="47" fillId="81" borderId="11">
      <alignment horizontal="right" vertical="center"/>
      <protection locked="0"/>
    </xf>
    <xf numFmtId="187" fontId="47" fillId="81" borderId="11">
      <alignment horizontal="right" vertical="center"/>
      <protection locked="0"/>
    </xf>
    <xf numFmtId="187" fontId="47" fillId="81" borderId="11">
      <alignment horizontal="right" vertical="center"/>
      <protection locked="0"/>
    </xf>
    <xf numFmtId="4" fontId="59" fillId="82" borderId="29" applyNumberFormat="0" applyProtection="0">
      <alignment vertical="center"/>
    </xf>
    <xf numFmtId="4" fontId="62" fillId="83" borderId="29" applyNumberFormat="0" applyProtection="0">
      <alignment vertical="center"/>
    </xf>
    <xf numFmtId="4" fontId="59" fillId="83" borderId="29" applyNumberFormat="0" applyProtection="0">
      <alignment horizontal="left" vertical="center" indent="1"/>
    </xf>
    <xf numFmtId="183" fontId="63" fillId="82" borderId="36" applyNumberFormat="0" applyProtection="0">
      <alignment horizontal="left" vertical="top" indent="1"/>
    </xf>
    <xf numFmtId="4" fontId="59" fillId="84" borderId="29" applyNumberFormat="0" applyProtection="0">
      <alignment horizontal="left" vertical="center" indent="1"/>
    </xf>
    <xf numFmtId="4" fontId="59" fillId="85" borderId="29" applyNumberFormat="0" applyProtection="0">
      <alignment horizontal="right" vertical="center"/>
    </xf>
    <xf numFmtId="4" fontId="59" fillId="86" borderId="29" applyNumberFormat="0" applyProtection="0">
      <alignment horizontal="right" vertical="center"/>
    </xf>
    <xf numFmtId="4" fontId="59" fillId="87" borderId="37" applyNumberFormat="0" applyProtection="0">
      <alignment horizontal="right" vertical="center"/>
    </xf>
    <xf numFmtId="4" fontId="59" fillId="53" borderId="29" applyNumberFormat="0" applyProtection="0">
      <alignment horizontal="right" vertical="center"/>
    </xf>
    <xf numFmtId="4" fontId="59" fillId="88" borderId="29" applyNumberFormat="0" applyProtection="0">
      <alignment horizontal="right" vertical="center"/>
    </xf>
    <xf numFmtId="4" fontId="59" fillId="89" borderId="29" applyNumberFormat="0" applyProtection="0">
      <alignment horizontal="right" vertical="center"/>
    </xf>
    <xf numFmtId="4" fontId="59" fillId="49" borderId="29" applyNumberFormat="0" applyProtection="0">
      <alignment horizontal="right" vertical="center"/>
    </xf>
    <xf numFmtId="4" fontId="59" fillId="46" borderId="29" applyNumberFormat="0" applyProtection="0">
      <alignment horizontal="right" vertical="center"/>
    </xf>
    <xf numFmtId="4" fontId="59" fillId="90" borderId="29" applyNumberFormat="0" applyProtection="0">
      <alignment horizontal="right" vertical="center"/>
    </xf>
    <xf numFmtId="4" fontId="59" fillId="91" borderId="37" applyNumberFormat="0" applyProtection="0">
      <alignment horizontal="left" vertical="center" indent="1"/>
    </xf>
    <xf numFmtId="4" fontId="2" fillId="51" borderId="37" applyNumberFormat="0" applyProtection="0">
      <alignment horizontal="left" vertical="center" indent="1"/>
    </xf>
    <xf numFmtId="4" fontId="2" fillId="51" borderId="37" applyNumberFormat="0" applyProtection="0">
      <alignment horizontal="left" vertical="center" indent="1"/>
    </xf>
    <xf numFmtId="4" fontId="59" fillId="45" borderId="29" applyNumberFormat="0" applyProtection="0">
      <alignment horizontal="right" vertical="center"/>
    </xf>
    <xf numFmtId="4" fontId="59" fillId="44" borderId="37" applyNumberFormat="0" applyProtection="0">
      <alignment horizontal="left" vertical="center" indent="1"/>
    </xf>
    <xf numFmtId="4" fontId="40" fillId="44" borderId="0" applyNumberFormat="0" applyProtection="0">
      <alignment horizontal="left" vertical="center" indent="1"/>
    </xf>
    <xf numFmtId="4" fontId="59" fillId="44" borderId="37" applyNumberFormat="0" applyProtection="0">
      <alignment horizontal="left" vertical="center" indent="1"/>
    </xf>
    <xf numFmtId="4" fontId="59" fillId="45" borderId="37" applyNumberFormat="0" applyProtection="0">
      <alignment horizontal="left" vertical="center" indent="1"/>
    </xf>
    <xf numFmtId="4" fontId="40" fillId="45" borderId="0" applyNumberFormat="0" applyProtection="0">
      <alignment horizontal="left" vertical="center" indent="1"/>
    </xf>
    <xf numFmtId="4" fontId="59" fillId="45" borderId="37" applyNumberFormat="0" applyProtection="0">
      <alignment horizontal="left" vertical="center" indent="1"/>
    </xf>
    <xf numFmtId="183" fontId="59" fillId="2" borderId="29" applyNumberFormat="0" applyProtection="0">
      <alignment horizontal="left" vertical="center" indent="1"/>
    </xf>
    <xf numFmtId="183" fontId="2" fillId="51" borderId="36" applyNumberFormat="0" applyProtection="0">
      <alignment horizontal="left" vertical="center" indent="1"/>
    </xf>
    <xf numFmtId="183" fontId="59" fillId="2" borderId="29" applyNumberFormat="0" applyProtection="0">
      <alignment horizontal="left" vertical="center" indent="1"/>
    </xf>
    <xf numFmtId="183" fontId="59" fillId="51" borderId="36" applyNumberFormat="0" applyProtection="0">
      <alignment horizontal="left" vertical="top" indent="1"/>
    </xf>
    <xf numFmtId="183" fontId="2" fillId="51" borderId="36" applyNumberFormat="0" applyProtection="0">
      <alignment horizontal="left" vertical="top" indent="1"/>
    </xf>
    <xf numFmtId="183" fontId="59" fillId="51" borderId="36" applyNumberFormat="0" applyProtection="0">
      <alignment horizontal="left" vertical="top" indent="1"/>
    </xf>
    <xf numFmtId="183" fontId="59" fillId="51" borderId="36" applyNumberFormat="0" applyProtection="0">
      <alignment horizontal="left" vertical="top" indent="1"/>
    </xf>
    <xf numFmtId="183" fontId="59" fillId="51" borderId="36" applyNumberFormat="0" applyProtection="0">
      <alignment horizontal="left" vertical="top" indent="1"/>
    </xf>
    <xf numFmtId="183" fontId="59" fillId="51" borderId="36" applyNumberFormat="0" applyProtection="0">
      <alignment horizontal="left" vertical="top" indent="1"/>
    </xf>
    <xf numFmtId="183" fontId="59" fillId="51" borderId="36" applyNumberFormat="0" applyProtection="0">
      <alignment horizontal="left" vertical="top" indent="1"/>
    </xf>
    <xf numFmtId="183" fontId="59" fillId="51" borderId="36" applyNumberFormat="0" applyProtection="0">
      <alignment horizontal="left" vertical="top" indent="1"/>
    </xf>
    <xf numFmtId="183" fontId="59" fillId="51" borderId="36" applyNumberFormat="0" applyProtection="0">
      <alignment horizontal="left" vertical="top" indent="1"/>
    </xf>
    <xf numFmtId="183" fontId="59" fillId="51" borderId="36" applyNumberFormat="0" applyProtection="0">
      <alignment horizontal="left" vertical="top" indent="1"/>
    </xf>
    <xf numFmtId="183" fontId="59" fillId="51" borderId="36" applyNumberFormat="0" applyProtection="0">
      <alignment horizontal="left" vertical="top" indent="1"/>
    </xf>
    <xf numFmtId="183" fontId="59" fillId="92" borderId="29" applyNumberFormat="0" applyProtection="0">
      <alignment horizontal="left" vertical="center" indent="1"/>
    </xf>
    <xf numFmtId="183" fontId="2" fillId="45" borderId="36" applyNumberFormat="0" applyProtection="0">
      <alignment horizontal="left" vertical="center" indent="1"/>
    </xf>
    <xf numFmtId="183" fontId="59" fillId="92" borderId="29" applyNumberFormat="0" applyProtection="0">
      <alignment horizontal="left" vertical="center" indent="1"/>
    </xf>
    <xf numFmtId="183" fontId="59" fillId="45" borderId="36" applyNumberFormat="0" applyProtection="0">
      <alignment horizontal="left" vertical="top" indent="1"/>
    </xf>
    <xf numFmtId="183" fontId="2" fillId="45" borderId="36" applyNumberFormat="0" applyProtection="0">
      <alignment horizontal="left" vertical="top" indent="1"/>
    </xf>
    <xf numFmtId="183" fontId="59" fillId="45" borderId="36" applyNumberFormat="0" applyProtection="0">
      <alignment horizontal="left" vertical="top" indent="1"/>
    </xf>
    <xf numFmtId="183" fontId="59" fillId="45" borderId="36" applyNumberFormat="0" applyProtection="0">
      <alignment horizontal="left" vertical="top" indent="1"/>
    </xf>
    <xf numFmtId="183" fontId="59" fillId="45" borderId="36" applyNumberFormat="0" applyProtection="0">
      <alignment horizontal="left" vertical="top" indent="1"/>
    </xf>
    <xf numFmtId="183" fontId="59" fillId="45" borderId="36" applyNumberFormat="0" applyProtection="0">
      <alignment horizontal="left" vertical="top" indent="1"/>
    </xf>
    <xf numFmtId="183" fontId="59" fillId="45" borderId="36" applyNumberFormat="0" applyProtection="0">
      <alignment horizontal="left" vertical="top" indent="1"/>
    </xf>
    <xf numFmtId="183" fontId="59" fillId="45" borderId="36" applyNumberFormat="0" applyProtection="0">
      <alignment horizontal="left" vertical="top" indent="1"/>
    </xf>
    <xf numFmtId="183" fontId="59" fillId="45" borderId="36" applyNumberFormat="0" applyProtection="0">
      <alignment horizontal="left" vertical="top" indent="1"/>
    </xf>
    <xf numFmtId="183" fontId="59" fillId="45" borderId="36" applyNumberFormat="0" applyProtection="0">
      <alignment horizontal="left" vertical="top" indent="1"/>
    </xf>
    <xf numFmtId="183" fontId="59" fillId="45" borderId="36" applyNumberFormat="0" applyProtection="0">
      <alignment horizontal="left" vertical="top" indent="1"/>
    </xf>
    <xf numFmtId="183" fontId="59" fillId="93" borderId="29" applyNumberFormat="0" applyProtection="0">
      <alignment horizontal="left" vertical="center" indent="1"/>
    </xf>
    <xf numFmtId="183" fontId="2" fillId="93" borderId="36" applyNumberFormat="0" applyProtection="0">
      <alignment horizontal="left" vertical="center" indent="1"/>
    </xf>
    <xf numFmtId="183" fontId="59" fillId="93" borderId="29" applyNumberFormat="0" applyProtection="0">
      <alignment horizontal="left" vertical="center" indent="1"/>
    </xf>
    <xf numFmtId="183" fontId="59" fillId="93" borderId="36" applyNumberFormat="0" applyProtection="0">
      <alignment horizontal="left" vertical="top" indent="1"/>
    </xf>
    <xf numFmtId="183" fontId="2" fillId="93" borderId="36" applyNumberFormat="0" applyProtection="0">
      <alignment horizontal="left" vertical="top" indent="1"/>
    </xf>
    <xf numFmtId="183" fontId="59" fillId="93" borderId="36" applyNumberFormat="0" applyProtection="0">
      <alignment horizontal="left" vertical="top" indent="1"/>
    </xf>
    <xf numFmtId="183" fontId="59" fillId="93" borderId="36" applyNumberFormat="0" applyProtection="0">
      <alignment horizontal="left" vertical="top" indent="1"/>
    </xf>
    <xf numFmtId="183" fontId="59" fillId="93" borderId="36" applyNumberFormat="0" applyProtection="0">
      <alignment horizontal="left" vertical="top" indent="1"/>
    </xf>
    <xf numFmtId="183" fontId="59" fillId="93" borderId="36" applyNumberFormat="0" applyProtection="0">
      <alignment horizontal="left" vertical="top" indent="1"/>
    </xf>
    <xf numFmtId="183" fontId="59" fillId="93" borderId="36" applyNumberFormat="0" applyProtection="0">
      <alignment horizontal="left" vertical="top" indent="1"/>
    </xf>
    <xf numFmtId="183" fontId="59" fillId="93" borderId="36" applyNumberFormat="0" applyProtection="0">
      <alignment horizontal="left" vertical="top" indent="1"/>
    </xf>
    <xf numFmtId="183" fontId="59" fillId="93" borderId="36" applyNumberFormat="0" applyProtection="0">
      <alignment horizontal="left" vertical="top" indent="1"/>
    </xf>
    <xf numFmtId="183" fontId="59" fillId="93" borderId="36" applyNumberFormat="0" applyProtection="0">
      <alignment horizontal="left" vertical="top" indent="1"/>
    </xf>
    <xf numFmtId="183" fontId="59" fillId="93" borderId="36" applyNumberFormat="0" applyProtection="0">
      <alignment horizontal="left" vertical="top" indent="1"/>
    </xf>
    <xf numFmtId="183" fontId="59" fillId="44" borderId="29" applyNumberFormat="0" applyProtection="0">
      <alignment horizontal="left" vertical="center" indent="1"/>
    </xf>
    <xf numFmtId="183" fontId="2" fillId="44" borderId="36" applyNumberFormat="0" applyProtection="0">
      <alignment horizontal="left" vertical="center" indent="1"/>
    </xf>
    <xf numFmtId="183" fontId="59" fillId="44" borderId="29" applyNumberFormat="0" applyProtection="0">
      <alignment horizontal="left" vertical="center" indent="1"/>
    </xf>
    <xf numFmtId="183" fontId="59" fillId="44" borderId="36" applyNumberFormat="0" applyProtection="0">
      <alignment horizontal="left" vertical="top" indent="1"/>
    </xf>
    <xf numFmtId="183" fontId="2" fillId="44" borderId="36" applyNumberFormat="0" applyProtection="0">
      <alignment horizontal="left" vertical="top" indent="1"/>
    </xf>
    <xf numFmtId="183" fontId="59" fillId="44" borderId="36" applyNumberFormat="0" applyProtection="0">
      <alignment horizontal="left" vertical="top" indent="1"/>
    </xf>
    <xf numFmtId="183" fontId="59" fillId="44" borderId="36" applyNumberFormat="0" applyProtection="0">
      <alignment horizontal="left" vertical="top" indent="1"/>
    </xf>
    <xf numFmtId="183" fontId="59" fillId="44" borderId="36" applyNumberFormat="0" applyProtection="0">
      <alignment horizontal="left" vertical="top" indent="1"/>
    </xf>
    <xf numFmtId="183" fontId="59" fillId="44" borderId="36" applyNumberFormat="0" applyProtection="0">
      <alignment horizontal="left" vertical="top" indent="1"/>
    </xf>
    <xf numFmtId="183" fontId="59" fillId="44" borderId="36" applyNumberFormat="0" applyProtection="0">
      <alignment horizontal="left" vertical="top" indent="1"/>
    </xf>
    <xf numFmtId="183" fontId="59" fillId="44" borderId="36" applyNumberFormat="0" applyProtection="0">
      <alignment horizontal="left" vertical="top" indent="1"/>
    </xf>
    <xf numFmtId="183" fontId="59" fillId="44" borderId="36" applyNumberFormat="0" applyProtection="0">
      <alignment horizontal="left" vertical="top" indent="1"/>
    </xf>
    <xf numFmtId="183" fontId="59" fillId="44" borderId="36" applyNumberFormat="0" applyProtection="0">
      <alignment horizontal="left" vertical="top" indent="1"/>
    </xf>
    <xf numFmtId="183" fontId="59" fillId="44" borderId="36" applyNumberFormat="0" applyProtection="0">
      <alignment horizontal="left" vertical="top" indent="1"/>
    </xf>
    <xf numFmtId="183" fontId="59" fillId="94" borderId="38" applyNumberFormat="0">
      <protection locked="0"/>
    </xf>
    <xf numFmtId="183" fontId="2" fillId="94" borderId="11" applyNumberFormat="0">
      <protection locked="0"/>
    </xf>
    <xf numFmtId="183" fontId="59" fillId="94" borderId="38" applyNumberFormat="0">
      <protection locked="0"/>
    </xf>
    <xf numFmtId="183" fontId="59" fillId="94" borderId="38" applyNumberFormat="0">
      <protection locked="0"/>
    </xf>
    <xf numFmtId="183" fontId="59" fillId="94" borderId="38" applyNumberFormat="0">
      <protection locked="0"/>
    </xf>
    <xf numFmtId="183" fontId="59" fillId="94" borderId="38" applyNumberFormat="0">
      <protection locked="0"/>
    </xf>
    <xf numFmtId="183" fontId="59" fillId="94" borderId="38" applyNumberFormat="0">
      <protection locked="0"/>
    </xf>
    <xf numFmtId="183" fontId="59" fillId="94" borderId="38" applyNumberFormat="0">
      <protection locked="0"/>
    </xf>
    <xf numFmtId="183" fontId="59" fillId="94" borderId="38" applyNumberFormat="0">
      <protection locked="0"/>
    </xf>
    <xf numFmtId="183" fontId="59" fillId="94" borderId="38" applyNumberFormat="0">
      <protection locked="0"/>
    </xf>
    <xf numFmtId="183" fontId="59" fillId="94" borderId="38" applyNumberFormat="0">
      <protection locked="0"/>
    </xf>
    <xf numFmtId="183" fontId="64" fillId="51" borderId="39" applyBorder="0"/>
    <xf numFmtId="4" fontId="65" fillId="78" borderId="36" applyNumberFormat="0" applyProtection="0">
      <alignment vertical="center"/>
    </xf>
    <xf numFmtId="4" fontId="62" fillId="3" borderId="11" applyNumberFormat="0" applyProtection="0">
      <alignment vertical="center"/>
    </xf>
    <xf numFmtId="4" fontId="65" fillId="2" borderId="36" applyNumberFormat="0" applyProtection="0">
      <alignment horizontal="left" vertical="center" indent="1"/>
    </xf>
    <xf numFmtId="183" fontId="65" fillId="78" borderId="36" applyNumberFormat="0" applyProtection="0">
      <alignment horizontal="left" vertical="top" indent="1"/>
    </xf>
    <xf numFmtId="4" fontId="59" fillId="0" borderId="29" applyNumberFormat="0" applyProtection="0">
      <alignment horizontal="right" vertical="center"/>
    </xf>
    <xf numFmtId="4" fontId="62" fillId="95" borderId="29" applyNumberFormat="0" applyProtection="0">
      <alignment horizontal="right" vertical="center"/>
    </xf>
    <xf numFmtId="4" fontId="59" fillId="84" borderId="29" applyNumberFormat="0" applyProtection="0">
      <alignment horizontal="left" vertical="center" indent="1"/>
    </xf>
    <xf numFmtId="183" fontId="65" fillId="45" borderId="36" applyNumberFormat="0" applyProtection="0">
      <alignment horizontal="left" vertical="top" indent="1"/>
    </xf>
    <xf numFmtId="4" fontId="66" fillId="96" borderId="37" applyNumberFormat="0" applyProtection="0">
      <alignment horizontal="left" vertical="center" indent="1"/>
    </xf>
    <xf numFmtId="183" fontId="59" fillId="97" borderId="11"/>
    <xf numFmtId="4" fontId="67" fillId="94" borderId="29" applyNumberFormat="0" applyProtection="0">
      <alignment horizontal="right" vertical="center"/>
    </xf>
    <xf numFmtId="183" fontId="68" fillId="0" borderId="0" applyNumberFormat="0" applyFill="0" applyBorder="0" applyAlignment="0" applyProtection="0"/>
    <xf numFmtId="183" fontId="2" fillId="98" borderId="0"/>
    <xf numFmtId="183" fontId="2" fillId="0" borderId="0" applyFont="0" applyFill="0" applyBorder="0" applyAlignment="0" applyProtection="0"/>
    <xf numFmtId="37" fontId="38" fillId="0" borderId="40" applyNumberFormat="0"/>
    <xf numFmtId="183" fontId="69" fillId="0" borderId="41" applyNumberFormat="0" applyAlignment="0" applyProtection="0"/>
    <xf numFmtId="183" fontId="68" fillId="0" borderId="0" applyNumberFormat="0" applyFill="0" applyBorder="0" applyAlignment="0" applyProtection="0"/>
    <xf numFmtId="183" fontId="68" fillId="0" borderId="0" applyNumberFormat="0" applyFill="0" applyBorder="0" applyAlignment="0" applyProtection="0"/>
    <xf numFmtId="184" fontId="38" fillId="0" borderId="20" applyFill="0"/>
    <xf numFmtId="183" fontId="48" fillId="0" borderId="42" applyNumberFormat="0" applyFill="0" applyAlignment="0" applyProtection="0"/>
    <xf numFmtId="183" fontId="48" fillId="0" borderId="42" applyNumberFormat="0" applyFill="0" applyAlignment="0" applyProtection="0"/>
    <xf numFmtId="37" fontId="38" fillId="0" borderId="28" applyNumberFormat="0" applyFill="0"/>
    <xf numFmtId="165" fontId="2" fillId="0" borderId="0" applyFont="0" applyFill="0" applyBorder="0" applyAlignment="0" applyProtection="0"/>
    <xf numFmtId="167" fontId="2" fillId="0" borderId="0" applyFont="0" applyFill="0" applyBorder="0" applyAlignment="0" applyProtection="0"/>
    <xf numFmtId="183" fontId="70" fillId="0" borderId="0" applyNumberFormat="0" applyFill="0" applyBorder="0" applyAlignment="0" applyProtection="0"/>
    <xf numFmtId="183" fontId="70" fillId="0" borderId="0" applyNumberFormat="0" applyFill="0" applyBorder="0" applyAlignment="0" applyProtection="0"/>
    <xf numFmtId="183" fontId="2" fillId="78" borderId="0" applyNumberFormat="0" applyFont="0" applyBorder="0" applyAlignment="0" applyProtection="0"/>
    <xf numFmtId="183" fontId="2" fillId="78" borderId="0" applyNumberFormat="0" applyFont="0" applyBorder="0" applyAlignment="0" applyProtection="0"/>
    <xf numFmtId="183" fontId="2" fillId="78" borderId="0" applyNumberFormat="0" applyFont="0" applyBorder="0" applyAlignment="0" applyProtection="0"/>
    <xf numFmtId="183" fontId="2" fillId="78" borderId="0" applyNumberFormat="0" applyFont="0" applyBorder="0" applyAlignment="0" applyProtection="0"/>
    <xf numFmtId="183" fontId="2" fillId="78" borderId="0" applyNumberFormat="0" applyFont="0" applyBorder="0" applyAlignment="0" applyProtection="0"/>
    <xf numFmtId="183" fontId="2" fillId="78" borderId="0" applyNumberFormat="0" applyFont="0" applyBorder="0" applyAlignment="0" applyProtection="0"/>
    <xf numFmtId="183" fontId="2" fillId="78" borderId="0" applyNumberFormat="0" applyFont="0" applyBorder="0" applyAlignment="0" applyProtection="0"/>
    <xf numFmtId="183" fontId="2" fillId="78" borderId="0" applyNumberFormat="0" applyFont="0" applyBorder="0" applyAlignment="0" applyProtection="0"/>
    <xf numFmtId="183" fontId="2" fillId="78" borderId="0" applyNumberFormat="0" applyFont="0" applyBorder="0" applyAlignment="0" applyProtection="0"/>
    <xf numFmtId="10" fontId="4" fillId="0" borderId="0" applyFont="0" applyFill="0" applyBorder="0" applyAlignment="0" applyProtection="0">
      <alignment vertical="center"/>
    </xf>
    <xf numFmtId="0" fontId="1" fillId="0" borderId="0"/>
    <xf numFmtId="0" fontId="34" fillId="0" borderId="0"/>
    <xf numFmtId="164" fontId="1" fillId="0" borderId="0" applyFont="0" applyFill="0" applyBorder="0" applyAlignment="0" applyProtection="0"/>
    <xf numFmtId="164" fontId="33" fillId="0" borderId="0" applyFont="0" applyFill="0" applyBorder="0" applyAlignment="0" applyProtection="0"/>
    <xf numFmtId="0" fontId="34"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2"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2" fillId="0" borderId="0" applyFont="0" applyFill="0" applyBorder="0" applyAlignment="0" applyProtection="0"/>
    <xf numFmtId="164" fontId="34" fillId="0" borderId="0" applyFont="0" applyFill="0" applyBorder="0" applyAlignment="0" applyProtection="0"/>
    <xf numFmtId="164" fontId="40"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4" fontId="38" fillId="0" borderId="44" applyFill="0"/>
    <xf numFmtId="172" fontId="71" fillId="100" borderId="0" applyNumberFormat="0" applyBorder="0" applyProtection="0">
      <alignment vertical="center"/>
    </xf>
    <xf numFmtId="197" fontId="1" fillId="0" borderId="0" applyFont="0" applyFill="0" applyBorder="0" applyProtection="0">
      <alignment vertical="top"/>
    </xf>
    <xf numFmtId="198" fontId="1" fillId="0" borderId="0" applyFont="0" applyFill="0" applyBorder="0" applyProtection="0">
      <alignment vertical="top"/>
    </xf>
    <xf numFmtId="199" fontId="1" fillId="0" borderId="0" applyFont="0" applyFill="0" applyBorder="0" applyProtection="0">
      <alignment vertical="top"/>
    </xf>
    <xf numFmtId="200" fontId="1" fillId="0" borderId="0" applyFont="0" applyFill="0" applyBorder="0" applyProtection="0">
      <alignment vertical="top"/>
    </xf>
    <xf numFmtId="0" fontId="74" fillId="0" borderId="0" applyNumberFormat="0" applyFill="0" applyBorder="0" applyAlignment="0" applyProtection="0"/>
    <xf numFmtId="0" fontId="84" fillId="0" borderId="0"/>
    <xf numFmtId="164" fontId="1" fillId="0" borderId="0" applyFont="0" applyFill="0" applyBorder="0" applyAlignment="0" applyProtection="0"/>
    <xf numFmtId="9" fontId="1" fillId="0" borderId="0" applyFont="0" applyFill="0" applyBorder="0" applyAlignment="0" applyProtection="0"/>
  </cellStyleXfs>
  <cellXfs count="609">
    <xf numFmtId="195" fontId="0" fillId="0" borderId="0" xfId="0">
      <alignment vertical="top"/>
    </xf>
    <xf numFmtId="173" fontId="4" fillId="0" borderId="0" xfId="0" applyNumberFormat="1" applyFont="1" applyFill="1" applyBorder="1" applyAlignment="1" applyProtection="1">
      <alignment horizontal="left" vertical="center"/>
    </xf>
    <xf numFmtId="172" fontId="5" fillId="7" borderId="0" xfId="0" applyNumberFormat="1" applyFont="1" applyFill="1" applyBorder="1" applyAlignment="1">
      <alignment vertical="center"/>
    </xf>
    <xf numFmtId="172" fontId="4" fillId="7" borderId="0" xfId="0" applyNumberFormat="1" applyFont="1" applyFill="1" applyBorder="1" applyAlignment="1">
      <alignment vertical="center"/>
    </xf>
    <xf numFmtId="172" fontId="13" fillId="7" borderId="0" xfId="0" applyNumberFormat="1" applyFont="1" applyFill="1" applyBorder="1" applyAlignment="1">
      <alignment vertical="center"/>
    </xf>
    <xf numFmtId="172" fontId="14" fillId="7" borderId="0" xfId="0" applyNumberFormat="1" applyFont="1" applyFill="1" applyBorder="1" applyAlignment="1">
      <alignment vertical="center"/>
    </xf>
    <xf numFmtId="172" fontId="6" fillId="7" borderId="0" xfId="0" applyNumberFormat="1" applyFont="1" applyFill="1" applyBorder="1" applyAlignment="1">
      <alignment vertical="center"/>
    </xf>
    <xf numFmtId="172" fontId="4" fillId="0" borderId="0" xfId="0" applyNumberFormat="1" applyFont="1" applyAlignment="1">
      <alignment vertical="center"/>
    </xf>
    <xf numFmtId="172" fontId="4" fillId="0" borderId="0" xfId="0" applyNumberFormat="1" applyFont="1" applyBorder="1" applyAlignment="1">
      <alignment horizontal="left" vertical="center"/>
    </xf>
    <xf numFmtId="172" fontId="4" fillId="0" borderId="0" xfId="0" applyNumberFormat="1" applyFont="1" applyBorder="1" applyAlignment="1">
      <alignment horizontal="center" vertical="center"/>
    </xf>
    <xf numFmtId="172" fontId="21" fillId="8" borderId="0" xfId="5" applyAlignment="1">
      <alignment vertical="center"/>
    </xf>
    <xf numFmtId="172" fontId="4" fillId="6" borderId="0" xfId="6" applyAlignment="1">
      <alignment vertical="center"/>
    </xf>
    <xf numFmtId="172" fontId="21" fillId="8" borderId="0" xfId="5" applyNumberFormat="1" applyAlignment="1">
      <alignment vertical="center"/>
    </xf>
    <xf numFmtId="195" fontId="6" fillId="0" borderId="0" xfId="0" applyFont="1" applyFill="1" applyBorder="1" applyAlignment="1">
      <alignment horizontal="left" vertical="center"/>
    </xf>
    <xf numFmtId="172" fontId="13" fillId="0" borderId="0" xfId="0" applyNumberFormat="1" applyFont="1" applyFill="1" applyBorder="1" applyAlignment="1">
      <alignment vertical="center"/>
    </xf>
    <xf numFmtId="173" fontId="6" fillId="0" borderId="0" xfId="0" applyNumberFormat="1" applyFont="1" applyFill="1" applyBorder="1" applyAlignment="1">
      <alignment vertical="center"/>
    </xf>
    <xf numFmtId="172" fontId="21" fillId="8" borderId="0" xfId="0" applyNumberFormat="1" applyFont="1" applyFill="1" applyAlignment="1">
      <alignment vertical="center"/>
    </xf>
    <xf numFmtId="172" fontId="21" fillId="8" borderId="0" xfId="0" applyNumberFormat="1" applyFont="1" applyFill="1" applyBorder="1" applyAlignment="1">
      <alignment vertical="center"/>
    </xf>
    <xf numFmtId="172" fontId="21" fillId="8" borderId="0" xfId="0" applyNumberFormat="1" applyFont="1" applyFill="1" applyBorder="1" applyAlignment="1">
      <alignment horizontal="left" vertical="center"/>
    </xf>
    <xf numFmtId="172" fontId="21" fillId="8" borderId="0" xfId="0" applyNumberFormat="1" applyFont="1" applyFill="1" applyBorder="1" applyAlignment="1">
      <alignment horizontal="center" vertical="center"/>
    </xf>
    <xf numFmtId="172" fontId="20" fillId="0" borderId="0" xfId="0" applyNumberFormat="1" applyFont="1" applyAlignment="1">
      <alignment vertical="center"/>
    </xf>
    <xf numFmtId="172" fontId="4" fillId="0" borderId="0" xfId="0" applyNumberFormat="1" applyFont="1" applyAlignment="1">
      <alignment horizontal="left" vertical="center"/>
    </xf>
    <xf numFmtId="172" fontId="4" fillId="0" borderId="0" xfId="0" applyNumberFormat="1" applyFont="1" applyAlignment="1">
      <alignment horizontal="center" vertical="center"/>
    </xf>
    <xf numFmtId="172" fontId="15" fillId="0" borderId="0" xfId="0" applyNumberFormat="1" applyFont="1" applyFill="1" applyBorder="1" applyAlignment="1">
      <alignment vertical="center"/>
    </xf>
    <xf numFmtId="172" fontId="6" fillId="0" borderId="0" xfId="0" applyNumberFormat="1" applyFont="1" applyAlignment="1">
      <alignment horizontal="left" vertical="center"/>
    </xf>
    <xf numFmtId="172" fontId="6" fillId="0" borderId="0" xfId="0" applyNumberFormat="1" applyFont="1" applyBorder="1" applyAlignment="1">
      <alignment horizontal="left" vertical="center"/>
    </xf>
    <xf numFmtId="172" fontId="6" fillId="0" borderId="0" xfId="0" applyNumberFormat="1" applyFont="1" applyFill="1" applyBorder="1" applyAlignment="1">
      <alignment horizontal="center" vertical="center"/>
    </xf>
    <xf numFmtId="172" fontId="6" fillId="0" borderId="0" xfId="0" applyNumberFormat="1" applyFont="1" applyFill="1" applyBorder="1" applyAlignment="1">
      <alignment horizontal="left" vertical="center"/>
    </xf>
    <xf numFmtId="172" fontId="6" fillId="5" borderId="0" xfId="7" applyAlignment="1">
      <alignment vertical="center"/>
    </xf>
    <xf numFmtId="168" fontId="13" fillId="0" borderId="0" xfId="0" applyNumberFormat="1" applyFont="1" applyFill="1" applyBorder="1" applyAlignment="1">
      <alignment vertical="center"/>
    </xf>
    <xf numFmtId="172" fontId="21" fillId="8" borderId="0" xfId="5" applyBorder="1" applyAlignment="1">
      <alignment vertical="center"/>
    </xf>
    <xf numFmtId="168" fontId="6" fillId="0" borderId="0" xfId="0" applyNumberFormat="1" applyFont="1" applyFill="1" applyBorder="1" applyAlignment="1">
      <alignment vertical="center"/>
    </xf>
    <xf numFmtId="172" fontId="6" fillId="0" borderId="7" xfId="0" applyNumberFormat="1" applyFont="1" applyFill="1" applyBorder="1" applyAlignment="1">
      <alignment vertical="center"/>
    </xf>
    <xf numFmtId="172" fontId="4" fillId="7" borderId="0" xfId="0" applyNumberFormat="1" applyFont="1" applyFill="1" applyBorder="1" applyAlignment="1">
      <alignment horizontal="center" vertical="center"/>
    </xf>
    <xf numFmtId="168" fontId="4" fillId="0" borderId="0" xfId="0" applyNumberFormat="1" applyFont="1" applyBorder="1" applyAlignment="1">
      <alignment vertical="center"/>
    </xf>
    <xf numFmtId="173" fontId="4" fillId="0" borderId="0" xfId="0" applyNumberFormat="1" applyFont="1" applyFill="1" applyBorder="1" applyAlignment="1">
      <alignment vertical="center"/>
    </xf>
    <xf numFmtId="173" fontId="9" fillId="0" borderId="0" xfId="0" applyNumberFormat="1" applyFont="1" applyFill="1" applyBorder="1" applyAlignment="1">
      <alignment vertical="center"/>
    </xf>
    <xf numFmtId="173" fontId="10" fillId="0" borderId="0" xfId="0" applyNumberFormat="1" applyFont="1" applyBorder="1" applyAlignment="1">
      <alignment vertical="center"/>
    </xf>
    <xf numFmtId="173" fontId="15" fillId="0" borderId="0" xfId="0" applyNumberFormat="1" applyFont="1" applyBorder="1" applyAlignment="1">
      <alignment vertical="center"/>
    </xf>
    <xf numFmtId="195" fontId="23" fillId="7" borderId="0" xfId="0" applyFont="1" applyFill="1" applyBorder="1" applyAlignment="1">
      <alignment horizontal="left" vertical="center"/>
    </xf>
    <xf numFmtId="195" fontId="4" fillId="7" borderId="0" xfId="0" applyFont="1" applyFill="1" applyBorder="1" applyAlignment="1">
      <alignment horizontal="left" vertical="center"/>
    </xf>
    <xf numFmtId="195" fontId="4" fillId="7" borderId="0" xfId="0" applyFont="1" applyFill="1" applyBorder="1" applyAlignment="1">
      <alignment vertical="center"/>
    </xf>
    <xf numFmtId="195" fontId="5" fillId="7" borderId="0" xfId="0" applyFont="1" applyFill="1" applyBorder="1" applyAlignment="1">
      <alignment horizontal="left" vertical="center"/>
    </xf>
    <xf numFmtId="195" fontId="22" fillId="7" borderId="0" xfId="0" applyFont="1" applyFill="1" applyBorder="1" applyAlignment="1">
      <alignment horizontal="left" vertical="center"/>
    </xf>
    <xf numFmtId="195" fontId="22" fillId="7" borderId="0" xfId="0" applyFont="1" applyFill="1" applyBorder="1" applyAlignment="1">
      <alignment vertical="center"/>
    </xf>
    <xf numFmtId="195" fontId="4" fillId="0" borderId="0" xfId="0" applyFont="1" applyAlignment="1">
      <alignment vertical="center"/>
    </xf>
    <xf numFmtId="195" fontId="4" fillId="0" borderId="0" xfId="0" applyFont="1" applyFill="1" applyAlignment="1">
      <alignment vertical="center"/>
    </xf>
    <xf numFmtId="195" fontId="6" fillId="0" borderId="0" xfId="0" applyFont="1" applyFill="1" applyAlignment="1">
      <alignment vertical="center"/>
    </xf>
    <xf numFmtId="170" fontId="4" fillId="0" borderId="0" xfId="0" applyNumberFormat="1" applyFont="1" applyAlignment="1">
      <alignment vertical="center"/>
    </xf>
    <xf numFmtId="168" fontId="6" fillId="4" borderId="0" xfId="0" applyNumberFormat="1" applyFont="1" applyFill="1" applyBorder="1" applyAlignment="1">
      <alignment vertical="center"/>
    </xf>
    <xf numFmtId="195" fontId="4" fillId="0" borderId="7" xfId="0" applyFont="1" applyBorder="1" applyAlignment="1">
      <alignment vertical="center"/>
    </xf>
    <xf numFmtId="172" fontId="4" fillId="0" borderId="15" xfId="0" applyNumberFormat="1" applyFont="1" applyBorder="1" applyAlignment="1">
      <alignment vertical="center"/>
    </xf>
    <xf numFmtId="170" fontId="19" fillId="0" borderId="0" xfId="0" applyNumberFormat="1" applyFont="1" applyAlignment="1">
      <alignment vertical="center"/>
    </xf>
    <xf numFmtId="170" fontId="4" fillId="0" borderId="0" xfId="0" applyNumberFormat="1" applyFont="1" applyAlignment="1">
      <alignment horizontal="left" vertical="center"/>
    </xf>
    <xf numFmtId="170" fontId="19" fillId="0" borderId="0" xfId="0" applyNumberFormat="1" applyFont="1" applyAlignment="1">
      <alignment horizontal="left" vertical="center"/>
    </xf>
    <xf numFmtId="195" fontId="4" fillId="9" borderId="18" xfId="0" applyFont="1" applyFill="1" applyBorder="1" applyAlignment="1">
      <alignment vertical="center"/>
    </xf>
    <xf numFmtId="195" fontId="5" fillId="7" borderId="0" xfId="0" applyFont="1" applyFill="1" applyBorder="1" applyAlignment="1">
      <alignment vertical="center"/>
    </xf>
    <xf numFmtId="195" fontId="15" fillId="0" borderId="0" xfId="0" applyFont="1" applyAlignment="1">
      <alignment vertical="center"/>
    </xf>
    <xf numFmtId="195" fontId="4" fillId="0" borderId="0" xfId="0" applyFont="1" applyBorder="1" applyAlignment="1">
      <alignment vertical="center"/>
    </xf>
    <xf numFmtId="195" fontId="24" fillId="0" borderId="0" xfId="0" applyFont="1" applyAlignment="1">
      <alignment horizontal="right" vertical="center"/>
    </xf>
    <xf numFmtId="172" fontId="21" fillId="8" borderId="0" xfId="5" applyFont="1" applyAlignment="1">
      <alignment vertical="center"/>
    </xf>
    <xf numFmtId="10" fontId="4" fillId="0" borderId="0" xfId="0" applyNumberFormat="1" applyFont="1" applyFill="1" applyBorder="1" applyAlignment="1">
      <alignment vertical="center"/>
    </xf>
    <xf numFmtId="172" fontId="4" fillId="0" borderId="0" xfId="0" applyNumberFormat="1" applyFont="1" applyFill="1" applyBorder="1" applyAlignment="1">
      <alignment horizontal="left" vertical="center"/>
    </xf>
    <xf numFmtId="173" fontId="6" fillId="0" borderId="0" xfId="0" applyNumberFormat="1" applyFont="1" applyFill="1" applyBorder="1" applyAlignment="1">
      <alignment horizontal="center" vertical="center"/>
    </xf>
    <xf numFmtId="173" fontId="6" fillId="0" borderId="0" xfId="0" quotePrefix="1" applyNumberFormat="1" applyFont="1" applyFill="1" applyBorder="1" applyAlignment="1">
      <alignment vertical="center"/>
    </xf>
    <xf numFmtId="172" fontId="6" fillId="0" borderId="0" xfId="0" applyNumberFormat="1" applyFont="1" applyFill="1" applyBorder="1" applyAlignment="1" applyProtection="1">
      <alignment vertical="center"/>
      <protection locked="0"/>
    </xf>
    <xf numFmtId="168" fontId="15" fillId="0" borderId="0" xfId="0" applyNumberFormat="1" applyFont="1" applyFill="1" applyBorder="1" applyAlignment="1">
      <alignment vertical="center"/>
    </xf>
    <xf numFmtId="168" fontId="4" fillId="0" borderId="0" xfId="0" applyNumberFormat="1" applyFont="1" applyFill="1" applyBorder="1" applyAlignment="1">
      <alignment vertical="center"/>
    </xf>
    <xf numFmtId="172" fontId="13" fillId="0" borderId="0" xfId="0" applyNumberFormat="1" applyFont="1" applyBorder="1" applyAlignment="1">
      <alignment vertical="center"/>
    </xf>
    <xf numFmtId="173" fontId="4" fillId="0" borderId="0" xfId="0" applyNumberFormat="1" applyFont="1" applyBorder="1" applyAlignment="1">
      <alignment vertical="center"/>
    </xf>
    <xf numFmtId="172" fontId="15" fillId="0" borderId="0" xfId="0" applyNumberFormat="1" applyFont="1" applyFill="1" applyBorder="1" applyAlignment="1">
      <alignment vertical="center"/>
    </xf>
    <xf numFmtId="172" fontId="17" fillId="0" borderId="0" xfId="0" applyNumberFormat="1" applyFont="1" applyBorder="1" applyAlignment="1">
      <alignment vertical="center"/>
    </xf>
    <xf numFmtId="168" fontId="4" fillId="0" borderId="0" xfId="0" applyNumberFormat="1" applyFont="1" applyAlignment="1">
      <alignment vertical="center"/>
    </xf>
    <xf numFmtId="172" fontId="4" fillId="6" borderId="0" xfId="6" applyFont="1" applyAlignment="1">
      <alignment vertical="center"/>
    </xf>
    <xf numFmtId="172" fontId="8" fillId="0" borderId="0" xfId="0" applyNumberFormat="1" applyFont="1" applyBorder="1" applyAlignment="1">
      <alignment vertical="center"/>
    </xf>
    <xf numFmtId="172" fontId="4" fillId="6" borderId="0" xfId="6" applyAlignment="1">
      <alignment horizontal="center" vertical="center"/>
    </xf>
    <xf numFmtId="172" fontId="16" fillId="0" borderId="0" xfId="0" applyNumberFormat="1" applyFont="1" applyBorder="1" applyAlignment="1">
      <alignment vertical="center"/>
    </xf>
    <xf numFmtId="172" fontId="21" fillId="8" borderId="0" xfId="5" applyAlignment="1">
      <alignment horizontal="center" vertical="center"/>
    </xf>
    <xf numFmtId="172" fontId="4" fillId="0" borderId="0" xfId="0" applyNumberFormat="1" applyFont="1" applyFill="1" applyBorder="1" applyAlignment="1">
      <alignment horizontal="right" vertical="center"/>
    </xf>
    <xf numFmtId="169" fontId="6" fillId="0" borderId="0" xfId="0" applyNumberFormat="1" applyFont="1" applyFill="1" applyBorder="1" applyAlignment="1">
      <alignment vertical="center"/>
    </xf>
    <xf numFmtId="195" fontId="6" fillId="7" borderId="1" xfId="0" applyFont="1" applyFill="1" applyBorder="1" applyAlignment="1">
      <alignment vertical="center"/>
    </xf>
    <xf numFmtId="195" fontId="11" fillId="7" borderId="1" xfId="0" applyFont="1" applyFill="1" applyBorder="1" applyAlignment="1">
      <alignment vertical="center"/>
    </xf>
    <xf numFmtId="171" fontId="6" fillId="7" borderId="1" xfId="0" applyNumberFormat="1" applyFont="1" applyFill="1" applyBorder="1" applyAlignment="1">
      <alignment vertical="center"/>
    </xf>
    <xf numFmtId="195" fontId="7" fillId="0" borderId="0" xfId="0" applyFont="1" applyFill="1" applyAlignment="1">
      <alignment vertical="center"/>
    </xf>
    <xf numFmtId="3" fontId="4" fillId="0" borderId="0" xfId="0" applyNumberFormat="1" applyFont="1" applyAlignment="1">
      <alignment vertical="center"/>
    </xf>
    <xf numFmtId="172" fontId="4" fillId="7" borderId="0" xfId="0" applyNumberFormat="1" applyFont="1" applyFill="1" applyAlignment="1">
      <alignment vertical="center"/>
    </xf>
    <xf numFmtId="172" fontId="6" fillId="0" borderId="0" xfId="0" quotePrefix="1" applyNumberFormat="1" applyFont="1" applyFill="1" applyBorder="1" applyAlignment="1">
      <alignment vertical="center"/>
    </xf>
    <xf numFmtId="172" fontId="18" fillId="0" borderId="0" xfId="0" applyNumberFormat="1" applyFont="1" applyAlignment="1">
      <alignment vertical="center"/>
    </xf>
    <xf numFmtId="172" fontId="9" fillId="0" borderId="0" xfId="0" applyNumberFormat="1" applyFont="1" applyFill="1" applyBorder="1" applyAlignment="1">
      <alignment vertical="center"/>
    </xf>
    <xf numFmtId="172" fontId="4" fillId="0" borderId="0" xfId="0" applyNumberFormat="1" applyFont="1" applyAlignment="1">
      <alignment vertical="center"/>
    </xf>
    <xf numFmtId="172" fontId="21" fillId="8" borderId="0" xfId="5"/>
    <xf numFmtId="172" fontId="6" fillId="5" borderId="0" xfId="7"/>
    <xf numFmtId="173" fontId="6" fillId="0" borderId="0" xfId="0" applyNumberFormat="1" applyFont="1" applyAlignment="1">
      <alignment vertical="center"/>
    </xf>
    <xf numFmtId="168" fontId="6" fillId="10" borderId="0" xfId="0" applyNumberFormat="1" applyFont="1" applyFill="1" applyBorder="1" applyAlignment="1">
      <alignment vertical="center"/>
    </xf>
    <xf numFmtId="10" fontId="6" fillId="0" borderId="0" xfId="0" applyNumberFormat="1" applyFont="1" applyFill="1" applyBorder="1" applyAlignment="1">
      <alignment vertical="center"/>
    </xf>
    <xf numFmtId="172" fontId="6" fillId="11" borderId="0" xfId="8">
      <alignment vertical="center"/>
    </xf>
    <xf numFmtId="172" fontId="6" fillId="0" borderId="19" xfId="0" applyNumberFormat="1" applyFont="1" applyBorder="1" applyAlignment="1">
      <alignment vertical="center"/>
    </xf>
    <xf numFmtId="172" fontId="4" fillId="6" borderId="0" xfId="6" quotePrefix="1" applyAlignment="1">
      <alignment vertical="center"/>
    </xf>
    <xf numFmtId="195" fontId="4" fillId="4" borderId="22" xfId="0" applyFont="1" applyFill="1" applyBorder="1" applyAlignment="1">
      <alignment vertical="center"/>
    </xf>
    <xf numFmtId="172" fontId="6" fillId="11" borderId="0" xfId="8" applyBorder="1">
      <alignment vertical="center"/>
    </xf>
    <xf numFmtId="172" fontId="6" fillId="11" borderId="0" xfId="8" quotePrefix="1" applyBorder="1" applyAlignment="1">
      <alignment horizontal="left" vertical="center" indent="1"/>
    </xf>
    <xf numFmtId="172" fontId="6" fillId="11" borderId="0" xfId="8" applyBorder="1" applyAlignment="1">
      <alignment vertical="center"/>
    </xf>
    <xf numFmtId="195" fontId="6" fillId="0" borderId="0" xfId="0" applyFont="1" applyFill="1" applyAlignment="1">
      <alignment horizontal="right" vertical="center"/>
    </xf>
    <xf numFmtId="195" fontId="16" fillId="0" borderId="0" xfId="0" applyFont="1" applyBorder="1" applyAlignment="1">
      <alignment vertical="center"/>
    </xf>
    <xf numFmtId="172" fontId="4" fillId="0" borderId="0" xfId="0" applyNumberFormat="1" applyFont="1" applyFill="1" applyBorder="1" applyAlignment="1">
      <alignment horizontal="center" vertical="center"/>
    </xf>
    <xf numFmtId="177" fontId="4" fillId="7" borderId="0" xfId="0" applyNumberFormat="1" applyFont="1" applyFill="1" applyBorder="1" applyAlignment="1">
      <alignment vertical="center"/>
    </xf>
    <xf numFmtId="195" fontId="4" fillId="7" borderId="0" xfId="0" applyFont="1" applyFill="1" applyBorder="1" applyAlignment="1">
      <alignment vertical="center"/>
    </xf>
    <xf numFmtId="177" fontId="13" fillId="7" borderId="0" xfId="0" applyNumberFormat="1" applyFont="1" applyFill="1" applyBorder="1" applyAlignment="1">
      <alignment vertical="center"/>
    </xf>
    <xf numFmtId="177" fontId="6" fillId="0" borderId="0" xfId="0" applyNumberFormat="1" applyFont="1" applyAlignment="1">
      <alignment vertical="center"/>
    </xf>
    <xf numFmtId="177" fontId="11" fillId="7" borderId="1" xfId="0" applyNumberFormat="1" applyFont="1" applyFill="1" applyBorder="1" applyAlignment="1">
      <alignment horizontal="left" vertical="center"/>
    </xf>
    <xf numFmtId="177" fontId="15" fillId="0" borderId="0" xfId="0" applyNumberFormat="1" applyFont="1" applyBorder="1" applyAlignment="1">
      <alignment horizontal="left" vertical="center"/>
    </xf>
    <xf numFmtId="1" fontId="13" fillId="0" borderId="0" xfId="0" applyNumberFormat="1" applyFont="1" applyAlignment="1">
      <alignment vertical="center"/>
    </xf>
    <xf numFmtId="172" fontId="14" fillId="11" borderId="0" xfId="8" applyFont="1">
      <alignment vertical="center"/>
    </xf>
    <xf numFmtId="172" fontId="6" fillId="11" borderId="0" xfId="8" applyFont="1">
      <alignment vertical="center"/>
    </xf>
    <xf numFmtId="172" fontId="6" fillId="5" borderId="0" xfId="7" applyFont="1"/>
    <xf numFmtId="172" fontId="4" fillId="6" borderId="0" xfId="6" applyFont="1" applyBorder="1" applyAlignment="1">
      <alignment vertical="center"/>
    </xf>
    <xf numFmtId="172" fontId="6" fillId="11" borderId="0" xfId="8" applyFont="1" applyBorder="1">
      <alignment vertical="center"/>
    </xf>
    <xf numFmtId="10" fontId="4" fillId="0" borderId="0" xfId="0" applyNumberFormat="1" applyFont="1" applyBorder="1">
      <alignment vertical="top"/>
    </xf>
    <xf numFmtId="172" fontId="4" fillId="6" borderId="0" xfId="6" applyFont="1"/>
    <xf numFmtId="172" fontId="21" fillId="8" borderId="0" xfId="5" applyFont="1" applyBorder="1" applyAlignment="1">
      <alignment vertical="center"/>
    </xf>
    <xf numFmtId="172" fontId="6" fillId="5" borderId="0" xfId="7" applyFont="1" applyAlignment="1">
      <alignment vertical="center"/>
    </xf>
    <xf numFmtId="172" fontId="6" fillId="5" borderId="0" xfId="7" applyFont="1" applyBorder="1" applyAlignment="1">
      <alignment vertical="center"/>
    </xf>
    <xf numFmtId="172" fontId="6" fillId="5" borderId="0" xfId="7" applyNumberFormat="1" applyFont="1"/>
    <xf numFmtId="172" fontId="4" fillId="6" borderId="0" xfId="6" applyNumberFormat="1" applyFont="1"/>
    <xf numFmtId="172" fontId="6" fillId="11" borderId="0" xfId="8" applyNumberFormat="1" applyFont="1" applyBorder="1">
      <alignment vertical="center"/>
    </xf>
    <xf numFmtId="196" fontId="6" fillId="0" borderId="0" xfId="43" applyFont="1" applyFill="1" applyBorder="1" applyAlignment="1">
      <alignment vertical="center"/>
    </xf>
    <xf numFmtId="3" fontId="5" fillId="7" borderId="0" xfId="0" applyNumberFormat="1" applyFont="1" applyFill="1" applyBorder="1" applyAlignment="1">
      <alignment vertical="center"/>
    </xf>
    <xf numFmtId="3" fontId="4" fillId="7" borderId="0" xfId="0" applyNumberFormat="1" applyFont="1" applyFill="1" applyBorder="1" applyAlignment="1">
      <alignment vertical="center"/>
    </xf>
    <xf numFmtId="195" fontId="7" fillId="0" borderId="0" xfId="0" applyFont="1" applyFill="1" applyBorder="1" applyAlignment="1">
      <alignment vertical="center"/>
    </xf>
    <xf numFmtId="172" fontId="6" fillId="10" borderId="0" xfId="0" applyNumberFormat="1" applyFont="1" applyFill="1" applyBorder="1" applyAlignment="1">
      <alignment vertical="center"/>
    </xf>
    <xf numFmtId="172" fontId="9" fillId="0" borderId="0" xfId="0" applyNumberFormat="1" applyFont="1" applyAlignment="1">
      <alignment horizontal="right" vertical="center"/>
    </xf>
    <xf numFmtId="172" fontId="6" fillId="42" borderId="0" xfId="0" applyNumberFormat="1" applyFont="1" applyFill="1" applyBorder="1" applyAlignment="1" applyProtection="1">
      <alignment vertical="center"/>
      <protection locked="0"/>
    </xf>
    <xf numFmtId="168" fontId="6" fillId="42" borderId="0" xfId="0" applyNumberFormat="1" applyFont="1" applyFill="1" applyBorder="1" applyAlignment="1">
      <alignment vertical="center"/>
    </xf>
    <xf numFmtId="172" fontId="6" fillId="4" borderId="0" xfId="0" applyNumberFormat="1" applyFont="1" applyFill="1" applyAlignment="1">
      <alignment vertical="center"/>
    </xf>
    <xf numFmtId="172" fontId="6" fillId="0" borderId="6" xfId="0" applyNumberFormat="1" applyFont="1" applyFill="1" applyBorder="1" applyAlignment="1">
      <alignment vertical="center"/>
    </xf>
    <xf numFmtId="172" fontId="4" fillId="6" borderId="0" xfId="6" applyBorder="1" applyAlignment="1">
      <alignment vertical="center"/>
    </xf>
    <xf numFmtId="172" fontId="4" fillId="0" borderId="6" xfId="0" applyNumberFormat="1" applyFont="1" applyFill="1" applyBorder="1" applyAlignment="1">
      <alignment vertical="center"/>
    </xf>
    <xf numFmtId="172" fontId="6" fillId="4" borderId="0" xfId="0" applyNumberFormat="1" applyFont="1" applyFill="1" applyBorder="1" applyAlignment="1">
      <alignment vertical="center"/>
    </xf>
    <xf numFmtId="179" fontId="6" fillId="4" borderId="0" xfId="0" applyNumberFormat="1" applyFont="1" applyFill="1" applyBorder="1" applyAlignment="1">
      <alignment vertical="center"/>
    </xf>
    <xf numFmtId="179" fontId="6" fillId="0" borderId="0" xfId="0" applyNumberFormat="1" applyFont="1" applyFill="1" applyBorder="1" applyAlignment="1">
      <alignment vertical="center"/>
    </xf>
    <xf numFmtId="179" fontId="4" fillId="0" borderId="0" xfId="43" applyNumberFormat="1" applyFont="1" applyAlignment="1">
      <alignment vertical="center"/>
    </xf>
    <xf numFmtId="179" fontId="4" fillId="0" borderId="0" xfId="0" applyNumberFormat="1" applyFont="1" applyFill="1" applyBorder="1" applyAlignment="1">
      <alignment vertical="center"/>
    </xf>
    <xf numFmtId="179" fontId="6" fillId="0" borderId="0" xfId="43" applyNumberFormat="1" applyFont="1" applyFill="1" applyAlignment="1">
      <alignment vertical="center"/>
    </xf>
    <xf numFmtId="179" fontId="13" fillId="0" borderId="0" xfId="0" applyNumberFormat="1" applyFont="1" applyFill="1" applyBorder="1" applyAlignment="1">
      <alignment vertical="center"/>
    </xf>
    <xf numFmtId="179" fontId="6" fillId="0" borderId="0" xfId="43" applyNumberFormat="1" applyFont="1" applyAlignment="1">
      <alignment vertical="center"/>
    </xf>
    <xf numFmtId="179" fontId="6" fillId="0" borderId="0" xfId="43" applyNumberFormat="1" applyFont="1" applyFill="1" applyBorder="1" applyAlignment="1">
      <alignment vertical="center"/>
    </xf>
    <xf numFmtId="179" fontId="6" fillId="0" borderId="0" xfId="0" applyNumberFormat="1" applyFont="1" applyFill="1" applyBorder="1" applyAlignment="1">
      <alignment horizontal="center" vertical="center"/>
    </xf>
    <xf numFmtId="179" fontId="4" fillId="0" borderId="0" xfId="0" applyNumberFormat="1" applyFont="1" applyBorder="1">
      <alignment vertical="top"/>
    </xf>
    <xf numFmtId="179" fontId="4" fillId="0" borderId="19" xfId="0" applyNumberFormat="1" applyFont="1" applyBorder="1">
      <alignment vertical="top"/>
    </xf>
    <xf numFmtId="195" fontId="15" fillId="0" borderId="16" xfId="0" applyFont="1" applyFill="1" applyBorder="1" applyAlignment="1">
      <alignment vertical="center"/>
    </xf>
    <xf numFmtId="196" fontId="15" fillId="0" borderId="0" xfId="43" applyFont="1" applyFill="1" applyBorder="1" applyAlignment="1">
      <alignment vertical="center"/>
    </xf>
    <xf numFmtId="172" fontId="4" fillId="0" borderId="0" xfId="6" applyFill="1"/>
    <xf numFmtId="177" fontId="6" fillId="0" borderId="0" xfId="0" applyNumberFormat="1" applyFont="1" applyFill="1" applyBorder="1" applyAlignment="1">
      <alignment vertical="center"/>
    </xf>
    <xf numFmtId="172" fontId="71" fillId="0" borderId="0" xfId="0" applyNumberFormat="1" applyFont="1" applyAlignment="1">
      <alignment vertical="center"/>
    </xf>
    <xf numFmtId="172" fontId="6" fillId="0" borderId="21" xfId="0" applyNumberFormat="1" applyFont="1" applyFill="1" applyBorder="1" applyAlignment="1">
      <alignment vertical="center"/>
    </xf>
    <xf numFmtId="172" fontId="6" fillId="6" borderId="0" xfId="6" applyFont="1" applyAlignment="1">
      <alignment vertical="center"/>
    </xf>
    <xf numFmtId="172" fontId="6" fillId="6" borderId="0" xfId="6" applyFont="1" applyBorder="1" applyAlignment="1">
      <alignment vertical="center"/>
    </xf>
    <xf numFmtId="10" fontId="6" fillId="0" borderId="21" xfId="0" applyNumberFormat="1" applyFont="1" applyFill="1" applyBorder="1" applyAlignment="1">
      <alignment vertical="center"/>
    </xf>
    <xf numFmtId="195" fontId="18" fillId="7" borderId="0" xfId="0" applyFont="1" applyFill="1" applyBorder="1" applyAlignment="1">
      <alignment vertical="center"/>
    </xf>
    <xf numFmtId="195" fontId="18" fillId="7" borderId="0" xfId="0" applyFont="1" applyFill="1" applyBorder="1" applyAlignment="1">
      <alignment vertical="top"/>
    </xf>
    <xf numFmtId="195" fontId="0" fillId="0" borderId="0" xfId="0" applyFill="1">
      <alignment vertical="top"/>
    </xf>
    <xf numFmtId="172" fontId="21" fillId="8" borderId="0" xfId="5" applyBorder="1"/>
    <xf numFmtId="172" fontId="71" fillId="0" borderId="0" xfId="0" applyNumberFormat="1" applyFont="1" applyFill="1" applyBorder="1" applyAlignment="1">
      <alignment vertical="center"/>
    </xf>
    <xf numFmtId="179" fontId="15" fillId="0" borderId="0" xfId="0" applyNumberFormat="1" applyFont="1" applyFill="1" applyBorder="1" applyAlignment="1">
      <alignment vertical="center"/>
    </xf>
    <xf numFmtId="177" fontId="6" fillId="4" borderId="0" xfId="0" applyNumberFormat="1" applyFont="1" applyFill="1" applyBorder="1" applyAlignment="1">
      <alignment vertical="center"/>
    </xf>
    <xf numFmtId="172" fontId="9" fillId="0" borderId="0" xfId="0" applyNumberFormat="1" applyFont="1" applyBorder="1" applyAlignment="1">
      <alignment horizontal="right" vertical="center"/>
    </xf>
    <xf numFmtId="172" fontId="9" fillId="0" borderId="0" xfId="0" applyNumberFormat="1" applyFont="1" applyBorder="1" applyAlignment="1">
      <alignment vertical="center"/>
    </xf>
    <xf numFmtId="172" fontId="6" fillId="0" borderId="0" xfId="0" applyNumberFormat="1" applyFont="1" applyFill="1" applyBorder="1" applyAlignment="1">
      <alignment vertical="center"/>
    </xf>
    <xf numFmtId="172" fontId="4" fillId="0" borderId="0" xfId="0" applyNumberFormat="1" applyFont="1" applyAlignment="1">
      <alignment vertical="center"/>
    </xf>
    <xf numFmtId="172" fontId="4" fillId="0" borderId="0" xfId="0" applyNumberFormat="1" applyFont="1" applyBorder="1" applyAlignment="1">
      <alignment vertical="center"/>
    </xf>
    <xf numFmtId="172" fontId="21" fillId="8" borderId="0" xfId="5" applyAlignment="1">
      <alignment vertical="center"/>
    </xf>
    <xf numFmtId="195" fontId="6" fillId="0" borderId="0" xfId="0" applyFont="1" applyFill="1" applyBorder="1" applyAlignment="1">
      <alignment vertical="center"/>
    </xf>
    <xf numFmtId="172" fontId="13" fillId="0" borderId="0" xfId="0" applyNumberFormat="1" applyFont="1" applyFill="1" applyBorder="1" applyAlignment="1">
      <alignment vertical="center"/>
    </xf>
    <xf numFmtId="172" fontId="6" fillId="0" borderId="19" xfId="0" applyNumberFormat="1" applyFont="1" applyFill="1" applyBorder="1" applyAlignment="1">
      <alignment vertical="center"/>
    </xf>
    <xf numFmtId="172" fontId="6" fillId="0" borderId="0" xfId="0" applyNumberFormat="1" applyFont="1" applyAlignment="1">
      <alignment vertical="center"/>
    </xf>
    <xf numFmtId="172" fontId="6" fillId="0" borderId="0" xfId="0" applyNumberFormat="1" applyFont="1" applyFill="1" applyAlignment="1">
      <alignment vertical="center"/>
    </xf>
    <xf numFmtId="172" fontId="4" fillId="0" borderId="19" xfId="0" applyNumberFormat="1" applyFont="1" applyBorder="1" applyAlignment="1">
      <alignment vertical="center"/>
    </xf>
    <xf numFmtId="172" fontId="4" fillId="0" borderId="0" xfId="0" applyNumberFormat="1" applyFont="1" applyFill="1" applyAlignment="1">
      <alignment vertical="center"/>
    </xf>
    <xf numFmtId="172" fontId="6" fillId="0" borderId="0" xfId="0" applyNumberFormat="1" applyFont="1" applyBorder="1" applyAlignment="1">
      <alignment vertical="center"/>
    </xf>
    <xf numFmtId="172" fontId="4" fillId="0" borderId="0" xfId="0" applyNumberFormat="1" applyFont="1" applyFill="1" applyBorder="1" applyAlignment="1">
      <alignment vertical="center"/>
    </xf>
    <xf numFmtId="173" fontId="4" fillId="0" borderId="0" xfId="0" applyNumberFormat="1" applyFont="1" applyAlignment="1">
      <alignment vertical="center"/>
    </xf>
    <xf numFmtId="195" fontId="4" fillId="0" borderId="0" xfId="0" applyFont="1" applyAlignment="1">
      <alignment vertical="center"/>
    </xf>
    <xf numFmtId="195" fontId="4" fillId="0" borderId="0" xfId="0" applyFont="1" applyFill="1" applyAlignment="1">
      <alignment vertical="center"/>
    </xf>
    <xf numFmtId="172" fontId="4" fillId="0" borderId="7" xfId="0" applyNumberFormat="1" applyFont="1" applyBorder="1" applyAlignment="1">
      <alignment vertical="center"/>
    </xf>
    <xf numFmtId="172" fontId="6" fillId="0" borderId="7" xfId="0" applyNumberFormat="1" applyFont="1" applyBorder="1" applyAlignment="1">
      <alignment vertical="center"/>
    </xf>
    <xf numFmtId="171" fontId="6" fillId="0" borderId="0" xfId="0" applyNumberFormat="1" applyFont="1" applyFill="1" applyBorder="1" applyAlignment="1">
      <alignment vertical="center"/>
    </xf>
    <xf numFmtId="195" fontId="6" fillId="7" borderId="0" xfId="0" applyFont="1" applyFill="1" applyAlignment="1">
      <alignment vertical="center"/>
    </xf>
    <xf numFmtId="171" fontId="6" fillId="7" borderId="0" xfId="0" applyNumberFormat="1" applyFont="1" applyFill="1" applyAlignment="1">
      <alignment vertical="center"/>
    </xf>
    <xf numFmtId="195" fontId="12" fillId="7" borderId="0" xfId="0" applyFont="1" applyFill="1" applyAlignment="1">
      <alignment vertical="center"/>
    </xf>
    <xf numFmtId="195" fontId="8" fillId="3" borderId="2" xfId="0" applyFont="1" applyFill="1" applyBorder="1" applyAlignment="1">
      <alignment horizontal="center" vertical="center" wrapText="1"/>
    </xf>
    <xf numFmtId="195" fontId="6" fillId="3" borderId="5" xfId="0" applyFont="1" applyFill="1" applyBorder="1" applyAlignment="1">
      <alignment vertical="center"/>
    </xf>
    <xf numFmtId="195" fontId="6" fillId="2" borderId="12" xfId="0" applyFont="1" applyFill="1" applyBorder="1" applyAlignment="1">
      <alignment horizontal="center" vertical="center"/>
    </xf>
    <xf numFmtId="195" fontId="6" fillId="2" borderId="5" xfId="0" applyFont="1" applyFill="1" applyBorder="1" applyAlignment="1">
      <alignment vertical="center"/>
    </xf>
    <xf numFmtId="195" fontId="6" fillId="2" borderId="13" xfId="0" applyFont="1" applyFill="1" applyBorder="1" applyAlignment="1">
      <alignment vertical="center"/>
    </xf>
    <xf numFmtId="195" fontId="6" fillId="3" borderId="12" xfId="0" applyFont="1" applyFill="1" applyBorder="1" applyAlignment="1">
      <alignment horizontal="center" vertical="center"/>
    </xf>
    <xf numFmtId="172" fontId="6" fillId="2" borderId="13" xfId="0" applyNumberFormat="1" applyFont="1" applyFill="1" applyBorder="1" applyAlignment="1">
      <alignment vertical="center"/>
    </xf>
    <xf numFmtId="172" fontId="6" fillId="3" borderId="13" xfId="0" applyNumberFormat="1" applyFont="1" applyFill="1" applyBorder="1" applyAlignment="1">
      <alignment vertical="center"/>
    </xf>
    <xf numFmtId="172" fontId="4" fillId="6" borderId="0" xfId="6"/>
    <xf numFmtId="195" fontId="4" fillId="0" borderId="0" xfId="0" applyFont="1" applyFill="1" applyBorder="1" applyAlignment="1">
      <alignment vertical="center"/>
    </xf>
    <xf numFmtId="177" fontId="6" fillId="3" borderId="3" xfId="0" applyNumberFormat="1" applyFont="1" applyFill="1" applyBorder="1" applyAlignment="1">
      <alignment horizontal="center" vertical="center"/>
    </xf>
    <xf numFmtId="195" fontId="6" fillId="4" borderId="8" xfId="0" applyFont="1" applyFill="1" applyBorder="1" applyAlignment="1">
      <alignment vertical="center"/>
    </xf>
    <xf numFmtId="177" fontId="4" fillId="4" borderId="14" xfId="0" applyNumberFormat="1" applyFont="1" applyFill="1" applyBorder="1" applyAlignment="1">
      <alignment vertical="center"/>
    </xf>
    <xf numFmtId="177" fontId="4" fillId="4" borderId="10" xfId="0" applyNumberFormat="1" applyFont="1" applyFill="1" applyBorder="1" applyAlignment="1">
      <alignment vertical="center"/>
    </xf>
    <xf numFmtId="196" fontId="4" fillId="0" borderId="0" xfId="43" applyFont="1" applyAlignment="1">
      <alignment vertical="center"/>
    </xf>
    <xf numFmtId="172" fontId="21" fillId="0" borderId="0" xfId="5" applyFill="1" applyAlignment="1">
      <alignment vertical="center"/>
    </xf>
    <xf numFmtId="177" fontId="6" fillId="3" borderId="2" xfId="0" applyNumberFormat="1" applyFont="1" applyFill="1" applyBorder="1" applyAlignment="1">
      <alignment horizontal="center" vertical="center"/>
    </xf>
    <xf numFmtId="172" fontId="6" fillId="4" borderId="12" xfId="0" applyNumberFormat="1" applyFont="1" applyFill="1" applyBorder="1" applyAlignment="1">
      <alignment vertical="center"/>
    </xf>
    <xf numFmtId="3" fontId="4" fillId="0" borderId="0" xfId="0" applyNumberFormat="1" applyFont="1" applyFill="1" applyAlignment="1">
      <alignment vertical="center"/>
    </xf>
    <xf numFmtId="195" fontId="6" fillId="2" borderId="12" xfId="0" applyFont="1" applyFill="1" applyBorder="1" applyAlignment="1">
      <alignment vertical="center"/>
    </xf>
    <xf numFmtId="172" fontId="6" fillId="2" borderId="12" xfId="0" applyNumberFormat="1" applyFont="1" applyFill="1" applyBorder="1" applyAlignment="1">
      <alignment vertical="center"/>
    </xf>
    <xf numFmtId="172" fontId="4" fillId="0" borderId="0" xfId="6" applyFill="1" applyAlignment="1">
      <alignment vertical="center"/>
    </xf>
    <xf numFmtId="172" fontId="4" fillId="0" borderId="0" xfId="6" applyFill="1" applyBorder="1" applyAlignment="1">
      <alignment vertical="center"/>
    </xf>
    <xf numFmtId="179" fontId="6" fillId="0" borderId="44" xfId="0" applyNumberFormat="1" applyFont="1" applyFill="1" applyBorder="1" applyAlignment="1">
      <alignment vertical="center"/>
    </xf>
    <xf numFmtId="172" fontId="6" fillId="0" borderId="0" xfId="7" applyFont="1" applyFill="1"/>
    <xf numFmtId="172" fontId="6" fillId="0" borderId="0" xfId="8" applyFill="1">
      <alignment vertical="center"/>
    </xf>
    <xf numFmtId="10" fontId="13" fillId="0" borderId="0" xfId="0" applyNumberFormat="1" applyFont="1" applyFill="1" applyBorder="1" applyAlignment="1">
      <alignment vertical="center"/>
    </xf>
    <xf numFmtId="172" fontId="6" fillId="5" borderId="0" xfId="7" applyFont="1" applyBorder="1"/>
    <xf numFmtId="172" fontId="6" fillId="0" borderId="43" xfId="0" applyNumberFormat="1" applyFont="1" applyFill="1" applyBorder="1" applyAlignment="1">
      <alignment vertical="center"/>
    </xf>
    <xf numFmtId="172" fontId="6" fillId="0" borderId="0" xfId="8" applyFont="1" applyFill="1">
      <alignment vertical="center"/>
    </xf>
    <xf numFmtId="172" fontId="25" fillId="0" borderId="0" xfId="0" applyNumberFormat="1" applyFont="1" applyFill="1" applyAlignment="1">
      <alignment vertical="center"/>
    </xf>
    <xf numFmtId="10" fontId="4" fillId="0" borderId="0" xfId="0" applyNumberFormat="1" applyFont="1" applyBorder="1" applyAlignment="1">
      <alignment vertical="center"/>
    </xf>
    <xf numFmtId="179" fontId="15" fillId="0" borderId="0" xfId="43" applyNumberFormat="1" applyFont="1" applyFill="1" applyBorder="1" applyAlignment="1">
      <alignment vertical="center"/>
    </xf>
    <xf numFmtId="172" fontId="4" fillId="0" borderId="44" xfId="0" applyNumberFormat="1" applyFont="1" applyBorder="1" applyAlignment="1">
      <alignment vertical="center"/>
    </xf>
    <xf numFmtId="172" fontId="6" fillId="5" borderId="0" xfId="7" applyNumberFormat="1" applyFont="1" applyBorder="1"/>
    <xf numFmtId="172" fontId="6" fillId="0" borderId="44" xfId="0" applyNumberFormat="1" applyFont="1" applyBorder="1" applyAlignment="1">
      <alignment vertical="center"/>
    </xf>
    <xf numFmtId="172" fontId="6" fillId="0" borderId="0" xfId="8" applyFont="1" applyFill="1" applyBorder="1">
      <alignment vertical="center"/>
    </xf>
    <xf numFmtId="172" fontId="4" fillId="0" borderId="6" xfId="0" applyNumberFormat="1" applyFont="1" applyBorder="1" applyAlignment="1">
      <alignment vertical="center"/>
    </xf>
    <xf numFmtId="179" fontId="6" fillId="4" borderId="0" xfId="43" applyNumberFormat="1" applyFont="1" applyFill="1" applyBorder="1" applyAlignment="1">
      <alignment vertical="center"/>
    </xf>
    <xf numFmtId="170" fontId="4" fillId="0" borderId="0" xfId="0" applyNumberFormat="1" applyFont="1" applyAlignment="1">
      <alignment horizontal="left" vertical="center" wrapText="1"/>
    </xf>
    <xf numFmtId="172" fontId="6" fillId="0" borderId="44" xfId="0" applyNumberFormat="1" applyFont="1" applyFill="1" applyBorder="1" applyAlignment="1">
      <alignment vertical="center"/>
    </xf>
    <xf numFmtId="195" fontId="6" fillId="4" borderId="4" xfId="0" applyFont="1" applyFill="1" applyBorder="1" applyAlignment="1">
      <alignment horizontal="center" vertical="center" wrapText="1"/>
    </xf>
    <xf numFmtId="171" fontId="6" fillId="0" borderId="0" xfId="0" applyNumberFormat="1" applyFont="1" applyFill="1" applyAlignment="1">
      <alignment vertical="center"/>
    </xf>
    <xf numFmtId="195" fontId="6" fillId="0" borderId="21" xfId="0" applyFont="1" applyFill="1" applyBorder="1" applyAlignment="1">
      <alignment vertical="center"/>
    </xf>
    <xf numFmtId="172" fontId="6" fillId="5" borderId="0" xfId="7" applyBorder="1"/>
    <xf numFmtId="179" fontId="6" fillId="10" borderId="0" xfId="0" applyNumberFormat="1" applyFont="1" applyFill="1" applyBorder="1" applyAlignment="1">
      <alignment vertical="center"/>
    </xf>
    <xf numFmtId="174" fontId="6" fillId="4" borderId="0" xfId="0" applyNumberFormat="1" applyFont="1" applyFill="1" applyAlignment="1">
      <alignment vertical="center"/>
    </xf>
    <xf numFmtId="10" fontId="4" fillId="0" borderId="0" xfId="0" applyNumberFormat="1" applyFont="1" applyAlignment="1">
      <alignment vertical="center"/>
    </xf>
    <xf numFmtId="174" fontId="6" fillId="4" borderId="0" xfId="6" applyNumberFormat="1" applyFont="1" applyFill="1" applyAlignment="1">
      <alignment vertical="center"/>
    </xf>
    <xf numFmtId="172" fontId="6" fillId="5" borderId="0" xfId="7" applyBorder="1" applyAlignment="1">
      <alignment vertical="center"/>
    </xf>
    <xf numFmtId="174" fontId="6" fillId="0" borderId="0" xfId="0" applyNumberFormat="1" applyFont="1" applyAlignment="1">
      <alignment vertical="center"/>
    </xf>
    <xf numFmtId="168" fontId="21" fillId="8" borderId="0" xfId="5" applyNumberFormat="1" applyAlignment="1">
      <alignment vertical="center"/>
    </xf>
    <xf numFmtId="179" fontId="6" fillId="0" borderId="0" xfId="0" applyNumberFormat="1" applyFont="1" applyAlignment="1">
      <alignment vertical="center"/>
    </xf>
    <xf numFmtId="194" fontId="6" fillId="0" borderId="0" xfId="0" applyNumberFormat="1" applyFont="1" applyFill="1" applyBorder="1" applyAlignment="1">
      <alignment vertical="center"/>
    </xf>
    <xf numFmtId="172" fontId="6" fillId="0" borderId="17" xfId="0" applyNumberFormat="1" applyFont="1" applyBorder="1" applyAlignment="1">
      <alignment vertical="center"/>
    </xf>
    <xf numFmtId="179" fontId="6" fillId="0" borderId="0" xfId="0" applyNumberFormat="1" applyFont="1" applyBorder="1">
      <alignment vertical="top"/>
    </xf>
    <xf numFmtId="179" fontId="6" fillId="0" borderId="6" xfId="0" applyNumberFormat="1" applyFont="1" applyFill="1" applyBorder="1" applyAlignment="1">
      <alignment vertical="center"/>
    </xf>
    <xf numFmtId="179" fontId="4" fillId="0" borderId="44" xfId="0" applyNumberFormat="1" applyFont="1" applyFill="1" applyBorder="1" applyAlignment="1">
      <alignment vertical="center"/>
    </xf>
    <xf numFmtId="195" fontId="15" fillId="4" borderId="27" xfId="0" applyFont="1" applyFill="1" applyBorder="1" applyAlignment="1">
      <alignment vertical="center"/>
    </xf>
    <xf numFmtId="182" fontId="13" fillId="0" borderId="0" xfId="0" applyNumberFormat="1" applyFont="1" applyFill="1" applyBorder="1" applyAlignment="1">
      <alignment vertical="center"/>
    </xf>
    <xf numFmtId="182" fontId="4" fillId="0" borderId="0" xfId="0" applyNumberFormat="1" applyFont="1" applyBorder="1" applyAlignment="1">
      <alignment vertical="center"/>
    </xf>
    <xf numFmtId="182" fontId="4" fillId="0" borderId="0" xfId="0" applyNumberFormat="1" applyFont="1" applyAlignment="1">
      <alignment vertical="center"/>
    </xf>
    <xf numFmtId="172" fontId="6" fillId="99" borderId="0" xfId="0" applyNumberFormat="1" applyFont="1" applyFill="1" applyBorder="1" applyAlignment="1">
      <alignment vertical="center"/>
    </xf>
    <xf numFmtId="177" fontId="6" fillId="0" borderId="0" xfId="0" applyNumberFormat="1" applyFont="1" applyFill="1" applyAlignment="1">
      <alignment vertical="center"/>
    </xf>
    <xf numFmtId="172" fontId="73" fillId="0" borderId="0" xfId="0" applyNumberFormat="1" applyFont="1" applyFill="1" applyBorder="1" applyAlignment="1">
      <alignment vertical="center"/>
    </xf>
    <xf numFmtId="172" fontId="6" fillId="0" borderId="0" xfId="0" applyNumberFormat="1" applyFont="1" applyFill="1" applyAlignment="1">
      <alignment horizontal="left" vertical="center"/>
    </xf>
    <xf numFmtId="172" fontId="4" fillId="0" borderId="0" xfId="0" applyNumberFormat="1" applyFont="1" applyFill="1" applyAlignment="1">
      <alignment horizontal="center" vertical="center"/>
    </xf>
    <xf numFmtId="172" fontId="5" fillId="7" borderId="0" xfId="49" applyNumberFormat="1" applyFont="1" applyFill="1" applyBorder="1" applyAlignment="1">
      <alignment vertical="center"/>
    </xf>
    <xf numFmtId="172" fontId="4" fillId="7" borderId="0" xfId="49" applyNumberFormat="1" applyFont="1" applyFill="1" applyBorder="1" applyAlignment="1">
      <alignment vertical="center"/>
    </xf>
    <xf numFmtId="172" fontId="4" fillId="7" borderId="0" xfId="49" applyNumberFormat="1" applyFont="1" applyFill="1" applyBorder="1" applyAlignment="1">
      <alignment horizontal="center" vertical="center"/>
    </xf>
    <xf numFmtId="172" fontId="8" fillId="7" borderId="0" xfId="49" applyNumberFormat="1" applyFont="1" applyFill="1" applyBorder="1" applyAlignment="1">
      <alignment horizontal="center" vertical="center"/>
    </xf>
    <xf numFmtId="172" fontId="18" fillId="7" borderId="0" xfId="49" applyNumberFormat="1" applyFont="1" applyFill="1" applyBorder="1" applyAlignment="1">
      <alignment horizontal="center" vertical="center"/>
    </xf>
    <xf numFmtId="172" fontId="6" fillId="7" borderId="0" xfId="49" applyNumberFormat="1" applyFont="1" applyFill="1" applyBorder="1" applyAlignment="1">
      <alignment horizontal="center" vertical="center"/>
    </xf>
    <xf numFmtId="172" fontId="8" fillId="7" borderId="0" xfId="49" applyNumberFormat="1" applyFont="1" applyFill="1" applyBorder="1" applyAlignment="1">
      <alignment horizontal="left" vertical="center"/>
    </xf>
    <xf numFmtId="0" fontId="6" fillId="7" borderId="0" xfId="49" applyFont="1" applyFill="1" applyBorder="1" applyAlignment="1">
      <alignment vertical="center"/>
    </xf>
    <xf numFmtId="172" fontId="13" fillId="7" borderId="0" xfId="49" applyNumberFormat="1" applyFont="1" applyFill="1" applyBorder="1" applyAlignment="1">
      <alignment vertical="center"/>
    </xf>
    <xf numFmtId="172" fontId="14" fillId="7" borderId="0" xfId="49" applyNumberFormat="1" applyFont="1" applyFill="1" applyBorder="1" applyAlignment="1">
      <alignment vertical="center"/>
    </xf>
    <xf numFmtId="172" fontId="6" fillId="7" borderId="0" xfId="49" applyNumberFormat="1" applyFont="1" applyFill="1" applyBorder="1" applyAlignment="1">
      <alignment vertical="center"/>
    </xf>
    <xf numFmtId="0" fontId="4" fillId="7" borderId="0" xfId="49" applyFont="1" applyFill="1" applyBorder="1" applyAlignment="1">
      <alignment vertical="center"/>
    </xf>
    <xf numFmtId="177" fontId="13" fillId="7" borderId="0" xfId="49" applyNumberFormat="1" applyFont="1" applyFill="1" applyBorder="1" applyAlignment="1">
      <alignment vertical="center"/>
    </xf>
    <xf numFmtId="177" fontId="4" fillId="7" borderId="0" xfId="49" applyNumberFormat="1" applyFont="1" applyFill="1" applyBorder="1" applyAlignment="1">
      <alignment vertical="center"/>
    </xf>
    <xf numFmtId="172" fontId="4" fillId="0" borderId="0" xfId="49" applyNumberFormat="1" applyFont="1" applyAlignment="1">
      <alignment vertical="center"/>
    </xf>
    <xf numFmtId="0" fontId="6" fillId="0" borderId="0" xfId="49" applyFont="1" applyFill="1" applyBorder="1" applyAlignment="1">
      <alignment vertical="center"/>
    </xf>
    <xf numFmtId="172" fontId="6" fillId="0" borderId="0" xfId="49" applyNumberFormat="1" applyFont="1" applyFill="1" applyBorder="1" applyAlignment="1">
      <alignment vertical="center"/>
    </xf>
    <xf numFmtId="172" fontId="4" fillId="7" borderId="0" xfId="49" applyNumberFormat="1" applyFont="1" applyFill="1" applyAlignment="1">
      <alignment vertical="center"/>
    </xf>
    <xf numFmtId="172" fontId="4" fillId="0" borderId="0" xfId="49" applyNumberFormat="1" applyFont="1" applyFill="1" applyBorder="1" applyAlignment="1">
      <alignment vertical="center"/>
    </xf>
    <xf numFmtId="0" fontId="4" fillId="0" borderId="0" xfId="49" applyFont="1" applyAlignment="1">
      <alignment vertical="center"/>
    </xf>
    <xf numFmtId="0" fontId="4" fillId="0" borderId="0" xfId="49" applyFont="1" applyFill="1" applyAlignment="1">
      <alignment vertical="center"/>
    </xf>
    <xf numFmtId="0" fontId="1" fillId="0" borderId="0" xfId="49"/>
    <xf numFmtId="195" fontId="73" fillId="0" borderId="0" xfId="0" applyFont="1" applyFill="1" applyBorder="1" applyAlignment="1">
      <alignment vertical="center"/>
    </xf>
    <xf numFmtId="182" fontId="6" fillId="0" borderId="0" xfId="0" applyNumberFormat="1" applyFont="1" applyFill="1" applyBorder="1" applyAlignment="1">
      <alignment vertical="center"/>
    </xf>
    <xf numFmtId="182" fontId="6" fillId="0" borderId="0" xfId="0" applyNumberFormat="1" applyFont="1" applyAlignment="1">
      <alignment vertical="center"/>
    </xf>
    <xf numFmtId="195" fontId="4" fillId="7" borderId="0" xfId="0" applyFont="1" applyFill="1" applyBorder="1" applyAlignment="1">
      <alignment horizontal="center" vertical="center"/>
    </xf>
    <xf numFmtId="22" fontId="76" fillId="0" borderId="0" xfId="0" applyNumberFormat="1" applyFont="1" applyFill="1" applyAlignment="1">
      <alignment vertical="center"/>
    </xf>
    <xf numFmtId="172" fontId="6" fillId="0" borderId="25" xfId="0" applyNumberFormat="1" applyFont="1" applyFill="1" applyBorder="1" applyAlignment="1">
      <alignment vertical="center"/>
    </xf>
    <xf numFmtId="196" fontId="25" fillId="0" borderId="0" xfId="43" applyFont="1" applyFill="1" applyBorder="1" applyAlignment="1">
      <alignment vertical="center"/>
    </xf>
    <xf numFmtId="179" fontId="6" fillId="0" borderId="0" xfId="43" applyNumberFormat="1" applyFont="1" applyBorder="1" applyAlignment="1">
      <alignment vertical="center"/>
    </xf>
    <xf numFmtId="179" fontId="4" fillId="0" borderId="0" xfId="43" applyNumberFormat="1" applyFont="1" applyBorder="1" applyAlignment="1">
      <alignment vertical="center"/>
    </xf>
    <xf numFmtId="2" fontId="4" fillId="0" borderId="0" xfId="0" applyNumberFormat="1" applyFont="1" applyFill="1" applyBorder="1" applyAlignment="1">
      <alignment vertical="center"/>
    </xf>
    <xf numFmtId="2" fontId="4" fillId="0" borderId="0" xfId="6" applyNumberFormat="1" applyFill="1" applyAlignment="1">
      <alignment vertical="center"/>
    </xf>
    <xf numFmtId="179" fontId="6" fillId="0" borderId="0" xfId="0" applyNumberFormat="1" applyFont="1" applyBorder="1" applyAlignment="1">
      <alignment vertical="center"/>
    </xf>
    <xf numFmtId="172" fontId="13" fillId="0" borderId="7" xfId="0" applyNumberFormat="1" applyFont="1" applyFill="1" applyBorder="1" applyAlignment="1">
      <alignment vertical="center"/>
    </xf>
    <xf numFmtId="195" fontId="0" fillId="0" borderId="0" xfId="0" applyFill="1" applyBorder="1">
      <alignment vertical="top"/>
    </xf>
    <xf numFmtId="195" fontId="0" fillId="0" borderId="0" xfId="0" applyBorder="1">
      <alignment vertical="top"/>
    </xf>
    <xf numFmtId="169" fontId="6" fillId="0" borderId="0" xfId="49" applyNumberFormat="1" applyFont="1" applyFill="1" applyBorder="1" applyAlignment="1">
      <alignment vertical="center"/>
    </xf>
    <xf numFmtId="172" fontId="13" fillId="0" borderId="0" xfId="49" applyNumberFormat="1" applyFont="1" applyFill="1" applyBorder="1" applyAlignment="1">
      <alignment vertical="center"/>
    </xf>
    <xf numFmtId="172" fontId="15" fillId="0" borderId="0" xfId="0" applyNumberFormat="1" applyFont="1" applyFill="1" applyBorder="1" applyAlignment="1" applyProtection="1">
      <alignment vertical="center"/>
      <protection locked="0"/>
    </xf>
    <xf numFmtId="195" fontId="4" fillId="5" borderId="22" xfId="0" applyFont="1" applyFill="1" applyBorder="1" applyAlignment="1">
      <alignment vertical="center"/>
    </xf>
    <xf numFmtId="172" fontId="4" fillId="0" borderId="50" xfId="0" applyNumberFormat="1" applyFont="1" applyFill="1" applyBorder="1" applyAlignment="1">
      <alignment vertical="center"/>
    </xf>
    <xf numFmtId="172" fontId="6" fillId="7" borderId="0" xfId="0" applyNumberFormat="1" applyFont="1" applyFill="1" applyAlignment="1">
      <alignment vertical="center"/>
    </xf>
    <xf numFmtId="195" fontId="4" fillId="7" borderId="18" xfId="0" applyFont="1" applyFill="1" applyBorder="1" applyAlignment="1">
      <alignment vertical="center"/>
    </xf>
    <xf numFmtId="172" fontId="8" fillId="0" borderId="0" xfId="0" applyNumberFormat="1" applyFont="1" applyFill="1" applyBorder="1" applyAlignment="1">
      <alignment vertical="center"/>
    </xf>
    <xf numFmtId="181" fontId="13" fillId="0" borderId="0" xfId="49" applyNumberFormat="1" applyFont="1" applyFill="1" applyBorder="1" applyAlignment="1">
      <alignment vertical="center"/>
    </xf>
    <xf numFmtId="182" fontId="13" fillId="0" borderId="0" xfId="49" applyNumberFormat="1" applyFont="1" applyFill="1" applyBorder="1" applyAlignment="1">
      <alignment vertical="center"/>
    </xf>
    <xf numFmtId="172" fontId="4" fillId="4" borderId="0" xfId="0" applyNumberFormat="1" applyFont="1" applyFill="1" applyAlignment="1">
      <alignment vertical="center"/>
    </xf>
    <xf numFmtId="172" fontId="13" fillId="0" borderId="7" xfId="0" applyNumberFormat="1" applyFont="1" applyBorder="1" applyAlignment="1">
      <alignment vertical="center"/>
    </xf>
    <xf numFmtId="172" fontId="77" fillId="0" borderId="0" xfId="0" applyNumberFormat="1" applyFont="1" applyFill="1" applyBorder="1" applyAlignment="1">
      <alignment vertical="center"/>
    </xf>
    <xf numFmtId="195" fontId="77" fillId="0" borderId="0" xfId="0" applyFont="1" applyFill="1" applyBorder="1" applyAlignment="1">
      <alignment vertical="center"/>
    </xf>
    <xf numFmtId="179" fontId="80" fillId="0" borderId="0" xfId="43" applyNumberFormat="1" applyFont="1" applyFill="1" applyBorder="1" applyAlignment="1">
      <alignment vertical="center"/>
    </xf>
    <xf numFmtId="211" fontId="6" fillId="0" borderId="0" xfId="0" applyNumberFormat="1" applyFont="1" applyFill="1" applyBorder="1" applyAlignment="1">
      <alignment vertical="center"/>
    </xf>
    <xf numFmtId="196" fontId="4" fillId="10" borderId="0" xfId="43" applyFont="1" applyFill="1" applyBorder="1">
      <alignment vertical="top"/>
    </xf>
    <xf numFmtId="172" fontId="4" fillId="6" borderId="0" xfId="6" applyBorder="1"/>
    <xf numFmtId="172" fontId="4" fillId="0" borderId="0" xfId="6" applyFill="1" applyBorder="1"/>
    <xf numFmtId="172" fontId="4" fillId="10" borderId="0" xfId="0" applyNumberFormat="1" applyFont="1" applyFill="1" applyBorder="1" applyAlignment="1">
      <alignment vertical="center"/>
    </xf>
    <xf numFmtId="2" fontId="71" fillId="0" borderId="0" xfId="0" applyNumberFormat="1" applyFont="1" applyFill="1" applyBorder="1" applyAlignment="1">
      <alignment vertical="center"/>
    </xf>
    <xf numFmtId="2" fontId="4" fillId="0" borderId="0" xfId="6" applyNumberFormat="1" applyFill="1" applyBorder="1" applyAlignment="1">
      <alignment vertical="center"/>
    </xf>
    <xf numFmtId="195" fontId="8" fillId="0" borderId="0" xfId="0" applyFont="1" applyFill="1" applyBorder="1" applyAlignment="1">
      <alignment vertical="center"/>
    </xf>
    <xf numFmtId="173" fontId="8" fillId="0" borderId="0" xfId="0" applyNumberFormat="1" applyFont="1" applyFill="1" applyBorder="1" applyAlignment="1">
      <alignment vertical="center"/>
    </xf>
    <xf numFmtId="182" fontId="8" fillId="0" borderId="0" xfId="0" applyNumberFormat="1" applyFont="1" applyFill="1" applyBorder="1" applyAlignment="1">
      <alignment vertical="center"/>
    </xf>
    <xf numFmtId="172" fontId="8" fillId="0" borderId="19" xfId="0" applyNumberFormat="1" applyFont="1" applyFill="1" applyBorder="1" applyAlignment="1">
      <alignment vertical="center"/>
    </xf>
    <xf numFmtId="169" fontId="8" fillId="0" borderId="0" xfId="0" applyNumberFormat="1" applyFont="1" applyFill="1" applyBorder="1" applyAlignment="1">
      <alignment vertical="center"/>
    </xf>
    <xf numFmtId="178" fontId="8" fillId="0" borderId="0" xfId="0" applyNumberFormat="1" applyFont="1" applyFill="1" applyBorder="1" applyAlignment="1">
      <alignment vertical="center"/>
    </xf>
    <xf numFmtId="172" fontId="71" fillId="0" borderId="0" xfId="0" applyNumberFormat="1" applyFont="1" applyFill="1" applyAlignment="1">
      <alignment horizontal="center" vertical="center"/>
    </xf>
    <xf numFmtId="196" fontId="6" fillId="10" borderId="0" xfId="43" applyFont="1" applyFill="1" applyBorder="1" applyAlignment="1">
      <alignment vertical="center"/>
    </xf>
    <xf numFmtId="179" fontId="6" fillId="10" borderId="0" xfId="43" applyNumberFormat="1" applyFont="1" applyFill="1" applyBorder="1" applyAlignment="1">
      <alignment vertical="center"/>
    </xf>
    <xf numFmtId="10" fontId="77" fillId="0" borderId="0" xfId="1340" applyFont="1" applyFill="1" applyBorder="1" applyAlignment="1">
      <alignment vertical="center"/>
    </xf>
    <xf numFmtId="182" fontId="6" fillId="0" borderId="19" xfId="0" applyNumberFormat="1" applyFont="1" applyFill="1" applyBorder="1" applyAlignment="1">
      <alignment vertical="center"/>
    </xf>
    <xf numFmtId="172" fontId="80" fillId="0" borderId="0" xfId="0" applyNumberFormat="1" applyFont="1" applyAlignment="1">
      <alignment vertical="center"/>
    </xf>
    <xf numFmtId="168" fontId="80" fillId="0" borderId="0" xfId="0" applyNumberFormat="1" applyFont="1" applyAlignment="1">
      <alignment vertical="center"/>
    </xf>
    <xf numFmtId="172" fontId="6" fillId="0" borderId="45" xfId="0" applyNumberFormat="1" applyFont="1" applyFill="1" applyBorder="1" applyAlignment="1">
      <alignment vertical="center"/>
    </xf>
    <xf numFmtId="172" fontId="80" fillId="0" borderId="0" xfId="0" applyNumberFormat="1" applyFont="1" applyFill="1" applyBorder="1" applyAlignment="1">
      <alignment vertical="center"/>
    </xf>
    <xf numFmtId="168" fontId="80" fillId="0" borderId="0" xfId="0" applyNumberFormat="1" applyFont="1" applyBorder="1" applyAlignment="1">
      <alignment vertical="center"/>
    </xf>
    <xf numFmtId="181" fontId="6" fillId="4" borderId="9" xfId="0" applyNumberFormat="1" applyFont="1" applyFill="1" applyBorder="1" applyAlignment="1">
      <alignment vertical="center"/>
    </xf>
    <xf numFmtId="172" fontId="4" fillId="6" borderId="0" xfId="6" applyNumberFormat="1" applyFont="1" applyBorder="1"/>
    <xf numFmtId="168" fontId="21" fillId="8" borderId="0" xfId="5" applyNumberFormat="1" applyBorder="1" applyAlignment="1">
      <alignment vertical="center"/>
    </xf>
    <xf numFmtId="172" fontId="4" fillId="0" borderId="7" xfId="0" applyNumberFormat="1" applyFont="1" applyFill="1" applyBorder="1" applyAlignment="1">
      <alignment vertical="center"/>
    </xf>
    <xf numFmtId="172" fontId="21" fillId="8" borderId="0" xfId="5" applyNumberFormat="1" applyBorder="1" applyAlignment="1">
      <alignment vertical="center"/>
    </xf>
    <xf numFmtId="195" fontId="79" fillId="0" borderId="0" xfId="0" applyFont="1" applyFill="1" applyBorder="1" applyAlignment="1">
      <alignment vertical="center"/>
    </xf>
    <xf numFmtId="195" fontId="6" fillId="3" borderId="51" xfId="0" applyFont="1" applyFill="1" applyBorder="1" applyAlignment="1">
      <alignment vertical="center"/>
    </xf>
    <xf numFmtId="195" fontId="11" fillId="7" borderId="21" xfId="0" applyFont="1" applyFill="1" applyBorder="1" applyAlignment="1">
      <alignment vertical="center"/>
    </xf>
    <xf numFmtId="195" fontId="6" fillId="4" borderId="54" xfId="0" applyFont="1" applyFill="1" applyBorder="1" applyAlignment="1">
      <alignment vertical="center"/>
    </xf>
    <xf numFmtId="195" fontId="6" fillId="3" borderId="44" xfId="0" applyFont="1" applyFill="1" applyBorder="1" applyAlignment="1">
      <alignment vertical="center"/>
    </xf>
    <xf numFmtId="195" fontId="6" fillId="2" borderId="44" xfId="0" applyFont="1" applyFill="1" applyBorder="1" applyAlignment="1">
      <alignment vertical="center"/>
    </xf>
    <xf numFmtId="195" fontId="6" fillId="2" borderId="55" xfId="0" applyFont="1" applyFill="1" applyBorder="1" applyAlignment="1">
      <alignment vertical="center"/>
    </xf>
    <xf numFmtId="195" fontId="6" fillId="3" borderId="52" xfId="0" applyFont="1" applyFill="1" applyBorder="1" applyAlignment="1">
      <alignment vertical="center"/>
    </xf>
    <xf numFmtId="195" fontId="6" fillId="4" borderId="53" xfId="0" applyFont="1" applyFill="1" applyBorder="1" applyAlignment="1">
      <alignment vertical="center"/>
    </xf>
    <xf numFmtId="195" fontId="6" fillId="4" borderId="44" xfId="0" applyFont="1" applyFill="1" applyBorder="1" applyAlignment="1">
      <alignment vertical="center"/>
    </xf>
    <xf numFmtId="195" fontId="6" fillId="3" borderId="48" xfId="0" applyFont="1" applyFill="1" applyBorder="1" applyAlignment="1">
      <alignment vertical="center"/>
    </xf>
    <xf numFmtId="195" fontId="6" fillId="3" borderId="49" xfId="0" applyFont="1" applyFill="1" applyBorder="1" applyAlignment="1">
      <alignment vertical="center"/>
    </xf>
    <xf numFmtId="195" fontId="6" fillId="3" borderId="8" xfId="0" applyFont="1" applyFill="1" applyBorder="1" applyAlignment="1">
      <alignment vertical="center"/>
    </xf>
    <xf numFmtId="195" fontId="6" fillId="3" borderId="3" xfId="0" applyFont="1" applyFill="1" applyBorder="1" applyAlignment="1">
      <alignment vertical="center"/>
    </xf>
    <xf numFmtId="195" fontId="6" fillId="2" borderId="51" xfId="0" applyFont="1" applyFill="1" applyBorder="1" applyAlignment="1">
      <alignment vertical="center"/>
    </xf>
    <xf numFmtId="195" fontId="6" fillId="2" borderId="52" xfId="0" applyFont="1" applyFill="1" applyBorder="1" applyAlignment="1">
      <alignment vertical="center"/>
    </xf>
    <xf numFmtId="177" fontId="6" fillId="4" borderId="25" xfId="0" applyNumberFormat="1" applyFont="1" applyFill="1" applyBorder="1" applyAlignment="1">
      <alignment horizontal="left" vertical="center" indent="1"/>
    </xf>
    <xf numFmtId="195" fontId="6" fillId="3" borderId="26" xfId="0" applyFont="1" applyFill="1" applyBorder="1" applyAlignment="1">
      <alignment vertical="center"/>
    </xf>
    <xf numFmtId="195" fontId="6" fillId="4" borderId="0" xfId="0" applyFont="1" applyFill="1" applyBorder="1" applyAlignment="1">
      <alignment vertical="center"/>
    </xf>
    <xf numFmtId="177" fontId="6" fillId="4" borderId="51" xfId="0" applyNumberFormat="1" applyFont="1" applyFill="1" applyBorder="1" applyAlignment="1">
      <alignment horizontal="left" vertical="center" indent="1"/>
    </xf>
    <xf numFmtId="177" fontId="6" fillId="4" borderId="44" xfId="0" applyNumberFormat="1" applyFont="1" applyFill="1" applyBorder="1" applyAlignment="1">
      <alignment horizontal="left" vertical="center" indent="1"/>
    </xf>
    <xf numFmtId="195" fontId="6" fillId="101" borderId="44" xfId="0" applyFont="1" applyFill="1" applyBorder="1" applyAlignment="1">
      <alignment vertical="center"/>
    </xf>
    <xf numFmtId="172" fontId="6" fillId="2" borderId="52" xfId="0" applyNumberFormat="1" applyFont="1" applyFill="1" applyBorder="1" applyAlignment="1">
      <alignment vertical="center"/>
    </xf>
    <xf numFmtId="172" fontId="6" fillId="2" borderId="52" xfId="0" applyNumberFormat="1" applyFont="1" applyFill="1" applyBorder="1" applyAlignment="1">
      <alignment horizontal="left" vertical="center"/>
    </xf>
    <xf numFmtId="172" fontId="6" fillId="2" borderId="53" xfId="0" applyNumberFormat="1" applyFont="1" applyFill="1" applyBorder="1" applyAlignment="1">
      <alignment vertical="center"/>
    </xf>
    <xf numFmtId="10" fontId="6" fillId="3" borderId="12" xfId="1340" applyFont="1" applyFill="1" applyBorder="1" applyAlignment="1">
      <alignment vertical="center"/>
    </xf>
    <xf numFmtId="209" fontId="6" fillId="3" borderId="53" xfId="1340" applyNumberFormat="1" applyFont="1" applyFill="1" applyBorder="1" applyAlignment="1">
      <alignment vertical="center"/>
    </xf>
    <xf numFmtId="10" fontId="6" fillId="3" borderId="52" xfId="1340" applyFont="1" applyFill="1" applyBorder="1" applyAlignment="1">
      <alignment vertical="center"/>
    </xf>
    <xf numFmtId="172" fontId="6" fillId="4" borderId="52" xfId="0" applyNumberFormat="1" applyFont="1" applyFill="1" applyBorder="1" applyAlignment="1">
      <alignment vertical="center"/>
    </xf>
    <xf numFmtId="195" fontId="4" fillId="4" borderId="0" xfId="0" applyFont="1" applyFill="1" applyAlignment="1">
      <alignment vertical="center"/>
    </xf>
    <xf numFmtId="0" fontId="4" fillId="4" borderId="0" xfId="0" applyNumberFormat="1" applyFont="1" applyFill="1" applyAlignment="1">
      <alignment horizontal="left" vertical="center"/>
    </xf>
    <xf numFmtId="172" fontId="6" fillId="4" borderId="12" xfId="0" quotePrefix="1" applyNumberFormat="1" applyFont="1" applyFill="1" applyBorder="1" applyAlignment="1">
      <alignment vertical="center" wrapText="1"/>
    </xf>
    <xf numFmtId="195" fontId="6" fillId="0" borderId="19" xfId="0" applyFont="1" applyFill="1" applyBorder="1" applyAlignment="1">
      <alignment vertical="center"/>
    </xf>
    <xf numFmtId="2" fontId="6" fillId="3" borderId="12" xfId="1340" applyNumberFormat="1" applyFont="1" applyFill="1" applyBorder="1" applyAlignment="1">
      <alignment vertical="center"/>
    </xf>
    <xf numFmtId="172" fontId="6" fillId="0" borderId="44" xfId="0" quotePrefix="1" applyNumberFormat="1" applyFont="1" applyFill="1" applyBorder="1" applyAlignment="1">
      <alignment vertical="center"/>
    </xf>
    <xf numFmtId="195" fontId="15" fillId="0" borderId="0" xfId="0" applyFont="1" applyFill="1" applyBorder="1" applyAlignment="1">
      <alignment vertical="center"/>
    </xf>
    <xf numFmtId="172" fontId="4" fillId="6" borderId="0" xfId="6" applyFill="1" applyAlignment="1">
      <alignment vertical="center"/>
    </xf>
    <xf numFmtId="175" fontId="15" fillId="0" borderId="0" xfId="0" applyNumberFormat="1" applyFont="1" applyFill="1" applyBorder="1" applyAlignment="1">
      <alignment vertical="center"/>
    </xf>
    <xf numFmtId="172" fontId="13" fillId="0" borderId="21" xfId="0" applyNumberFormat="1" applyFont="1" applyFill="1" applyBorder="1" applyAlignment="1">
      <alignment vertical="center"/>
    </xf>
    <xf numFmtId="195" fontId="4" fillId="0" borderId="19" xfId="0" applyFont="1" applyBorder="1" applyAlignment="1">
      <alignment vertical="center"/>
    </xf>
    <xf numFmtId="195" fontId="6" fillId="4" borderId="56" xfId="0" applyFont="1" applyFill="1" applyBorder="1" applyAlignment="1">
      <alignment vertical="center"/>
    </xf>
    <xf numFmtId="195" fontId="6" fillId="4" borderId="57" xfId="0" applyFont="1" applyFill="1" applyBorder="1" applyAlignment="1">
      <alignment vertical="center"/>
    </xf>
    <xf numFmtId="195" fontId="6" fillId="3" borderId="59" xfId="0" applyFont="1" applyFill="1" applyBorder="1" applyAlignment="1">
      <alignment horizontal="center" vertical="center"/>
    </xf>
    <xf numFmtId="195" fontId="6" fillId="3" borderId="19" xfId="0" applyFont="1" applyFill="1" applyBorder="1" applyAlignment="1">
      <alignment vertical="center"/>
    </xf>
    <xf numFmtId="172" fontId="6" fillId="4" borderId="59" xfId="0" quotePrefix="1" applyNumberFormat="1" applyFont="1" applyFill="1" applyBorder="1" applyAlignment="1">
      <alignment vertical="center" wrapText="1"/>
    </xf>
    <xf numFmtId="172" fontId="6" fillId="3" borderId="60" xfId="0" applyNumberFormat="1" applyFont="1" applyFill="1" applyBorder="1" applyAlignment="1">
      <alignment vertical="center"/>
    </xf>
    <xf numFmtId="195" fontId="6" fillId="3" borderId="2" xfId="0" applyFont="1" applyFill="1" applyBorder="1" applyAlignment="1">
      <alignment horizontal="center" vertical="center"/>
    </xf>
    <xf numFmtId="172" fontId="6" fillId="4" borderId="2" xfId="0" quotePrefix="1" applyNumberFormat="1" applyFont="1" applyFill="1" applyBorder="1" applyAlignment="1">
      <alignment vertical="center" wrapText="1"/>
    </xf>
    <xf numFmtId="172" fontId="6" fillId="3" borderId="4" xfId="0" applyNumberFormat="1" applyFont="1" applyFill="1" applyBorder="1" applyAlignment="1">
      <alignment vertical="center"/>
    </xf>
    <xf numFmtId="172" fontId="6" fillId="4" borderId="59" xfId="0" applyNumberFormat="1" applyFont="1" applyFill="1" applyBorder="1" applyAlignment="1">
      <alignment vertical="center"/>
    </xf>
    <xf numFmtId="172" fontId="6" fillId="4" borderId="2" xfId="0" applyNumberFormat="1" applyFont="1" applyFill="1" applyBorder="1" applyAlignment="1">
      <alignment vertical="center"/>
    </xf>
    <xf numFmtId="172" fontId="6" fillId="4" borderId="58" xfId="0" applyNumberFormat="1" applyFont="1" applyFill="1" applyBorder="1" applyAlignment="1">
      <alignment vertical="center"/>
    </xf>
    <xf numFmtId="172" fontId="6" fillId="4" borderId="49" xfId="0" applyNumberFormat="1" applyFont="1" applyFill="1" applyBorder="1" applyAlignment="1">
      <alignment vertical="center"/>
    </xf>
    <xf numFmtId="172" fontId="6" fillId="4" borderId="3" xfId="0" applyNumberFormat="1" applyFont="1" applyFill="1" applyBorder="1" applyAlignment="1">
      <alignment vertical="center"/>
    </xf>
    <xf numFmtId="195" fontId="6" fillId="3" borderId="61" xfId="0" applyFont="1" applyFill="1" applyBorder="1" applyAlignment="1">
      <alignment horizontal="center" vertical="center"/>
    </xf>
    <xf numFmtId="195" fontId="6" fillId="3" borderId="63" xfId="0" applyFont="1" applyFill="1" applyBorder="1" applyAlignment="1">
      <alignment vertical="center"/>
    </xf>
    <xf numFmtId="172" fontId="6" fillId="3" borderId="64" xfId="0" applyNumberFormat="1" applyFont="1" applyFill="1" applyBorder="1" applyAlignment="1">
      <alignment vertical="center"/>
    </xf>
    <xf numFmtId="195" fontId="6" fillId="4" borderId="65" xfId="0" applyFont="1" applyFill="1" applyBorder="1" applyAlignment="1">
      <alignment horizontal="center" vertical="center" wrapText="1"/>
    </xf>
    <xf numFmtId="195" fontId="6" fillId="2" borderId="66" xfId="0" applyFont="1" applyFill="1" applyBorder="1" applyAlignment="1">
      <alignment vertical="center"/>
    </xf>
    <xf numFmtId="172" fontId="6" fillId="3" borderId="66" xfId="0" applyNumberFormat="1" applyFont="1" applyFill="1" applyBorder="1" applyAlignment="1">
      <alignment vertical="center"/>
    </xf>
    <xf numFmtId="172" fontId="6" fillId="2" borderId="66" xfId="0" applyNumberFormat="1" applyFont="1" applyFill="1" applyBorder="1" applyAlignment="1">
      <alignment vertical="center"/>
    </xf>
    <xf numFmtId="172" fontId="6" fillId="3" borderId="43" xfId="0" applyNumberFormat="1" applyFont="1" applyFill="1" applyBorder="1" applyAlignment="1">
      <alignment vertical="center"/>
    </xf>
    <xf numFmtId="172" fontId="6" fillId="3" borderId="65" xfId="0" applyNumberFormat="1" applyFont="1" applyFill="1" applyBorder="1" applyAlignment="1">
      <alignment vertical="center"/>
    </xf>
    <xf numFmtId="172" fontId="6" fillId="4" borderId="65" xfId="0" applyNumberFormat="1" applyFont="1" applyFill="1" applyBorder="1" applyAlignment="1">
      <alignment vertical="center"/>
    </xf>
    <xf numFmtId="172" fontId="6" fillId="4" borderId="66" xfId="0" applyNumberFormat="1" applyFont="1" applyFill="1" applyBorder="1" applyAlignment="1">
      <alignment vertical="center"/>
    </xf>
    <xf numFmtId="172" fontId="6" fillId="4" borderId="43" xfId="0" applyNumberFormat="1" applyFont="1" applyFill="1" applyBorder="1" applyAlignment="1">
      <alignment vertical="center"/>
    </xf>
    <xf numFmtId="196" fontId="6" fillId="3" borderId="66" xfId="43" applyFont="1" applyFill="1" applyBorder="1">
      <alignment vertical="top"/>
    </xf>
    <xf numFmtId="172" fontId="6" fillId="4" borderId="17" xfId="0" applyNumberFormat="1" applyFont="1" applyFill="1" applyBorder="1" applyAlignment="1">
      <alignment vertical="center"/>
    </xf>
    <xf numFmtId="177" fontId="6" fillId="3" borderId="4" xfId="0" applyNumberFormat="1" applyFont="1" applyFill="1" applyBorder="1" applyAlignment="1">
      <alignment horizontal="center" vertical="center"/>
    </xf>
    <xf numFmtId="195" fontId="6" fillId="2" borderId="53" xfId="0" applyFont="1" applyFill="1" applyBorder="1" applyAlignment="1">
      <alignment vertical="center"/>
    </xf>
    <xf numFmtId="172" fontId="6" fillId="4" borderId="53" xfId="0" applyNumberFormat="1" applyFont="1" applyFill="1" applyBorder="1" applyAlignment="1">
      <alignment vertical="center"/>
    </xf>
    <xf numFmtId="172" fontId="6" fillId="4" borderId="52" xfId="0" quotePrefix="1" applyNumberFormat="1" applyFont="1" applyFill="1" applyBorder="1" applyAlignment="1">
      <alignment vertical="center" wrapText="1"/>
    </xf>
    <xf numFmtId="172" fontId="6" fillId="4" borderId="53" xfId="0" quotePrefix="1" applyNumberFormat="1" applyFont="1" applyFill="1" applyBorder="1" applyAlignment="1">
      <alignment vertical="center" wrapText="1"/>
    </xf>
    <xf numFmtId="172" fontId="6" fillId="4" borderId="49" xfId="0" quotePrefix="1" applyNumberFormat="1" applyFont="1" applyFill="1" applyBorder="1" applyAlignment="1">
      <alignment vertical="center" wrapText="1"/>
    </xf>
    <xf numFmtId="172" fontId="6" fillId="4" borderId="60" xfId="0" quotePrefix="1" applyNumberFormat="1" applyFont="1" applyFill="1" applyBorder="1" applyAlignment="1">
      <alignment vertical="center" wrapText="1"/>
    </xf>
    <xf numFmtId="172" fontId="6" fillId="4" borderId="3" xfId="0" quotePrefix="1" applyNumberFormat="1" applyFont="1" applyFill="1" applyBorder="1" applyAlignment="1">
      <alignment vertical="center" wrapText="1"/>
    </xf>
    <xf numFmtId="172" fontId="6" fillId="4" borderId="4" xfId="0" quotePrefix="1" applyNumberFormat="1" applyFont="1" applyFill="1" applyBorder="1" applyAlignment="1">
      <alignment vertical="center" wrapText="1"/>
    </xf>
    <xf numFmtId="172" fontId="6" fillId="4" borderId="60" xfId="0" applyNumberFormat="1" applyFont="1" applyFill="1" applyBorder="1" applyAlignment="1">
      <alignment vertical="center"/>
    </xf>
    <xf numFmtId="172" fontId="6" fillId="4" borderId="4" xfId="0" applyNumberFormat="1" applyFont="1" applyFill="1" applyBorder="1" applyAlignment="1">
      <alignment vertical="center"/>
    </xf>
    <xf numFmtId="10" fontId="6" fillId="3" borderId="53" xfId="1340" applyFont="1" applyFill="1" applyBorder="1" applyAlignment="1">
      <alignment vertical="center"/>
    </xf>
    <xf numFmtId="2" fontId="6" fillId="3" borderId="52" xfId="1340" applyNumberFormat="1" applyFont="1" applyFill="1" applyBorder="1" applyAlignment="1">
      <alignment vertical="center"/>
    </xf>
    <xf numFmtId="2" fontId="6" fillId="3" borderId="53" xfId="1340" applyNumberFormat="1" applyFont="1" applyFill="1" applyBorder="1" applyAlignment="1">
      <alignment vertical="center"/>
    </xf>
    <xf numFmtId="195" fontId="4" fillId="4" borderId="0" xfId="0" applyFont="1" applyFill="1" applyBorder="1" applyAlignment="1">
      <alignment vertical="center"/>
    </xf>
    <xf numFmtId="195" fontId="6" fillId="3" borderId="0" xfId="0" applyFont="1" applyFill="1" applyBorder="1" applyAlignment="1">
      <alignment vertical="center"/>
    </xf>
    <xf numFmtId="172" fontId="6" fillId="4" borderId="68" xfId="0" applyNumberFormat="1" applyFont="1" applyFill="1" applyBorder="1" applyAlignment="1">
      <alignment vertical="center"/>
    </xf>
    <xf numFmtId="195" fontId="6" fillId="0" borderId="0" xfId="0" applyFont="1" applyAlignment="1">
      <alignment vertical="center"/>
    </xf>
    <xf numFmtId="173" fontId="8" fillId="0" borderId="19" xfId="0" applyNumberFormat="1" applyFont="1" applyFill="1" applyBorder="1" applyAlignment="1">
      <alignment vertical="center"/>
    </xf>
    <xf numFmtId="173" fontId="6" fillId="0" borderId="44" xfId="0" applyNumberFormat="1" applyFont="1" applyFill="1" applyBorder="1" applyAlignment="1">
      <alignment vertical="center"/>
    </xf>
    <xf numFmtId="172" fontId="21" fillId="6" borderId="0" xfId="5" applyFill="1" applyAlignment="1">
      <alignment vertical="center"/>
    </xf>
    <xf numFmtId="172" fontId="6" fillId="6" borderId="0" xfId="5" applyFont="1" applyFill="1" applyAlignment="1">
      <alignment vertical="center"/>
    </xf>
    <xf numFmtId="172" fontId="6" fillId="6" borderId="0" xfId="5" applyFont="1" applyFill="1"/>
    <xf numFmtId="172" fontId="6" fillId="6" borderId="0" xfId="5" applyFont="1" applyFill="1" applyBorder="1"/>
    <xf numFmtId="172" fontId="4" fillId="5" borderId="0" xfId="6" applyFill="1" applyAlignment="1">
      <alignment vertical="center"/>
    </xf>
    <xf numFmtId="172" fontId="4" fillId="5" borderId="0" xfId="6" applyFill="1" applyAlignment="1">
      <alignment horizontal="center" vertical="center"/>
    </xf>
    <xf numFmtId="172" fontId="4" fillId="5" borderId="0" xfId="6" applyFill="1" applyBorder="1" applyAlignment="1">
      <alignment vertical="center"/>
    </xf>
    <xf numFmtId="179" fontId="6" fillId="6" borderId="0" xfId="5" applyNumberFormat="1" applyFont="1" applyFill="1" applyAlignment="1">
      <alignment vertical="center"/>
    </xf>
    <xf numFmtId="179" fontId="6" fillId="6" borderId="0" xfId="5" applyNumberFormat="1" applyFont="1" applyFill="1" applyBorder="1" applyAlignment="1">
      <alignment vertical="center"/>
    </xf>
    <xf numFmtId="172" fontId="36" fillId="0" borderId="0" xfId="56" applyNumberFormat="1" applyFill="1" applyAlignment="1" applyProtection="1">
      <alignment horizontal="right" vertical="center"/>
    </xf>
    <xf numFmtId="172" fontId="4" fillId="0" borderId="0" xfId="0" applyNumberFormat="1" applyFont="1" applyAlignment="1">
      <alignment horizontal="right" vertical="center"/>
    </xf>
    <xf numFmtId="172" fontId="4" fillId="0" borderId="0" xfId="0" applyNumberFormat="1" applyFont="1" applyFill="1" applyAlignment="1">
      <alignment horizontal="right" vertical="center"/>
    </xf>
    <xf numFmtId="172" fontId="21" fillId="8" borderId="0" xfId="5" applyAlignment="1">
      <alignment horizontal="right" vertical="center"/>
    </xf>
    <xf numFmtId="195" fontId="0" fillId="0" borderId="0" xfId="0" applyAlignment="1">
      <alignment horizontal="right" vertical="top"/>
    </xf>
    <xf numFmtId="172" fontId="36" fillId="0" borderId="0" xfId="56" applyNumberFormat="1" applyFill="1" applyBorder="1" applyAlignment="1" applyProtection="1">
      <alignment horizontal="right" vertical="center"/>
      <protection locked="0"/>
    </xf>
    <xf numFmtId="219" fontId="6" fillId="0" borderId="0" xfId="43" applyNumberFormat="1" applyFont="1" applyFill="1" applyBorder="1">
      <alignment vertical="top"/>
    </xf>
    <xf numFmtId="220" fontId="6" fillId="0" borderId="0" xfId="0" applyNumberFormat="1" applyFont="1" applyFill="1" applyBorder="1" applyAlignment="1">
      <alignment vertical="center"/>
    </xf>
    <xf numFmtId="212" fontId="6" fillId="0" borderId="0" xfId="0" applyNumberFormat="1" applyFont="1" applyFill="1" applyBorder="1" applyAlignment="1">
      <alignment vertical="center"/>
    </xf>
    <xf numFmtId="179" fontId="6" fillId="0" borderId="7" xfId="0" applyNumberFormat="1" applyFont="1" applyFill="1" applyBorder="1" applyAlignment="1">
      <alignment vertical="center"/>
    </xf>
    <xf numFmtId="172" fontId="6" fillId="0" borderId="66" xfId="0" applyNumberFormat="1" applyFont="1" applyFill="1" applyBorder="1" applyAlignment="1">
      <alignment vertical="center"/>
    </xf>
    <xf numFmtId="179" fontId="4" fillId="0" borderId="7" xfId="0" applyNumberFormat="1" applyFont="1" applyBorder="1">
      <alignment vertical="top"/>
    </xf>
    <xf numFmtId="179" fontId="6" fillId="0" borderId="7" xfId="0" applyNumberFormat="1" applyFont="1" applyBorder="1">
      <alignment vertical="top"/>
    </xf>
    <xf numFmtId="179" fontId="6" fillId="0" borderId="9" xfId="0" applyNumberFormat="1" applyFont="1" applyFill="1" applyBorder="1" applyAlignment="1">
      <alignment vertical="center"/>
    </xf>
    <xf numFmtId="172" fontId="4" fillId="10" borderId="0" xfId="0" applyNumberFormat="1" applyFont="1" applyFill="1" applyAlignment="1">
      <alignment vertical="center"/>
    </xf>
    <xf numFmtId="172" fontId="14" fillId="0" borderId="0" xfId="0" applyNumberFormat="1" applyFont="1" applyFill="1" applyBorder="1" applyAlignment="1">
      <alignment vertical="center"/>
    </xf>
    <xf numFmtId="192" fontId="6" fillId="4" borderId="0" xfId="376" applyNumberFormat="1" applyFont="1" applyFill="1" applyBorder="1" applyAlignment="1">
      <alignment vertical="center"/>
    </xf>
    <xf numFmtId="172" fontId="4" fillId="0" borderId="19" xfId="0" applyNumberFormat="1" applyFont="1" applyFill="1" applyBorder="1" applyAlignment="1">
      <alignment vertical="center"/>
    </xf>
    <xf numFmtId="172" fontId="15" fillId="0" borderId="0" xfId="6" applyFont="1" applyFill="1" applyBorder="1" applyAlignment="1">
      <alignment vertical="center"/>
    </xf>
    <xf numFmtId="172" fontId="6" fillId="0" borderId="44" xfId="6" applyFont="1" applyFill="1" applyBorder="1" applyAlignment="1">
      <alignment vertical="center"/>
    </xf>
    <xf numFmtId="172" fontId="15" fillId="0" borderId="19" xfId="0" applyNumberFormat="1" applyFont="1" applyFill="1" applyBorder="1" applyAlignment="1">
      <alignment vertical="center"/>
    </xf>
    <xf numFmtId="0" fontId="6" fillId="0" borderId="19" xfId="49" applyFont="1" applyFill="1" applyBorder="1" applyAlignment="1">
      <alignment vertical="center"/>
    </xf>
    <xf numFmtId="195" fontId="6" fillId="4" borderId="19" xfId="0" applyFont="1" applyFill="1" applyBorder="1" applyAlignment="1">
      <alignment vertical="center"/>
    </xf>
    <xf numFmtId="195" fontId="6" fillId="3" borderId="71" xfId="0" applyFont="1" applyFill="1" applyBorder="1" applyAlignment="1">
      <alignment horizontal="center" vertical="center"/>
    </xf>
    <xf numFmtId="195" fontId="6" fillId="3" borderId="12" xfId="0" applyFont="1" applyFill="1" applyBorder="1" applyAlignment="1">
      <alignment vertical="center"/>
    </xf>
    <xf numFmtId="195" fontId="6" fillId="4" borderId="70" xfId="0" applyFont="1" applyFill="1" applyBorder="1" applyAlignment="1">
      <alignment vertical="center"/>
    </xf>
    <xf numFmtId="172" fontId="6" fillId="4" borderId="72" xfId="0" applyNumberFormat="1" applyFont="1" applyFill="1" applyBorder="1" applyAlignment="1">
      <alignment vertical="center"/>
    </xf>
    <xf numFmtId="172" fontId="6" fillId="4" borderId="73" xfId="0" applyNumberFormat="1" applyFont="1" applyFill="1" applyBorder="1" applyAlignment="1">
      <alignment vertical="center"/>
    </xf>
    <xf numFmtId="172" fontId="6" fillId="4" borderId="74" xfId="0" applyNumberFormat="1" applyFont="1" applyFill="1" applyBorder="1" applyAlignment="1">
      <alignment vertical="center"/>
    </xf>
    <xf numFmtId="172" fontId="6" fillId="4" borderId="69" xfId="0" applyNumberFormat="1" applyFont="1" applyFill="1" applyBorder="1" applyAlignment="1">
      <alignment vertical="center"/>
    </xf>
    <xf numFmtId="172" fontId="6" fillId="3" borderId="74" xfId="0" applyNumberFormat="1" applyFont="1" applyFill="1" applyBorder="1" applyAlignment="1">
      <alignment vertical="center"/>
    </xf>
    <xf numFmtId="195" fontId="6" fillId="4" borderId="47" xfId="0" applyFont="1" applyFill="1" applyBorder="1" applyAlignment="1">
      <alignment vertical="center"/>
    </xf>
    <xf numFmtId="172" fontId="6" fillId="4" borderId="61" xfId="0" applyNumberFormat="1" applyFont="1" applyFill="1" applyBorder="1" applyAlignment="1">
      <alignment vertical="center"/>
    </xf>
    <xf numFmtId="172" fontId="6" fillId="4" borderId="63" xfId="0" applyNumberFormat="1" applyFont="1" applyFill="1" applyBorder="1" applyAlignment="1">
      <alignment vertical="center"/>
    </xf>
    <xf numFmtId="172" fontId="6" fillId="4" borderId="64" xfId="0" applyNumberFormat="1" applyFont="1" applyFill="1" applyBorder="1" applyAlignment="1">
      <alignment vertical="center"/>
    </xf>
    <xf numFmtId="172" fontId="6" fillId="4" borderId="67" xfId="0" applyNumberFormat="1" applyFont="1" applyFill="1" applyBorder="1" applyAlignment="1">
      <alignment vertical="center"/>
    </xf>
    <xf numFmtId="195" fontId="6" fillId="4" borderId="63" xfId="0" applyFont="1" applyFill="1" applyBorder="1" applyAlignment="1">
      <alignment vertical="center"/>
    </xf>
    <xf numFmtId="172" fontId="6" fillId="0" borderId="75" xfId="0" applyNumberFormat="1" applyFont="1" applyBorder="1" applyAlignment="1">
      <alignment vertical="center"/>
    </xf>
    <xf numFmtId="176" fontId="86" fillId="0" borderId="0" xfId="1440" applyNumberFormat="1" applyFont="1"/>
    <xf numFmtId="10" fontId="0" fillId="0" borderId="0" xfId="1441" applyNumberFormat="1" applyFont="1"/>
    <xf numFmtId="191" fontId="0" fillId="0" borderId="0" xfId="1441" applyNumberFormat="1" applyFont="1"/>
    <xf numFmtId="0" fontId="86" fillId="0" borderId="0" xfId="49" applyFont="1"/>
    <xf numFmtId="172" fontId="5" fillId="7" borderId="0" xfId="49" applyNumberFormat="1" applyFont="1" applyFill="1" applyAlignment="1">
      <alignment vertical="center"/>
    </xf>
    <xf numFmtId="0" fontId="4" fillId="7" borderId="0" xfId="49" applyFont="1" applyFill="1" applyAlignment="1">
      <alignment vertical="center"/>
    </xf>
    <xf numFmtId="172" fontId="13" fillId="7" borderId="0" xfId="49" applyNumberFormat="1" applyFont="1" applyFill="1" applyAlignment="1">
      <alignment vertical="center"/>
    </xf>
    <xf numFmtId="221" fontId="18" fillId="7" borderId="0" xfId="49" applyNumberFormat="1" applyFont="1" applyFill="1" applyAlignment="1">
      <alignment horizontal="left" vertical="center"/>
    </xf>
    <xf numFmtId="172" fontId="14" fillId="7" borderId="0" xfId="49" applyNumberFormat="1" applyFont="1" applyFill="1" applyAlignment="1">
      <alignment vertical="center"/>
    </xf>
    <xf numFmtId="172" fontId="6" fillId="7" borderId="0" xfId="49" applyNumberFormat="1" applyFont="1" applyFill="1" applyAlignment="1">
      <alignment vertical="center"/>
    </xf>
    <xf numFmtId="177" fontId="19" fillId="7" borderId="0" xfId="49" applyNumberFormat="1" applyFont="1" applyFill="1" applyAlignment="1">
      <alignment vertical="center"/>
    </xf>
    <xf numFmtId="177" fontId="4" fillId="7" borderId="0" xfId="49" applyNumberFormat="1" applyFont="1" applyFill="1" applyAlignment="1">
      <alignment vertical="center"/>
    </xf>
    <xf numFmtId="177" fontId="19" fillId="0" borderId="0" xfId="49" applyNumberFormat="1" applyFont="1" applyAlignment="1">
      <alignment vertical="center"/>
    </xf>
    <xf numFmtId="177" fontId="4" fillId="0" borderId="0" xfId="49" applyNumberFormat="1" applyFont="1" applyAlignment="1">
      <alignment vertical="center"/>
    </xf>
    <xf numFmtId="0" fontId="4" fillId="0" borderId="0" xfId="49" applyFont="1"/>
    <xf numFmtId="221" fontId="18" fillId="0" borderId="0" xfId="49" applyNumberFormat="1" applyFont="1" applyAlignment="1">
      <alignment horizontal="left" vertical="center"/>
    </xf>
    <xf numFmtId="0" fontId="13" fillId="0" borderId="0" xfId="376" applyNumberFormat="1" applyFont="1" applyFill="1" applyAlignment="1">
      <alignment vertical="center"/>
    </xf>
    <xf numFmtId="174" fontId="13" fillId="0" borderId="0" xfId="49" applyNumberFormat="1" applyFont="1" applyAlignment="1">
      <alignment vertical="center"/>
    </xf>
    <xf numFmtId="174" fontId="6" fillId="4" borderId="0" xfId="49" applyNumberFormat="1" applyFont="1" applyFill="1" applyAlignment="1">
      <alignment vertical="center"/>
    </xf>
    <xf numFmtId="172" fontId="6" fillId="0" borderId="0" xfId="49" applyNumberFormat="1" applyFont="1" applyAlignment="1">
      <alignment vertical="center"/>
    </xf>
    <xf numFmtId="177" fontId="6" fillId="4" borderId="0" xfId="49" applyNumberFormat="1" applyFont="1" applyFill="1" applyAlignment="1">
      <alignment vertical="center"/>
    </xf>
    <xf numFmtId="172" fontId="4" fillId="0" borderId="0" xfId="49" applyNumberFormat="1" applyFont="1" applyAlignment="1">
      <alignment horizontal="center" vertical="center"/>
    </xf>
    <xf numFmtId="172" fontId="15" fillId="0" borderId="0" xfId="49" applyNumberFormat="1" applyFont="1" applyAlignment="1">
      <alignment vertical="center"/>
    </xf>
    <xf numFmtId="177" fontId="15" fillId="4" borderId="0" xfId="49" applyNumberFormat="1" applyFont="1" applyFill="1" applyAlignment="1">
      <alignment vertical="center"/>
    </xf>
    <xf numFmtId="177" fontId="15" fillId="0" borderId="0" xfId="49" applyNumberFormat="1" applyFont="1" applyAlignment="1">
      <alignment vertical="center"/>
    </xf>
    <xf numFmtId="172" fontId="21" fillId="0" borderId="0" xfId="5" applyFill="1"/>
    <xf numFmtId="0" fontId="18" fillId="0" borderId="0" xfId="49" applyFont="1"/>
    <xf numFmtId="0" fontId="6" fillId="0" borderId="0" xfId="49" applyFont="1"/>
    <xf numFmtId="176" fontId="15" fillId="0" borderId="0" xfId="49" applyNumberFormat="1" applyFont="1"/>
    <xf numFmtId="0" fontId="18" fillId="0" borderId="0" xfId="49" applyFont="1" applyAlignment="1">
      <alignment vertical="center"/>
    </xf>
    <xf numFmtId="176" fontId="4" fillId="0" borderId="0" xfId="49" applyNumberFormat="1" applyFont="1"/>
    <xf numFmtId="191" fontId="15" fillId="0" borderId="0" xfId="1441" applyNumberFormat="1" applyFont="1"/>
    <xf numFmtId="191" fontId="77" fillId="0" borderId="0" xfId="1441" applyNumberFormat="1" applyFont="1"/>
    <xf numFmtId="2" fontId="4" fillId="0" borderId="0" xfId="49" applyNumberFormat="1" applyFont="1"/>
    <xf numFmtId="2" fontId="18" fillId="0" borderId="0" xfId="49" applyNumberFormat="1" applyFont="1"/>
    <xf numFmtId="10" fontId="77" fillId="0" borderId="0" xfId="1441" applyNumberFormat="1" applyFont="1"/>
    <xf numFmtId="182" fontId="15" fillId="0" borderId="0" xfId="49" applyNumberFormat="1" applyFont="1" applyAlignment="1">
      <alignment vertical="center"/>
    </xf>
    <xf numFmtId="222" fontId="15" fillId="0" borderId="0" xfId="49" applyNumberFormat="1" applyFont="1"/>
    <xf numFmtId="191" fontId="4" fillId="0" borderId="0" xfId="1441" applyNumberFormat="1" applyFont="1"/>
    <xf numFmtId="195" fontId="0" fillId="0" borderId="0" xfId="0" applyBorder="1" applyAlignment="1"/>
    <xf numFmtId="195" fontId="6" fillId="0" borderId="0" xfId="0" applyFont="1" applyBorder="1" applyAlignment="1">
      <alignment vertical="center"/>
    </xf>
    <xf numFmtId="0" fontId="4" fillId="0" borderId="0" xfId="49" applyFont="1" applyFill="1" applyBorder="1" applyAlignment="1">
      <alignment vertical="center"/>
    </xf>
    <xf numFmtId="0" fontId="6" fillId="0" borderId="21" xfId="49" applyFont="1" applyFill="1" applyBorder="1" applyAlignment="1">
      <alignment vertical="center"/>
    </xf>
    <xf numFmtId="195" fontId="88" fillId="0" borderId="0" xfId="0" applyFont="1" applyAlignment="1">
      <alignment vertical="center"/>
    </xf>
    <xf numFmtId="172" fontId="89" fillId="0" borderId="0" xfId="0" applyNumberFormat="1" applyFont="1" applyAlignment="1">
      <alignment vertical="center"/>
    </xf>
    <xf numFmtId="172" fontId="90" fillId="0" borderId="0" xfId="0" applyNumberFormat="1" applyFont="1" applyAlignment="1">
      <alignment vertical="center"/>
    </xf>
    <xf numFmtId="179" fontId="90" fillId="0" borderId="0" xfId="0" applyNumberFormat="1" applyFont="1" applyAlignment="1">
      <alignment vertical="center"/>
    </xf>
    <xf numFmtId="182" fontId="90" fillId="0" borderId="0" xfId="0" applyNumberFormat="1" applyFont="1" applyAlignment="1">
      <alignment vertical="center"/>
    </xf>
    <xf numFmtId="172" fontId="91" fillId="0" borderId="0" xfId="0" applyNumberFormat="1" applyFont="1" applyAlignment="1">
      <alignment horizontal="right" vertical="center"/>
    </xf>
    <xf numFmtId="182" fontId="92" fillId="0" borderId="0" xfId="49" applyNumberFormat="1" applyFont="1" applyAlignment="1">
      <alignment vertical="center"/>
    </xf>
    <xf numFmtId="172" fontId="89" fillId="5" borderId="0" xfId="7" applyFont="1"/>
    <xf numFmtId="182" fontId="6" fillId="0" borderId="6" xfId="0" applyNumberFormat="1" applyFont="1" applyFill="1" applyBorder="1" applyAlignment="1">
      <alignment vertical="center"/>
    </xf>
    <xf numFmtId="10" fontId="6" fillId="0" borderId="6" xfId="0" applyNumberFormat="1" applyFont="1" applyFill="1" applyBorder="1" applyAlignment="1">
      <alignment vertical="center"/>
    </xf>
    <xf numFmtId="10" fontId="4" fillId="0" borderId="6" xfId="0" applyNumberFormat="1" applyFont="1" applyBorder="1" applyAlignment="1">
      <alignment vertical="center"/>
    </xf>
    <xf numFmtId="172" fontId="4" fillId="0" borderId="21" xfId="6" applyFill="1" applyBorder="1"/>
    <xf numFmtId="172" fontId="18" fillId="0" borderId="0" xfId="6" applyFont="1" applyFill="1"/>
    <xf numFmtId="204" fontId="4" fillId="0" borderId="0" xfId="43" applyNumberFormat="1" applyFont="1" applyFill="1">
      <alignment vertical="top"/>
    </xf>
    <xf numFmtId="10" fontId="6" fillId="0" borderId="19" xfId="0" applyNumberFormat="1" applyFont="1" applyBorder="1" applyAlignment="1">
      <alignment vertical="center"/>
    </xf>
    <xf numFmtId="10" fontId="6" fillId="0" borderId="43" xfId="0" applyNumberFormat="1" applyFont="1" applyBorder="1" applyAlignment="1">
      <alignment vertical="center"/>
    </xf>
    <xf numFmtId="195" fontId="6" fillId="0" borderId="76" xfId="0" applyFont="1" applyFill="1" applyBorder="1" applyAlignment="1">
      <alignment vertical="center"/>
    </xf>
    <xf numFmtId="0" fontId="6" fillId="0" borderId="76" xfId="49" applyFont="1" applyFill="1" applyBorder="1" applyAlignment="1">
      <alignment vertical="center"/>
    </xf>
    <xf numFmtId="172" fontId="13" fillId="0" borderId="76" xfId="0" applyNumberFormat="1" applyFont="1" applyFill="1" applyBorder="1" applyAlignment="1">
      <alignment vertical="center"/>
    </xf>
    <xf numFmtId="172" fontId="4" fillId="0" borderId="76" xfId="0" applyNumberFormat="1" applyFont="1" applyFill="1" applyBorder="1" applyAlignment="1">
      <alignment vertical="center"/>
    </xf>
    <xf numFmtId="172" fontId="6" fillId="0" borderId="76" xfId="49" applyNumberFormat="1" applyFont="1" applyFill="1" applyBorder="1" applyAlignment="1">
      <alignment vertical="center"/>
    </xf>
    <xf numFmtId="172" fontId="6" fillId="4" borderId="77" xfId="0" applyNumberFormat="1" applyFont="1" applyFill="1" applyBorder="1" applyAlignment="1">
      <alignment vertical="center"/>
    </xf>
    <xf numFmtId="172" fontId="6" fillId="0" borderId="76" xfId="0" applyNumberFormat="1" applyFont="1" applyBorder="1" applyAlignment="1">
      <alignment vertical="center"/>
    </xf>
    <xf numFmtId="172" fontId="6" fillId="0" borderId="77" xfId="0" applyNumberFormat="1" applyFont="1" applyBorder="1" applyAlignment="1">
      <alignment vertical="center"/>
    </xf>
    <xf numFmtId="10" fontId="6" fillId="4" borderId="0" xfId="0" applyNumberFormat="1" applyFont="1" applyFill="1" applyBorder="1" applyAlignment="1">
      <alignment vertical="center"/>
    </xf>
    <xf numFmtId="172" fontId="13" fillId="0" borderId="17" xfId="0" applyNumberFormat="1" applyFont="1" applyFill="1" applyBorder="1" applyAlignment="1">
      <alignment vertical="center"/>
    </xf>
    <xf numFmtId="49" fontId="4" fillId="0" borderId="0" xfId="0" applyNumberFormat="1" applyFont="1">
      <alignment vertical="top"/>
    </xf>
    <xf numFmtId="49" fontId="6" fillId="0" borderId="76" xfId="0" applyNumberFormat="1" applyFont="1" applyFill="1" applyBorder="1" applyAlignment="1">
      <alignment vertical="center"/>
    </xf>
    <xf numFmtId="49" fontId="6" fillId="0" borderId="0" xfId="0" applyNumberFormat="1" applyFont="1" applyAlignment="1">
      <alignment vertical="center"/>
    </xf>
    <xf numFmtId="49" fontId="4" fillId="0" borderId="0" xfId="6" applyNumberFormat="1" applyFill="1"/>
    <xf numFmtId="49" fontId="6" fillId="0" borderId="0" xfId="49" applyNumberFormat="1" applyFont="1" applyFill="1" applyBorder="1" applyAlignment="1">
      <alignment vertical="center"/>
    </xf>
    <xf numFmtId="49" fontId="6" fillId="0" borderId="0" xfId="0" applyNumberFormat="1" applyFont="1" applyFill="1" applyBorder="1" applyAlignment="1">
      <alignment vertical="center"/>
    </xf>
    <xf numFmtId="179" fontId="6" fillId="102" borderId="0" xfId="0" applyNumberFormat="1" applyFont="1" applyFill="1" applyBorder="1" applyAlignment="1">
      <alignment vertical="center"/>
    </xf>
    <xf numFmtId="179" fontId="6" fillId="5" borderId="0" xfId="0" applyNumberFormat="1" applyFont="1" applyFill="1" applyBorder="1" applyAlignment="1">
      <alignment vertical="center"/>
    </xf>
    <xf numFmtId="172" fontId="6" fillId="5" borderId="0" xfId="0" applyNumberFormat="1" applyFont="1" applyFill="1" applyBorder="1" applyAlignment="1" applyProtection="1">
      <alignment vertical="center"/>
      <protection locked="0"/>
    </xf>
    <xf numFmtId="172" fontId="6" fillId="103" borderId="0" xfId="0" applyNumberFormat="1" applyFont="1" applyFill="1" applyBorder="1" applyAlignment="1" applyProtection="1">
      <alignment vertical="center"/>
      <protection locked="0"/>
    </xf>
    <xf numFmtId="172" fontId="4" fillId="103" borderId="0" xfId="6" applyFill="1" applyBorder="1" applyAlignment="1">
      <alignment vertical="center"/>
    </xf>
    <xf numFmtId="195" fontId="0" fillId="103" borderId="0" xfId="0" applyFill="1">
      <alignment vertical="top"/>
    </xf>
    <xf numFmtId="179" fontId="6" fillId="103" borderId="0" xfId="43" applyNumberFormat="1" applyFont="1" applyFill="1" applyBorder="1" applyAlignment="1">
      <alignment vertical="center"/>
    </xf>
    <xf numFmtId="179" fontId="6" fillId="5" borderId="0" xfId="43" applyNumberFormat="1" applyFont="1" applyFill="1" applyBorder="1" applyAlignment="1">
      <alignment vertical="center"/>
    </xf>
    <xf numFmtId="196" fontId="6" fillId="5" borderId="0" xfId="43" applyFont="1" applyFill="1" applyBorder="1" applyAlignment="1">
      <alignment vertical="center"/>
    </xf>
    <xf numFmtId="196" fontId="6" fillId="5" borderId="0" xfId="43" applyNumberFormat="1" applyFont="1" applyFill="1" applyBorder="1">
      <alignment vertical="top"/>
    </xf>
    <xf numFmtId="182" fontId="4" fillId="4" borderId="0" xfId="0" applyNumberFormat="1" applyFont="1" applyFill="1" applyBorder="1" applyAlignment="1">
      <alignment vertical="center"/>
    </xf>
    <xf numFmtId="196" fontId="4" fillId="4" borderId="0" xfId="43" applyFont="1" applyFill="1" applyBorder="1">
      <alignment vertical="top"/>
    </xf>
    <xf numFmtId="196" fontId="13" fillId="0" borderId="0" xfId="43" applyNumberFormat="1" applyFont="1" applyFill="1">
      <alignment vertical="top"/>
    </xf>
    <xf numFmtId="196" fontId="13" fillId="0" borderId="7" xfId="43" applyNumberFormat="1" applyFont="1" applyFill="1" applyBorder="1">
      <alignment vertical="top"/>
    </xf>
    <xf numFmtId="223" fontId="4" fillId="5" borderId="0" xfId="49" applyNumberFormat="1" applyFont="1" applyFill="1"/>
    <xf numFmtId="223" fontId="15" fillId="5" borderId="0" xfId="49" applyNumberFormat="1" applyFont="1" applyFill="1"/>
    <xf numFmtId="223" fontId="4" fillId="102" borderId="0" xfId="49" applyNumberFormat="1" applyFont="1" applyFill="1"/>
    <xf numFmtId="221" fontId="85" fillId="7" borderId="0" xfId="49" applyNumberFormat="1" applyFont="1" applyFill="1"/>
    <xf numFmtId="221" fontId="82" fillId="7" borderId="0" xfId="49" applyNumberFormat="1" applyFont="1" applyFill="1"/>
    <xf numFmtId="0" fontId="85" fillId="102" borderId="0" xfId="49" applyFont="1" applyFill="1"/>
    <xf numFmtId="0" fontId="82" fillId="102" borderId="0" xfId="49" applyFont="1" applyFill="1"/>
    <xf numFmtId="0" fontId="82" fillId="5" borderId="0" xfId="49" applyFont="1" applyFill="1"/>
    <xf numFmtId="10" fontId="6" fillId="102" borderId="0" xfId="1340" applyFont="1" applyFill="1" applyBorder="1" applyAlignment="1" applyProtection="1">
      <alignment vertical="center"/>
      <protection locked="0"/>
    </xf>
    <xf numFmtId="10" fontId="6" fillId="5" borderId="0" xfId="1340" applyFont="1" applyFill="1" applyBorder="1" applyAlignment="1" applyProtection="1">
      <alignment vertical="center"/>
      <protection locked="0"/>
    </xf>
    <xf numFmtId="168" fontId="6" fillId="103" borderId="0" xfId="0" applyNumberFormat="1" applyFont="1" applyFill="1" applyBorder="1" applyAlignment="1">
      <alignment vertical="center"/>
    </xf>
    <xf numFmtId="14" fontId="4" fillId="0" borderId="0" xfId="49" applyNumberFormat="1" applyFont="1"/>
    <xf numFmtId="182" fontId="6" fillId="103" borderId="0" xfId="0" applyNumberFormat="1" applyFont="1" applyFill="1" applyBorder="1" applyAlignment="1" applyProtection="1">
      <alignment vertical="center"/>
      <protection locked="0"/>
    </xf>
    <xf numFmtId="10" fontId="0" fillId="0" borderId="0" xfId="1441" applyNumberFormat="1" applyFont="1" applyFill="1"/>
    <xf numFmtId="0" fontId="1" fillId="0" borderId="0" xfId="49" applyFill="1"/>
    <xf numFmtId="191" fontId="0" fillId="0" borderId="0" xfId="1441" applyNumberFormat="1" applyFont="1" applyFill="1"/>
    <xf numFmtId="221" fontId="75" fillId="0" borderId="0" xfId="49" applyNumberFormat="1" applyFont="1" applyFill="1"/>
    <xf numFmtId="1" fontId="1" fillId="0" borderId="0" xfId="49" applyNumberFormat="1" applyFont="1" applyFill="1"/>
    <xf numFmtId="221" fontId="1" fillId="0" borderId="0" xfId="49" applyNumberFormat="1" applyFont="1" applyFill="1"/>
    <xf numFmtId="177" fontId="4" fillId="4" borderId="46" xfId="0" applyNumberFormat="1" applyFont="1" applyFill="1" applyBorder="1" applyAlignment="1">
      <alignment vertical="center"/>
    </xf>
    <xf numFmtId="172" fontId="4" fillId="4" borderId="44" xfId="0" applyNumberFormat="1" applyFont="1" applyFill="1" applyBorder="1" applyAlignment="1">
      <alignment vertical="center"/>
    </xf>
    <xf numFmtId="0" fontId="85" fillId="0" borderId="0" xfId="49" applyFont="1" applyFill="1"/>
    <xf numFmtId="0" fontId="82" fillId="0" borderId="0" xfId="49" applyFont="1" applyFill="1"/>
    <xf numFmtId="196" fontId="85" fillId="0" borderId="0" xfId="43" applyFont="1" applyFill="1">
      <alignment vertical="top"/>
    </xf>
    <xf numFmtId="196" fontId="85" fillId="0" borderId="0" xfId="43" applyFont="1">
      <alignment vertical="top"/>
    </xf>
    <xf numFmtId="196" fontId="82" fillId="0" borderId="0" xfId="43" applyFont="1" applyFill="1">
      <alignment vertical="top"/>
    </xf>
    <xf numFmtId="176" fontId="85" fillId="0" borderId="0" xfId="376" applyNumberFormat="1" applyFont="1"/>
    <xf numFmtId="176" fontId="85" fillId="0" borderId="0" xfId="0" applyNumberFormat="1" applyFont="1" applyAlignment="1"/>
    <xf numFmtId="176" fontId="82" fillId="0" borderId="0" xfId="49" applyNumberFormat="1" applyFont="1" applyFill="1"/>
    <xf numFmtId="195" fontId="6" fillId="0" borderId="0" xfId="0" applyFont="1" applyAlignment="1"/>
    <xf numFmtId="176" fontId="4" fillId="0" borderId="0" xfId="0" applyNumberFormat="1" applyFont="1" applyAlignment="1"/>
    <xf numFmtId="174" fontId="4" fillId="0" borderId="19" xfId="0" applyNumberFormat="1" applyFont="1" applyBorder="1" applyAlignment="1">
      <alignment vertical="center"/>
    </xf>
    <xf numFmtId="10" fontId="4" fillId="0" borderId="0" xfId="49" applyNumberFormat="1" applyFont="1" applyFill="1" applyAlignment="1">
      <alignment vertical="center"/>
    </xf>
    <xf numFmtId="182" fontId="6" fillId="0" borderId="7" xfId="0" applyNumberFormat="1" applyFont="1" applyBorder="1" applyAlignment="1">
      <alignment vertical="center"/>
    </xf>
    <xf numFmtId="172" fontId="6" fillId="0" borderId="9" xfId="0" applyNumberFormat="1" applyFont="1" applyFill="1" applyBorder="1" applyAlignment="1">
      <alignment vertical="center"/>
    </xf>
    <xf numFmtId="3" fontId="71" fillId="0" borderId="0" xfId="0" applyNumberFormat="1" applyFont="1" applyFill="1" applyAlignment="1">
      <alignment vertical="center"/>
    </xf>
    <xf numFmtId="3" fontId="4" fillId="0" borderId="0" xfId="0" applyNumberFormat="1" applyFont="1" applyFill="1" applyBorder="1" applyAlignment="1">
      <alignment vertical="center"/>
    </xf>
    <xf numFmtId="172" fontId="6" fillId="4" borderId="51" xfId="0" applyNumberFormat="1" applyFont="1" applyFill="1" applyBorder="1" applyAlignment="1">
      <alignment vertical="center"/>
    </xf>
    <xf numFmtId="172" fontId="6" fillId="3" borderId="53" xfId="0" applyNumberFormat="1" applyFont="1" applyFill="1" applyBorder="1" applyAlignment="1">
      <alignment vertical="center"/>
    </xf>
    <xf numFmtId="195" fontId="6" fillId="3" borderId="62" xfId="0" applyFont="1" applyFill="1" applyBorder="1" applyAlignment="1">
      <alignment vertical="center"/>
    </xf>
    <xf numFmtId="172" fontId="6" fillId="4" borderId="61" xfId="0" quotePrefix="1" applyNumberFormat="1" applyFont="1" applyFill="1" applyBorder="1" applyAlignment="1">
      <alignment vertical="center"/>
    </xf>
    <xf numFmtId="172" fontId="6" fillId="4" borderId="62" xfId="0" applyNumberFormat="1" applyFont="1" applyFill="1" applyBorder="1" applyAlignment="1">
      <alignment vertical="center"/>
    </xf>
    <xf numFmtId="0" fontId="82" fillId="0" borderId="0" xfId="49" applyFont="1"/>
    <xf numFmtId="0" fontId="85" fillId="0" borderId="0" xfId="49" applyFont="1"/>
    <xf numFmtId="224" fontId="6" fillId="0" borderId="44" xfId="0" applyNumberFormat="1" applyFont="1" applyFill="1" applyBorder="1" applyAlignment="1">
      <alignment vertical="center"/>
    </xf>
    <xf numFmtId="0" fontId="4" fillId="0" borderId="0" xfId="49" applyFont="1" applyFill="1"/>
    <xf numFmtId="195" fontId="4" fillId="0" borderId="0" xfId="0" applyFont="1" applyAlignment="1"/>
    <xf numFmtId="191" fontId="15" fillId="5" borderId="0" xfId="49" applyNumberFormat="1" applyFont="1" applyFill="1"/>
    <xf numFmtId="191" fontId="15" fillId="102" borderId="0" xfId="49" applyNumberFormat="1" applyFont="1" applyFill="1"/>
  </cellXfs>
  <cellStyles count="1442">
    <cellStyle name="%" xfId="61" xr:uid="{00000000-0005-0000-0000-000000000000}"/>
    <cellStyle name="% 10" xfId="62" xr:uid="{00000000-0005-0000-0000-000001000000}"/>
    <cellStyle name="% 2" xfId="63" xr:uid="{00000000-0005-0000-0000-000002000000}"/>
    <cellStyle name="% 2 2" xfId="64" xr:uid="{00000000-0005-0000-0000-000003000000}"/>
    <cellStyle name="% 2 2 2" xfId="65" xr:uid="{00000000-0005-0000-0000-000004000000}"/>
    <cellStyle name="% 3" xfId="66" xr:uid="{00000000-0005-0000-0000-000005000000}"/>
    <cellStyle name="% 4" xfId="67" xr:uid="{00000000-0005-0000-0000-000006000000}"/>
    <cellStyle name="% 4 2" xfId="68" xr:uid="{00000000-0005-0000-0000-000007000000}"/>
    <cellStyle name="% 4 3" xfId="69" xr:uid="{00000000-0005-0000-0000-000008000000}"/>
    <cellStyle name="% 4 4" xfId="70" xr:uid="{00000000-0005-0000-0000-000009000000}"/>
    <cellStyle name="% 4 5" xfId="71" xr:uid="{00000000-0005-0000-0000-00000A000000}"/>
    <cellStyle name="% 4 6" xfId="72" xr:uid="{00000000-0005-0000-0000-00000B000000}"/>
    <cellStyle name="% 4 7" xfId="73" xr:uid="{00000000-0005-0000-0000-00000C000000}"/>
    <cellStyle name="% 4 8" xfId="74" xr:uid="{00000000-0005-0000-0000-00000D000000}"/>
    <cellStyle name="%_3.3 Tax" xfId="75" xr:uid="{00000000-0005-0000-0000-00000E000000}"/>
    <cellStyle name="%_3.3 Tax 2" xfId="76" xr:uid="{00000000-0005-0000-0000-00000F000000}"/>
    <cellStyle name="%_BP10+ GTO Capex Split CN" xfId="77" xr:uid="{00000000-0005-0000-0000-000010000000}"/>
    <cellStyle name="%_GTO Non Operational Capex Roll-over submission (FINAL with property)" xfId="78" xr:uid="{00000000-0005-0000-0000-000011000000}"/>
    <cellStyle name="%_NGG TPCR4 MG Workings" xfId="79" xr:uid="{00000000-0005-0000-0000-000012000000}"/>
    <cellStyle name="%_Opex Input" xfId="80" xr:uid="{00000000-0005-0000-0000-000013000000}"/>
    <cellStyle name="%_Transmission PCRRP tables_SPTL_200809 V1" xfId="81" xr:uid="{00000000-0005-0000-0000-000014000000}"/>
    <cellStyle name="%_VR NGET Opex tables" xfId="82" xr:uid="{00000000-0005-0000-0000-000015000000}"/>
    <cellStyle name="%_VR Pensions Opex tables" xfId="83" xr:uid="{00000000-0005-0000-0000-000016000000}"/>
    <cellStyle name="_070323 - 5yr opex BPQ (Final)" xfId="84" xr:uid="{00000000-0005-0000-0000-000017000000}"/>
    <cellStyle name="_0708 GSO Capex RRP (detail)" xfId="85" xr:uid="{00000000-0005-0000-0000-000018000000}"/>
    <cellStyle name="_0708 GSO Capex RRP (detail) 2" xfId="86" xr:uid="{00000000-0005-0000-0000-000019000000}"/>
    <cellStyle name="_0708 GSO Capex RRP (detail) 2 2" xfId="87" xr:uid="{00000000-0005-0000-0000-00001A000000}"/>
    <cellStyle name="_0708 GSO Capex RRP (detail) 2 3" xfId="88" xr:uid="{00000000-0005-0000-0000-00001B000000}"/>
    <cellStyle name="_0708 GSO Capex RRP (detail) 2 4" xfId="89" xr:uid="{00000000-0005-0000-0000-00001C000000}"/>
    <cellStyle name="_0708 GSO Capex RRP (detail) 2 5" xfId="90" xr:uid="{00000000-0005-0000-0000-00001D000000}"/>
    <cellStyle name="_0708 GSO Capex RRP (detail) 2 6" xfId="91" xr:uid="{00000000-0005-0000-0000-00001E000000}"/>
    <cellStyle name="_0708 GSO Capex RRP (detail) 2 7" xfId="92" xr:uid="{00000000-0005-0000-0000-00001F000000}"/>
    <cellStyle name="_0708 GSO Capex RRP (detail) 2 8" xfId="93" xr:uid="{00000000-0005-0000-0000-000020000000}"/>
    <cellStyle name="_0708 GSO Capex RRP (detail)_Opex Input" xfId="94" xr:uid="{00000000-0005-0000-0000-000021000000}"/>
    <cellStyle name="_0708 TO Non-Op Capex (detail)" xfId="95" xr:uid="{00000000-0005-0000-0000-000022000000}"/>
    <cellStyle name="_Book4" xfId="96" xr:uid="{00000000-0005-0000-0000-000023000000}"/>
    <cellStyle name="_Book4 2" xfId="97" xr:uid="{00000000-0005-0000-0000-000024000000}"/>
    <cellStyle name="_Book4 2 2" xfId="98" xr:uid="{00000000-0005-0000-0000-000025000000}"/>
    <cellStyle name="_Book4 2 3" xfId="99" xr:uid="{00000000-0005-0000-0000-000026000000}"/>
    <cellStyle name="_Book4 2 4" xfId="100" xr:uid="{00000000-0005-0000-0000-000027000000}"/>
    <cellStyle name="_Book4 2 5" xfId="101" xr:uid="{00000000-0005-0000-0000-000028000000}"/>
    <cellStyle name="_Book4 2 6" xfId="102" xr:uid="{00000000-0005-0000-0000-000029000000}"/>
    <cellStyle name="_Book4 2 7" xfId="103" xr:uid="{00000000-0005-0000-0000-00002A000000}"/>
    <cellStyle name="_Book4 2 8" xfId="104" xr:uid="{00000000-0005-0000-0000-00002B000000}"/>
    <cellStyle name="_BP10+ GTO Capex Split CN" xfId="105" xr:uid="{00000000-0005-0000-0000-00002C000000}"/>
    <cellStyle name="_BP10+post TIC 1 Jun" xfId="106" xr:uid="{00000000-0005-0000-0000-00002D000000}"/>
    <cellStyle name="_BP10+post TIC 1 Jun 2" xfId="107" xr:uid="{00000000-0005-0000-0000-00002E000000}"/>
    <cellStyle name="_BP10+post TIC 1 Jun 2 2" xfId="108" xr:uid="{00000000-0005-0000-0000-00002F000000}"/>
    <cellStyle name="_BP10+post TIC 1 Jun 2 3" xfId="109" xr:uid="{00000000-0005-0000-0000-000030000000}"/>
    <cellStyle name="_BP10+post TIC 1 Jun 2 4" xfId="110" xr:uid="{00000000-0005-0000-0000-000031000000}"/>
    <cellStyle name="_BP10+post TIC 1 Jun 2 5" xfId="111" xr:uid="{00000000-0005-0000-0000-000032000000}"/>
    <cellStyle name="_BP10+post TIC 1 Jun 2 6" xfId="112" xr:uid="{00000000-0005-0000-0000-000033000000}"/>
    <cellStyle name="_BP10+post TIC 1 Jun 2 7" xfId="113" xr:uid="{00000000-0005-0000-0000-000034000000}"/>
    <cellStyle name="_BP10+post TIC 1 Jun 2 8" xfId="114" xr:uid="{00000000-0005-0000-0000-000035000000}"/>
    <cellStyle name="_Capital Plan - IS UK" xfId="115" xr:uid="{00000000-0005-0000-0000-000036000000}"/>
    <cellStyle name="_Capital Plan - IS UK_0910 GSO Capex RRP - Final (Detail) v2 220710" xfId="116" xr:uid="{00000000-0005-0000-0000-000037000000}"/>
    <cellStyle name="_Capital Plan - IS UK_0910 GSO Capex RRP - Final (Detail) v2 220710 2" xfId="117" xr:uid="{00000000-0005-0000-0000-000038000000}"/>
    <cellStyle name="_Capital Plan - IS UK_0910 GSO Capex RRP - Final (Detail) v2 220710 2 2" xfId="118" xr:uid="{00000000-0005-0000-0000-000039000000}"/>
    <cellStyle name="_Capital Plan - IS UK_0910 GSO Capex RRP - Final (Detail) v2 220710 2 3" xfId="119" xr:uid="{00000000-0005-0000-0000-00003A000000}"/>
    <cellStyle name="_Capital Plan - IS UK_0910 GSO Capex RRP - Final (Detail) v2 220710 2 4" xfId="120" xr:uid="{00000000-0005-0000-0000-00003B000000}"/>
    <cellStyle name="_Capital Plan - IS UK_0910 GSO Capex RRP - Final (Detail) v2 220710 2 5" xfId="121" xr:uid="{00000000-0005-0000-0000-00003C000000}"/>
    <cellStyle name="_Capital Plan - IS UK_0910 GSO Capex RRP - Final (Detail) v2 220710 2 6" xfId="122" xr:uid="{00000000-0005-0000-0000-00003D000000}"/>
    <cellStyle name="_Capital Plan - IS UK_0910 GSO Capex RRP - Final (Detail) v2 220710 2 7" xfId="123" xr:uid="{00000000-0005-0000-0000-00003E000000}"/>
    <cellStyle name="_Capital Plan - IS UK_0910 GSO Capex RRP - Final (Detail) v2 220710 2 8" xfId="124" xr:uid="{00000000-0005-0000-0000-00003F000000}"/>
    <cellStyle name="_Capital Plan - IS UK_0910 GSO Capex RRP - Final (Detail) v2 220710_Opex Input" xfId="125" xr:uid="{00000000-0005-0000-0000-000040000000}"/>
    <cellStyle name="_Gas TO major Projects Forecast Jun-10" xfId="126" xr:uid="{00000000-0005-0000-0000-000041000000}"/>
    <cellStyle name="_Gas TO major Projects Forecast Jun-10 2" xfId="127" xr:uid="{00000000-0005-0000-0000-000042000000}"/>
    <cellStyle name="_Gas TO major Projects Forecast Jun-10 2 2" xfId="128" xr:uid="{00000000-0005-0000-0000-000043000000}"/>
    <cellStyle name="_Gas TO major Projects Forecast Jun-10 2 3" xfId="129" xr:uid="{00000000-0005-0000-0000-000044000000}"/>
    <cellStyle name="_Gas TO major Projects Forecast Jun-10 2 4" xfId="130" xr:uid="{00000000-0005-0000-0000-000045000000}"/>
    <cellStyle name="_Gas TO major Projects Forecast Jun-10 2 5" xfId="131" xr:uid="{00000000-0005-0000-0000-000046000000}"/>
    <cellStyle name="_Gas TO major Projects Forecast Jun-10 2 6" xfId="132" xr:uid="{00000000-0005-0000-0000-000047000000}"/>
    <cellStyle name="_Gas TO major Projects Forecast Jun-10 2 7" xfId="133" xr:uid="{00000000-0005-0000-0000-000048000000}"/>
    <cellStyle name="_Gas TO major Projects Forecast Jun-10 2 8" xfId="134" xr:uid="{00000000-0005-0000-0000-000049000000}"/>
    <cellStyle name="_Gas TO major Projects Forecast May-10 BP10+ v5" xfId="135" xr:uid="{00000000-0005-0000-0000-00004A000000}"/>
    <cellStyle name="_Gas TO major Projects Forecast May-10 BP10+ v5 2" xfId="136" xr:uid="{00000000-0005-0000-0000-00004B000000}"/>
    <cellStyle name="_Gas TO major Projects Forecast May-10 BP10+ v5 2 2" xfId="137" xr:uid="{00000000-0005-0000-0000-00004C000000}"/>
    <cellStyle name="_Gas TO major Projects Forecast May-10 BP10+ v5 2 3" xfId="138" xr:uid="{00000000-0005-0000-0000-00004D000000}"/>
    <cellStyle name="_Gas TO major Projects Forecast May-10 BP10+ v5 2 4" xfId="139" xr:uid="{00000000-0005-0000-0000-00004E000000}"/>
    <cellStyle name="_Gas TO major Projects Forecast May-10 BP10+ v5 2 5" xfId="140" xr:uid="{00000000-0005-0000-0000-00004F000000}"/>
    <cellStyle name="_Gas TO major Projects Forecast May-10 BP10+ v5 2 6" xfId="141" xr:uid="{00000000-0005-0000-0000-000050000000}"/>
    <cellStyle name="_Gas TO major Projects Forecast May-10 BP10+ v5 2 7" xfId="142" xr:uid="{00000000-0005-0000-0000-000051000000}"/>
    <cellStyle name="_Gas TO major Projects Forecast May-10 BP10+ v5 2 8" xfId="143" xr:uid="{00000000-0005-0000-0000-000052000000}"/>
    <cellStyle name="_GTO Non Operational Capex Roll-over submission (FINAL with property)" xfId="144" xr:uid="{00000000-0005-0000-0000-000053000000}"/>
    <cellStyle name="_Test scoring_UKGDx_20070924_Pilot (DV)" xfId="145" xr:uid="{00000000-0005-0000-0000-000054000000}"/>
    <cellStyle name="=C:\WINNT\SYSTEM32\COMMAND.COM" xfId="55" xr:uid="{00000000-0005-0000-0000-000055000000}"/>
    <cellStyle name="=C:\WINNT\SYSTEM32\COMMAND.COM 10" xfId="53" xr:uid="{00000000-0005-0000-0000-000056000000}"/>
    <cellStyle name="=C:\WINNT\SYSTEM32\COMMAND.COM 11" xfId="146" xr:uid="{00000000-0005-0000-0000-000057000000}"/>
    <cellStyle name="=C:\WINNT\SYSTEM32\COMMAND.COM 12" xfId="147" xr:uid="{00000000-0005-0000-0000-000058000000}"/>
    <cellStyle name="=C:\WINNT\SYSTEM32\COMMAND.COM 13" xfId="148" xr:uid="{00000000-0005-0000-0000-000059000000}"/>
    <cellStyle name="=C:\WINNT\SYSTEM32\COMMAND.COM 14" xfId="149" xr:uid="{00000000-0005-0000-0000-00005A000000}"/>
    <cellStyle name="=C:\WINNT\SYSTEM32\COMMAND.COM 15" xfId="150" xr:uid="{00000000-0005-0000-0000-00005B000000}"/>
    <cellStyle name="=C:\WINNT\SYSTEM32\COMMAND.COM 16" xfId="151" xr:uid="{00000000-0005-0000-0000-00005C000000}"/>
    <cellStyle name="=C:\WINNT\SYSTEM32\COMMAND.COM 17" xfId="152" xr:uid="{00000000-0005-0000-0000-00005D000000}"/>
    <cellStyle name="=C:\WINNT\SYSTEM32\COMMAND.COM 18" xfId="153" xr:uid="{00000000-0005-0000-0000-00005E000000}"/>
    <cellStyle name="=C:\WINNT\SYSTEM32\COMMAND.COM 19" xfId="154" xr:uid="{00000000-0005-0000-0000-00005F000000}"/>
    <cellStyle name="=C:\WINNT\SYSTEM32\COMMAND.COM 2" xfId="51" xr:uid="{00000000-0005-0000-0000-000060000000}"/>
    <cellStyle name="=C:\WINNT\SYSTEM32\COMMAND.COM 2 2" xfId="155" xr:uid="{00000000-0005-0000-0000-000061000000}"/>
    <cellStyle name="=C:\WINNT\SYSTEM32\COMMAND.COM 2 2 2" xfId="156" xr:uid="{00000000-0005-0000-0000-000062000000}"/>
    <cellStyle name="=C:\WINNT\SYSTEM32\COMMAND.COM 2 2 2 2" xfId="157" xr:uid="{00000000-0005-0000-0000-000063000000}"/>
    <cellStyle name="=C:\WINNT\SYSTEM32\COMMAND.COM 2 2 2 3" xfId="158" xr:uid="{00000000-0005-0000-0000-000064000000}"/>
    <cellStyle name="=C:\WINNT\SYSTEM32\COMMAND.COM 2 2 2_Opex Input" xfId="159" xr:uid="{00000000-0005-0000-0000-000065000000}"/>
    <cellStyle name="=C:\WINNT\SYSTEM32\COMMAND.COM 2 2 3" xfId="160" xr:uid="{00000000-0005-0000-0000-000066000000}"/>
    <cellStyle name="=C:\WINNT\SYSTEM32\COMMAND.COM 2 2_Opex Input" xfId="161" xr:uid="{00000000-0005-0000-0000-000067000000}"/>
    <cellStyle name="=C:\WINNT\SYSTEM32\COMMAND.COM 2 3" xfId="162" xr:uid="{00000000-0005-0000-0000-000068000000}"/>
    <cellStyle name="=C:\WINNT\SYSTEM32\COMMAND.COM 2 4" xfId="1345" xr:uid="{00000000-0005-0000-0000-000069000000}"/>
    <cellStyle name="=C:\WINNT\SYSTEM32\COMMAND.COM 2_Opex Input" xfId="163" xr:uid="{00000000-0005-0000-0000-00006A000000}"/>
    <cellStyle name="=C:\WINNT\SYSTEM32\COMMAND.COM 20" xfId="164" xr:uid="{00000000-0005-0000-0000-00006B000000}"/>
    <cellStyle name="=C:\WINNT\SYSTEM32\COMMAND.COM 21" xfId="165" xr:uid="{00000000-0005-0000-0000-00006C000000}"/>
    <cellStyle name="=C:\WINNT\SYSTEM32\COMMAND.COM 22" xfId="166" xr:uid="{00000000-0005-0000-0000-00006D000000}"/>
    <cellStyle name="=C:\WINNT\SYSTEM32\COMMAND.COM 23" xfId="167" xr:uid="{00000000-0005-0000-0000-00006E000000}"/>
    <cellStyle name="=C:\WINNT\SYSTEM32\COMMAND.COM 23 2" xfId="168" xr:uid="{00000000-0005-0000-0000-00006F000000}"/>
    <cellStyle name="=C:\WINNT\SYSTEM32\COMMAND.COM 24" xfId="169" xr:uid="{00000000-0005-0000-0000-000070000000}"/>
    <cellStyle name="=C:\WINNT\SYSTEM32\COMMAND.COM 25" xfId="170" xr:uid="{00000000-0005-0000-0000-000071000000}"/>
    <cellStyle name="=C:\WINNT\SYSTEM32\COMMAND.COM 25 2" xfId="171" xr:uid="{00000000-0005-0000-0000-000072000000}"/>
    <cellStyle name="=C:\WINNT\SYSTEM32\COMMAND.COM 25 3" xfId="172" xr:uid="{00000000-0005-0000-0000-000073000000}"/>
    <cellStyle name="=C:\WINNT\SYSTEM32\COMMAND.COM 26" xfId="173" xr:uid="{00000000-0005-0000-0000-000074000000}"/>
    <cellStyle name="=C:\WINNT\SYSTEM32\COMMAND.COM 27" xfId="174" xr:uid="{00000000-0005-0000-0000-000075000000}"/>
    <cellStyle name="=C:\WINNT\SYSTEM32\COMMAND.COM 28" xfId="175" xr:uid="{00000000-0005-0000-0000-000076000000}"/>
    <cellStyle name="=C:\WINNT\SYSTEM32\COMMAND.COM 29" xfId="176" xr:uid="{00000000-0005-0000-0000-000077000000}"/>
    <cellStyle name="=C:\WINNT\SYSTEM32\COMMAND.COM 3" xfId="52" xr:uid="{00000000-0005-0000-0000-000078000000}"/>
    <cellStyle name="=C:\WINNT\SYSTEM32\COMMAND.COM 30" xfId="177" xr:uid="{00000000-0005-0000-0000-000079000000}"/>
    <cellStyle name="=C:\WINNT\SYSTEM32\COMMAND.COM 31" xfId="178" xr:uid="{00000000-0005-0000-0000-00007A000000}"/>
    <cellStyle name="=C:\WINNT\SYSTEM32\COMMAND.COM 32" xfId="179" xr:uid="{00000000-0005-0000-0000-00007B000000}"/>
    <cellStyle name="=C:\WINNT\SYSTEM32\COMMAND.COM 33" xfId="180" xr:uid="{00000000-0005-0000-0000-00007C000000}"/>
    <cellStyle name="=C:\WINNT\SYSTEM32\COMMAND.COM 4" xfId="181" xr:uid="{00000000-0005-0000-0000-00007D000000}"/>
    <cellStyle name="=C:\WINNT\SYSTEM32\COMMAND.COM 4 2" xfId="182" xr:uid="{00000000-0005-0000-0000-00007E000000}"/>
    <cellStyle name="=C:\WINNT\SYSTEM32\COMMAND.COM 4 3" xfId="183" xr:uid="{00000000-0005-0000-0000-00007F000000}"/>
    <cellStyle name="=C:\WINNT\SYSTEM32\COMMAND.COM 4_Opex Input" xfId="184" xr:uid="{00000000-0005-0000-0000-000080000000}"/>
    <cellStyle name="=C:\WINNT\SYSTEM32\COMMAND.COM 5" xfId="185" xr:uid="{00000000-0005-0000-0000-000081000000}"/>
    <cellStyle name="=C:\WINNT\SYSTEM32\COMMAND.COM 6" xfId="186" xr:uid="{00000000-0005-0000-0000-000082000000}"/>
    <cellStyle name="=C:\WINNT\SYSTEM32\COMMAND.COM 7" xfId="187" xr:uid="{00000000-0005-0000-0000-000083000000}"/>
    <cellStyle name="=C:\WINNT\SYSTEM32\COMMAND.COM 8" xfId="188" xr:uid="{00000000-0005-0000-0000-000084000000}"/>
    <cellStyle name="=C:\WINNT\SYSTEM32\COMMAND.COM 9" xfId="189" xr:uid="{00000000-0005-0000-0000-000085000000}"/>
    <cellStyle name="=C:\WINNT\SYSTEM32\COMMAND.COM_Model_run_060901" xfId="190" xr:uid="{00000000-0005-0000-0000-000086000000}"/>
    <cellStyle name="=C:\WINNT35\SYSTEM32\COMMAND.COM" xfId="191" xr:uid="{00000000-0005-0000-0000-000087000000}"/>
    <cellStyle name="20% - Accent1" xfId="13" builtinId="30" hidden="1"/>
    <cellStyle name="20% - Accent1 2" xfId="192" xr:uid="{00000000-0005-0000-0000-000089000000}"/>
    <cellStyle name="20% - Accent1 3" xfId="193" xr:uid="{00000000-0005-0000-0000-00008A000000}"/>
    <cellStyle name="20% - Accent2" xfId="17" builtinId="34" hidden="1"/>
    <cellStyle name="20% - Accent2 2" xfId="194" xr:uid="{00000000-0005-0000-0000-00008C000000}"/>
    <cellStyle name="20% - Accent2 3" xfId="195" xr:uid="{00000000-0005-0000-0000-00008D000000}"/>
    <cellStyle name="20% - Accent3" xfId="21" builtinId="38" hidden="1"/>
    <cellStyle name="20% - Accent3 2" xfId="196" xr:uid="{00000000-0005-0000-0000-00008F000000}"/>
    <cellStyle name="20% - Accent3 3" xfId="197" xr:uid="{00000000-0005-0000-0000-000090000000}"/>
    <cellStyle name="20% - Accent4" xfId="25" builtinId="42" hidden="1"/>
    <cellStyle name="20% - Accent4 2" xfId="198" xr:uid="{00000000-0005-0000-0000-000092000000}"/>
    <cellStyle name="20% - Accent4 3" xfId="199" xr:uid="{00000000-0005-0000-0000-000093000000}"/>
    <cellStyle name="20% - Accent5" xfId="29" builtinId="46" hidden="1"/>
    <cellStyle name="20% - Accent5 2" xfId="200" xr:uid="{00000000-0005-0000-0000-000095000000}"/>
    <cellStyle name="20% - Accent5 3" xfId="201" xr:uid="{00000000-0005-0000-0000-000096000000}"/>
    <cellStyle name="20% - Accent6" xfId="33" builtinId="50" hidden="1"/>
    <cellStyle name="20% - Accent6 2" xfId="202" xr:uid="{00000000-0005-0000-0000-000098000000}"/>
    <cellStyle name="20% - Accent6 3" xfId="203" xr:uid="{00000000-0005-0000-0000-000099000000}"/>
    <cellStyle name="40% - Accent1" xfId="14" builtinId="31" hidden="1"/>
    <cellStyle name="40% - Accent1 2" xfId="204" xr:uid="{00000000-0005-0000-0000-00009B000000}"/>
    <cellStyle name="40% - Accent1 3" xfId="205" xr:uid="{00000000-0005-0000-0000-00009C000000}"/>
    <cellStyle name="40% - Accent2" xfId="18" builtinId="35" hidden="1"/>
    <cellStyle name="40% - Accent2 2" xfId="206" xr:uid="{00000000-0005-0000-0000-00009E000000}"/>
    <cellStyle name="40% - Accent2 3" xfId="207" xr:uid="{00000000-0005-0000-0000-00009F000000}"/>
    <cellStyle name="40% - Accent3" xfId="22" builtinId="39" hidden="1"/>
    <cellStyle name="40% - Accent3 2" xfId="208" xr:uid="{00000000-0005-0000-0000-0000A1000000}"/>
    <cellStyle name="40% - Accent3 3" xfId="209" xr:uid="{00000000-0005-0000-0000-0000A2000000}"/>
    <cellStyle name="40% - Accent4" xfId="26" builtinId="43" hidden="1"/>
    <cellStyle name="40% - Accent4 2" xfId="210" xr:uid="{00000000-0005-0000-0000-0000A4000000}"/>
    <cellStyle name="40% - Accent4 3" xfId="211" xr:uid="{00000000-0005-0000-0000-0000A5000000}"/>
    <cellStyle name="40% - Accent5" xfId="30" builtinId="47" hidden="1"/>
    <cellStyle name="40% - Accent5 2" xfId="212" xr:uid="{00000000-0005-0000-0000-0000A7000000}"/>
    <cellStyle name="40% - Accent5 3" xfId="213" xr:uid="{00000000-0005-0000-0000-0000A8000000}"/>
    <cellStyle name="40% - Accent6" xfId="34" builtinId="51" hidden="1"/>
    <cellStyle name="40% - Accent6 2" xfId="214" xr:uid="{00000000-0005-0000-0000-0000AA000000}"/>
    <cellStyle name="40% - Accent6 3" xfId="215" xr:uid="{00000000-0005-0000-0000-0000AB000000}"/>
    <cellStyle name="60% - Accent1" xfId="15" builtinId="32" hidden="1"/>
    <cellStyle name="60% - Accent1 2" xfId="216" xr:uid="{00000000-0005-0000-0000-0000AD000000}"/>
    <cellStyle name="60% - Accent1 3" xfId="217" xr:uid="{00000000-0005-0000-0000-0000AE000000}"/>
    <cellStyle name="60% - Accent2" xfId="19" builtinId="36" hidden="1"/>
    <cellStyle name="60% - Accent2 2" xfId="218" xr:uid="{00000000-0005-0000-0000-0000B0000000}"/>
    <cellStyle name="60% - Accent2 3" xfId="219" xr:uid="{00000000-0005-0000-0000-0000B1000000}"/>
    <cellStyle name="60% - Accent3" xfId="23" builtinId="40" hidden="1"/>
    <cellStyle name="60% - Accent3 2" xfId="220" xr:uid="{00000000-0005-0000-0000-0000B3000000}"/>
    <cellStyle name="60% - Accent3 3" xfId="221" xr:uid="{00000000-0005-0000-0000-0000B4000000}"/>
    <cellStyle name="60% - Accent4" xfId="27" builtinId="44" hidden="1"/>
    <cellStyle name="60% - Accent4 2" xfId="222" xr:uid="{00000000-0005-0000-0000-0000B6000000}"/>
    <cellStyle name="60% - Accent4 3" xfId="223" xr:uid="{00000000-0005-0000-0000-0000B7000000}"/>
    <cellStyle name="60% - Accent5" xfId="31" builtinId="48" hidden="1"/>
    <cellStyle name="60% - Accent5 2" xfId="224" xr:uid="{00000000-0005-0000-0000-0000B9000000}"/>
    <cellStyle name="60% - Accent5 3" xfId="225" xr:uid="{00000000-0005-0000-0000-0000BA000000}"/>
    <cellStyle name="60% - Accent6" xfId="35" builtinId="52" hidden="1"/>
    <cellStyle name="60% - Accent6 2" xfId="226" xr:uid="{00000000-0005-0000-0000-0000BC000000}"/>
    <cellStyle name="60% - Accent6 3" xfId="227" xr:uid="{00000000-0005-0000-0000-0000BD000000}"/>
    <cellStyle name="Accent1" xfId="12" builtinId="29" hidden="1"/>
    <cellStyle name="Accent1 - 20%" xfId="228" xr:uid="{00000000-0005-0000-0000-0000BF000000}"/>
    <cellStyle name="Accent1 - 40%" xfId="229" xr:uid="{00000000-0005-0000-0000-0000C0000000}"/>
    <cellStyle name="Accent1 - 60%" xfId="230" xr:uid="{00000000-0005-0000-0000-0000C1000000}"/>
    <cellStyle name="Accent1 2" xfId="231" xr:uid="{00000000-0005-0000-0000-0000C2000000}"/>
    <cellStyle name="Accent1 3" xfId="232" xr:uid="{00000000-0005-0000-0000-0000C3000000}"/>
    <cellStyle name="Accent2" xfId="16" builtinId="33" hidden="1"/>
    <cellStyle name="Accent2 - 20%" xfId="233" xr:uid="{00000000-0005-0000-0000-0000C5000000}"/>
    <cellStyle name="Accent2 - 40%" xfId="234" xr:uid="{00000000-0005-0000-0000-0000C6000000}"/>
    <cellStyle name="Accent2 - 60%" xfId="235" xr:uid="{00000000-0005-0000-0000-0000C7000000}"/>
    <cellStyle name="Accent2 2" xfId="236" xr:uid="{00000000-0005-0000-0000-0000C8000000}"/>
    <cellStyle name="Accent2 3" xfId="237" xr:uid="{00000000-0005-0000-0000-0000C9000000}"/>
    <cellStyle name="Accent3" xfId="20" builtinId="37" hidden="1"/>
    <cellStyle name="Accent3 - 20%" xfId="238" xr:uid="{00000000-0005-0000-0000-0000CB000000}"/>
    <cellStyle name="Accent3 - 40%" xfId="239" xr:uid="{00000000-0005-0000-0000-0000CC000000}"/>
    <cellStyle name="Accent3 - 60%" xfId="240" xr:uid="{00000000-0005-0000-0000-0000CD000000}"/>
    <cellStyle name="Accent3 2" xfId="241" xr:uid="{00000000-0005-0000-0000-0000CE000000}"/>
    <cellStyle name="Accent3 3" xfId="242" xr:uid="{00000000-0005-0000-0000-0000CF000000}"/>
    <cellStyle name="Accent4" xfId="24" builtinId="41" hidden="1"/>
    <cellStyle name="Accent4 - 20%" xfId="243" xr:uid="{00000000-0005-0000-0000-0000D1000000}"/>
    <cellStyle name="Accent4 - 40%" xfId="244" xr:uid="{00000000-0005-0000-0000-0000D2000000}"/>
    <cellStyle name="Accent4 - 60%" xfId="245" xr:uid="{00000000-0005-0000-0000-0000D3000000}"/>
    <cellStyle name="Accent4 2" xfId="246" xr:uid="{00000000-0005-0000-0000-0000D4000000}"/>
    <cellStyle name="Accent4 3" xfId="247" xr:uid="{00000000-0005-0000-0000-0000D5000000}"/>
    <cellStyle name="Accent5" xfId="28" builtinId="45" hidden="1"/>
    <cellStyle name="Accent5 - 20%" xfId="248" xr:uid="{00000000-0005-0000-0000-0000D7000000}"/>
    <cellStyle name="Accent5 - 40%" xfId="249" xr:uid="{00000000-0005-0000-0000-0000D8000000}"/>
    <cellStyle name="Accent5 - 60%" xfId="250" xr:uid="{00000000-0005-0000-0000-0000D9000000}"/>
    <cellStyle name="Accent5 2" xfId="251" xr:uid="{00000000-0005-0000-0000-0000DA000000}"/>
    <cellStyle name="Accent5 3" xfId="252" xr:uid="{00000000-0005-0000-0000-0000DB000000}"/>
    <cellStyle name="Accent6" xfId="32" builtinId="49" hidden="1"/>
    <cellStyle name="Accent6 - 20%" xfId="253" xr:uid="{00000000-0005-0000-0000-0000DD000000}"/>
    <cellStyle name="Accent6 - 40%" xfId="254" xr:uid="{00000000-0005-0000-0000-0000DE000000}"/>
    <cellStyle name="Accent6 - 60%" xfId="255" xr:uid="{00000000-0005-0000-0000-0000DF000000}"/>
    <cellStyle name="Accent6 2" xfId="256" xr:uid="{00000000-0005-0000-0000-0000E0000000}"/>
    <cellStyle name="Accent6 3" xfId="257" xr:uid="{00000000-0005-0000-0000-0000E1000000}"/>
    <cellStyle name="Bad" xfId="37" builtinId="27" hidden="1"/>
    <cellStyle name="Bad 2" xfId="258" xr:uid="{00000000-0005-0000-0000-0000E3000000}"/>
    <cellStyle name="Bad 3" xfId="259" xr:uid="{00000000-0005-0000-0000-0000E4000000}"/>
    <cellStyle name="Calculation" xfId="40" builtinId="22" hidden="1"/>
    <cellStyle name="Calculation 2" xfId="260" xr:uid="{00000000-0005-0000-0000-0000E6000000}"/>
    <cellStyle name="Calculation 3" xfId="261" xr:uid="{00000000-0005-0000-0000-0000E7000000}"/>
    <cellStyle name="Check Cell 2" xfId="262" xr:uid="{00000000-0005-0000-0000-0000E8000000}"/>
    <cellStyle name="Check Cell 3" xfId="263" xr:uid="{00000000-0005-0000-0000-0000E9000000}"/>
    <cellStyle name="column Head Underlined" xfId="264" xr:uid="{00000000-0005-0000-0000-0000EA000000}"/>
    <cellStyle name="Column Heading" xfId="265" xr:uid="{00000000-0005-0000-0000-0000EB000000}"/>
    <cellStyle name="Comma" xfId="2" builtinId="3" hidden="1"/>
    <cellStyle name="Comma [0]" xfId="9" builtinId="6" hidden="1"/>
    <cellStyle name="Comma [1]" xfId="266" xr:uid="{00000000-0005-0000-0000-0000EE000000}"/>
    <cellStyle name="Comma [1] 2" xfId="267" xr:uid="{00000000-0005-0000-0000-0000EF000000}"/>
    <cellStyle name="Comma [1] 2 2" xfId="268" xr:uid="{00000000-0005-0000-0000-0000F0000000}"/>
    <cellStyle name="Comma [1] 2 3" xfId="269" xr:uid="{00000000-0005-0000-0000-0000F1000000}"/>
    <cellStyle name="Comma [1] 2 4" xfId="270" xr:uid="{00000000-0005-0000-0000-0000F2000000}"/>
    <cellStyle name="Comma [1] 2 5" xfId="271" xr:uid="{00000000-0005-0000-0000-0000F3000000}"/>
    <cellStyle name="Comma [1] 2 6" xfId="272" xr:uid="{00000000-0005-0000-0000-0000F4000000}"/>
    <cellStyle name="Comma [1] 2 7" xfId="273" xr:uid="{00000000-0005-0000-0000-0000F5000000}"/>
    <cellStyle name="Comma [1] 2 8" xfId="274" xr:uid="{00000000-0005-0000-0000-0000F6000000}"/>
    <cellStyle name="Comma 10" xfId="275" xr:uid="{00000000-0005-0000-0000-0000F7000000}"/>
    <cellStyle name="Comma 10 2" xfId="1346" xr:uid="{00000000-0005-0000-0000-0000F8000000}"/>
    <cellStyle name="Comma 11" xfId="45" xr:uid="{00000000-0005-0000-0000-0000F9000000}"/>
    <cellStyle name="Comma 11 2" xfId="1343" xr:uid="{00000000-0005-0000-0000-0000FA000000}"/>
    <cellStyle name="Comma 12" xfId="276" xr:uid="{00000000-0005-0000-0000-0000FB000000}"/>
    <cellStyle name="Comma 12 2" xfId="1347" xr:uid="{00000000-0005-0000-0000-0000FC000000}"/>
    <cellStyle name="Comma 13" xfId="277" xr:uid="{00000000-0005-0000-0000-0000FD000000}"/>
    <cellStyle name="Comma 13 2" xfId="1348" xr:uid="{00000000-0005-0000-0000-0000FE000000}"/>
    <cellStyle name="Comma 2" xfId="278" xr:uid="{00000000-0005-0000-0000-0000FF000000}"/>
    <cellStyle name="Comma 2 10" xfId="279" xr:uid="{00000000-0005-0000-0000-000000010000}"/>
    <cellStyle name="Comma 2 10 2" xfId="1350" xr:uid="{00000000-0005-0000-0000-000001010000}"/>
    <cellStyle name="Comma 2 11" xfId="280" xr:uid="{00000000-0005-0000-0000-000002010000}"/>
    <cellStyle name="Comma 2 11 2" xfId="1351" xr:uid="{00000000-0005-0000-0000-000003010000}"/>
    <cellStyle name="Comma 2 12" xfId="281" xr:uid="{00000000-0005-0000-0000-000004010000}"/>
    <cellStyle name="Comma 2 12 2" xfId="1352" xr:uid="{00000000-0005-0000-0000-000005010000}"/>
    <cellStyle name="Comma 2 13" xfId="282" xr:uid="{00000000-0005-0000-0000-000006010000}"/>
    <cellStyle name="Comma 2 13 2" xfId="1353" xr:uid="{00000000-0005-0000-0000-000007010000}"/>
    <cellStyle name="Comma 2 14" xfId="283" xr:uid="{00000000-0005-0000-0000-000008010000}"/>
    <cellStyle name="Comma 2 14 2" xfId="1354" xr:uid="{00000000-0005-0000-0000-000009010000}"/>
    <cellStyle name="Comma 2 15" xfId="284" xr:uid="{00000000-0005-0000-0000-00000A010000}"/>
    <cellStyle name="Comma 2 15 2" xfId="1355" xr:uid="{00000000-0005-0000-0000-00000B010000}"/>
    <cellStyle name="Comma 2 16" xfId="285" xr:uid="{00000000-0005-0000-0000-00000C010000}"/>
    <cellStyle name="Comma 2 16 2" xfId="1356" xr:uid="{00000000-0005-0000-0000-00000D010000}"/>
    <cellStyle name="Comma 2 17" xfId="286" xr:uid="{00000000-0005-0000-0000-00000E010000}"/>
    <cellStyle name="Comma 2 17 2" xfId="1357" xr:uid="{00000000-0005-0000-0000-00000F010000}"/>
    <cellStyle name="Comma 2 18" xfId="287" xr:uid="{00000000-0005-0000-0000-000010010000}"/>
    <cellStyle name="Comma 2 18 2" xfId="1358" xr:uid="{00000000-0005-0000-0000-000011010000}"/>
    <cellStyle name="Comma 2 19" xfId="288" xr:uid="{00000000-0005-0000-0000-000012010000}"/>
    <cellStyle name="Comma 2 19 2" xfId="1359" xr:uid="{00000000-0005-0000-0000-000013010000}"/>
    <cellStyle name="Comma 2 2" xfId="289" xr:uid="{00000000-0005-0000-0000-000014010000}"/>
    <cellStyle name="Comma 2 2 10" xfId="290" xr:uid="{00000000-0005-0000-0000-000015010000}"/>
    <cellStyle name="Comma 2 2 10 2" xfId="1361" xr:uid="{00000000-0005-0000-0000-000016010000}"/>
    <cellStyle name="Comma 2 2 11" xfId="291" xr:uid="{00000000-0005-0000-0000-000017010000}"/>
    <cellStyle name="Comma 2 2 11 2" xfId="1362" xr:uid="{00000000-0005-0000-0000-000018010000}"/>
    <cellStyle name="Comma 2 2 12" xfId="292" xr:uid="{00000000-0005-0000-0000-000019010000}"/>
    <cellStyle name="Comma 2 2 12 2" xfId="1363" xr:uid="{00000000-0005-0000-0000-00001A010000}"/>
    <cellStyle name="Comma 2 2 13" xfId="293" xr:uid="{00000000-0005-0000-0000-00001B010000}"/>
    <cellStyle name="Comma 2 2 13 2" xfId="1364" xr:uid="{00000000-0005-0000-0000-00001C010000}"/>
    <cellStyle name="Comma 2 2 14" xfId="294" xr:uid="{00000000-0005-0000-0000-00001D010000}"/>
    <cellStyle name="Comma 2 2 14 2" xfId="1365" xr:uid="{00000000-0005-0000-0000-00001E010000}"/>
    <cellStyle name="Comma 2 2 15" xfId="295" xr:uid="{00000000-0005-0000-0000-00001F010000}"/>
    <cellStyle name="Comma 2 2 15 2" xfId="1366" xr:uid="{00000000-0005-0000-0000-000020010000}"/>
    <cellStyle name="Comma 2 2 16" xfId="296" xr:uid="{00000000-0005-0000-0000-000021010000}"/>
    <cellStyle name="Comma 2 2 16 2" xfId="1367" xr:uid="{00000000-0005-0000-0000-000022010000}"/>
    <cellStyle name="Comma 2 2 17" xfId="297" xr:uid="{00000000-0005-0000-0000-000023010000}"/>
    <cellStyle name="Comma 2 2 17 2" xfId="1368" xr:uid="{00000000-0005-0000-0000-000024010000}"/>
    <cellStyle name="Comma 2 2 18" xfId="298" xr:uid="{00000000-0005-0000-0000-000025010000}"/>
    <cellStyle name="Comma 2 2 18 2" xfId="1369" xr:uid="{00000000-0005-0000-0000-000026010000}"/>
    <cellStyle name="Comma 2 2 19" xfId="299" xr:uid="{00000000-0005-0000-0000-000027010000}"/>
    <cellStyle name="Comma 2 2 19 2" xfId="1370" xr:uid="{00000000-0005-0000-0000-000028010000}"/>
    <cellStyle name="Comma 2 2 2" xfId="300" xr:uid="{00000000-0005-0000-0000-000029010000}"/>
    <cellStyle name="Comma 2 2 2 10" xfId="301" xr:uid="{00000000-0005-0000-0000-00002A010000}"/>
    <cellStyle name="Comma 2 2 2 11" xfId="302" xr:uid="{00000000-0005-0000-0000-00002B010000}"/>
    <cellStyle name="Comma 2 2 2 12" xfId="303" xr:uid="{00000000-0005-0000-0000-00002C010000}"/>
    <cellStyle name="Comma 2 2 2 13" xfId="304" xr:uid="{00000000-0005-0000-0000-00002D010000}"/>
    <cellStyle name="Comma 2 2 2 14" xfId="305" xr:uid="{00000000-0005-0000-0000-00002E010000}"/>
    <cellStyle name="Comma 2 2 2 15" xfId="306" xr:uid="{00000000-0005-0000-0000-00002F010000}"/>
    <cellStyle name="Comma 2 2 2 16" xfId="307" xr:uid="{00000000-0005-0000-0000-000030010000}"/>
    <cellStyle name="Comma 2 2 2 17" xfId="308" xr:uid="{00000000-0005-0000-0000-000031010000}"/>
    <cellStyle name="Comma 2 2 2 18" xfId="309" xr:uid="{00000000-0005-0000-0000-000032010000}"/>
    <cellStyle name="Comma 2 2 2 19" xfId="1371" xr:uid="{00000000-0005-0000-0000-000033010000}"/>
    <cellStyle name="Comma 2 2 2 2" xfId="310" xr:uid="{00000000-0005-0000-0000-000034010000}"/>
    <cellStyle name="Comma 2 2 2 2 2" xfId="311" xr:uid="{00000000-0005-0000-0000-000035010000}"/>
    <cellStyle name="Comma 2 2 2 2 2 2" xfId="312" xr:uid="{00000000-0005-0000-0000-000036010000}"/>
    <cellStyle name="Comma 2 2 2 2 2 3" xfId="313" xr:uid="{00000000-0005-0000-0000-000037010000}"/>
    <cellStyle name="Comma 2 2 2 2 2 4" xfId="314" xr:uid="{00000000-0005-0000-0000-000038010000}"/>
    <cellStyle name="Comma 2 2 2 2 2 5" xfId="315" xr:uid="{00000000-0005-0000-0000-000039010000}"/>
    <cellStyle name="Comma 2 2 2 2 2 6" xfId="316" xr:uid="{00000000-0005-0000-0000-00003A010000}"/>
    <cellStyle name="Comma 2 2 2 2 2 7" xfId="317" xr:uid="{00000000-0005-0000-0000-00003B010000}"/>
    <cellStyle name="Comma 2 2 2 2 2 8" xfId="1372" xr:uid="{00000000-0005-0000-0000-00003C010000}"/>
    <cellStyle name="Comma 2 2 2 2 3" xfId="318" xr:uid="{00000000-0005-0000-0000-00003D010000}"/>
    <cellStyle name="Comma 2 2 2 2 4" xfId="319" xr:uid="{00000000-0005-0000-0000-00003E010000}"/>
    <cellStyle name="Comma 2 2 2 2 4 2" xfId="1373" xr:uid="{00000000-0005-0000-0000-00003F010000}"/>
    <cellStyle name="Comma 2 2 2 2 5" xfId="320" xr:uid="{00000000-0005-0000-0000-000040010000}"/>
    <cellStyle name="Comma 2 2 2 2 5 2" xfId="1374" xr:uid="{00000000-0005-0000-0000-000041010000}"/>
    <cellStyle name="Comma 2 2 2 2 6" xfId="321" xr:uid="{00000000-0005-0000-0000-000042010000}"/>
    <cellStyle name="Comma 2 2 2 2 6 2" xfId="1375" xr:uid="{00000000-0005-0000-0000-000043010000}"/>
    <cellStyle name="Comma 2 2 2 2 7" xfId="322" xr:uid="{00000000-0005-0000-0000-000044010000}"/>
    <cellStyle name="Comma 2 2 2 2 7 2" xfId="1376" xr:uid="{00000000-0005-0000-0000-000045010000}"/>
    <cellStyle name="Comma 2 2 2 2 8" xfId="323" xr:uid="{00000000-0005-0000-0000-000046010000}"/>
    <cellStyle name="Comma 2 2 2 2 8 2" xfId="1377" xr:uid="{00000000-0005-0000-0000-000047010000}"/>
    <cellStyle name="Comma 2 2 2 3" xfId="324" xr:uid="{00000000-0005-0000-0000-000048010000}"/>
    <cellStyle name="Comma 2 2 2 4" xfId="325" xr:uid="{00000000-0005-0000-0000-000049010000}"/>
    <cellStyle name="Comma 2 2 2 5" xfId="326" xr:uid="{00000000-0005-0000-0000-00004A010000}"/>
    <cellStyle name="Comma 2 2 2 5 2" xfId="327" xr:uid="{00000000-0005-0000-0000-00004B010000}"/>
    <cellStyle name="Comma 2 2 2 5 2 2" xfId="1378" xr:uid="{00000000-0005-0000-0000-00004C010000}"/>
    <cellStyle name="Comma 2 2 2 5 3" xfId="328" xr:uid="{00000000-0005-0000-0000-00004D010000}"/>
    <cellStyle name="Comma 2 2 2 5 3 2" xfId="1379" xr:uid="{00000000-0005-0000-0000-00004E010000}"/>
    <cellStyle name="Comma 2 2 2 5 4" xfId="329" xr:uid="{00000000-0005-0000-0000-00004F010000}"/>
    <cellStyle name="Comma 2 2 2 5 4 2" xfId="1380" xr:uid="{00000000-0005-0000-0000-000050010000}"/>
    <cellStyle name="Comma 2 2 2 5 5" xfId="330" xr:uid="{00000000-0005-0000-0000-000051010000}"/>
    <cellStyle name="Comma 2 2 2 5 5 2" xfId="1381" xr:uid="{00000000-0005-0000-0000-000052010000}"/>
    <cellStyle name="Comma 2 2 2 5 6" xfId="331" xr:uid="{00000000-0005-0000-0000-000053010000}"/>
    <cellStyle name="Comma 2 2 2 5 6 2" xfId="1382" xr:uid="{00000000-0005-0000-0000-000054010000}"/>
    <cellStyle name="Comma 2 2 2 5 7" xfId="332" xr:uid="{00000000-0005-0000-0000-000055010000}"/>
    <cellStyle name="Comma 2 2 2 5 7 2" xfId="1383" xr:uid="{00000000-0005-0000-0000-000056010000}"/>
    <cellStyle name="Comma 2 2 2 6" xfId="333" xr:uid="{00000000-0005-0000-0000-000057010000}"/>
    <cellStyle name="Comma 2 2 2 7" xfId="334" xr:uid="{00000000-0005-0000-0000-000058010000}"/>
    <cellStyle name="Comma 2 2 2 8" xfId="335" xr:uid="{00000000-0005-0000-0000-000059010000}"/>
    <cellStyle name="Comma 2 2 2 9" xfId="336" xr:uid="{00000000-0005-0000-0000-00005A010000}"/>
    <cellStyle name="Comma 2 2 20" xfId="1360" xr:uid="{00000000-0005-0000-0000-00005B010000}"/>
    <cellStyle name="Comma 2 2 3" xfId="337" xr:uid="{00000000-0005-0000-0000-00005C010000}"/>
    <cellStyle name="Comma 2 2 4" xfId="338" xr:uid="{00000000-0005-0000-0000-00005D010000}"/>
    <cellStyle name="Comma 2 2 4 2" xfId="339" xr:uid="{00000000-0005-0000-0000-00005E010000}"/>
    <cellStyle name="Comma 2 2 4 2 2" xfId="340" xr:uid="{00000000-0005-0000-0000-00005F010000}"/>
    <cellStyle name="Comma 2 2 4 2 2 2" xfId="1386" xr:uid="{00000000-0005-0000-0000-000060010000}"/>
    <cellStyle name="Comma 2 2 4 2 3" xfId="341" xr:uid="{00000000-0005-0000-0000-000061010000}"/>
    <cellStyle name="Comma 2 2 4 2 3 2" xfId="1387" xr:uid="{00000000-0005-0000-0000-000062010000}"/>
    <cellStyle name="Comma 2 2 4 2 4" xfId="342" xr:uid="{00000000-0005-0000-0000-000063010000}"/>
    <cellStyle name="Comma 2 2 4 2 4 2" xfId="1388" xr:uid="{00000000-0005-0000-0000-000064010000}"/>
    <cellStyle name="Comma 2 2 4 2 5" xfId="343" xr:uid="{00000000-0005-0000-0000-000065010000}"/>
    <cellStyle name="Comma 2 2 4 2 5 2" xfId="1389" xr:uid="{00000000-0005-0000-0000-000066010000}"/>
    <cellStyle name="Comma 2 2 4 2 6" xfId="344" xr:uid="{00000000-0005-0000-0000-000067010000}"/>
    <cellStyle name="Comma 2 2 4 2 6 2" xfId="1390" xr:uid="{00000000-0005-0000-0000-000068010000}"/>
    <cellStyle name="Comma 2 2 4 2 7" xfId="345" xr:uid="{00000000-0005-0000-0000-000069010000}"/>
    <cellStyle name="Comma 2 2 4 2 7 2" xfId="1391" xr:uid="{00000000-0005-0000-0000-00006A010000}"/>
    <cellStyle name="Comma 2 2 4 2 8" xfId="1385" xr:uid="{00000000-0005-0000-0000-00006B010000}"/>
    <cellStyle name="Comma 2 2 4 3" xfId="346" xr:uid="{00000000-0005-0000-0000-00006C010000}"/>
    <cellStyle name="Comma 2 2 4 3 2" xfId="1392" xr:uid="{00000000-0005-0000-0000-00006D010000}"/>
    <cellStyle name="Comma 2 2 4 4" xfId="347" xr:uid="{00000000-0005-0000-0000-00006E010000}"/>
    <cellStyle name="Comma 2 2 4 4 2" xfId="1393" xr:uid="{00000000-0005-0000-0000-00006F010000}"/>
    <cellStyle name="Comma 2 2 4 5" xfId="348" xr:uid="{00000000-0005-0000-0000-000070010000}"/>
    <cellStyle name="Comma 2 2 4 5 2" xfId="1394" xr:uid="{00000000-0005-0000-0000-000071010000}"/>
    <cellStyle name="Comma 2 2 4 6" xfId="349" xr:uid="{00000000-0005-0000-0000-000072010000}"/>
    <cellStyle name="Comma 2 2 4 6 2" xfId="1395" xr:uid="{00000000-0005-0000-0000-000073010000}"/>
    <cellStyle name="Comma 2 2 4 7" xfId="350" xr:uid="{00000000-0005-0000-0000-000074010000}"/>
    <cellStyle name="Comma 2 2 4 7 2" xfId="1396" xr:uid="{00000000-0005-0000-0000-000075010000}"/>
    <cellStyle name="Comma 2 2 4 8" xfId="351" xr:uid="{00000000-0005-0000-0000-000076010000}"/>
    <cellStyle name="Comma 2 2 4 8 2" xfId="1397" xr:uid="{00000000-0005-0000-0000-000077010000}"/>
    <cellStyle name="Comma 2 2 4 9" xfId="1384" xr:uid="{00000000-0005-0000-0000-000078010000}"/>
    <cellStyle name="Comma 2 2 5" xfId="352" xr:uid="{00000000-0005-0000-0000-000079010000}"/>
    <cellStyle name="Comma 2 2 5 2" xfId="1398" xr:uid="{00000000-0005-0000-0000-00007A010000}"/>
    <cellStyle name="Comma 2 2 6" xfId="353" xr:uid="{00000000-0005-0000-0000-00007B010000}"/>
    <cellStyle name="Comma 2 2 6 2" xfId="354" xr:uid="{00000000-0005-0000-0000-00007C010000}"/>
    <cellStyle name="Comma 2 2 6 2 2" xfId="1400" xr:uid="{00000000-0005-0000-0000-00007D010000}"/>
    <cellStyle name="Comma 2 2 6 3" xfId="355" xr:uid="{00000000-0005-0000-0000-00007E010000}"/>
    <cellStyle name="Comma 2 2 6 3 2" xfId="1401" xr:uid="{00000000-0005-0000-0000-00007F010000}"/>
    <cellStyle name="Comma 2 2 6 4" xfId="356" xr:uid="{00000000-0005-0000-0000-000080010000}"/>
    <cellStyle name="Comma 2 2 6 4 2" xfId="1402" xr:uid="{00000000-0005-0000-0000-000081010000}"/>
    <cellStyle name="Comma 2 2 6 5" xfId="357" xr:uid="{00000000-0005-0000-0000-000082010000}"/>
    <cellStyle name="Comma 2 2 6 5 2" xfId="1403" xr:uid="{00000000-0005-0000-0000-000083010000}"/>
    <cellStyle name="Comma 2 2 6 6" xfId="358" xr:uid="{00000000-0005-0000-0000-000084010000}"/>
    <cellStyle name="Comma 2 2 6 6 2" xfId="1404" xr:uid="{00000000-0005-0000-0000-000085010000}"/>
    <cellStyle name="Comma 2 2 6 7" xfId="359" xr:uid="{00000000-0005-0000-0000-000086010000}"/>
    <cellStyle name="Comma 2 2 6 7 2" xfId="1405" xr:uid="{00000000-0005-0000-0000-000087010000}"/>
    <cellStyle name="Comma 2 2 6 8" xfId="1399" xr:uid="{00000000-0005-0000-0000-000088010000}"/>
    <cellStyle name="Comma 2 2 7" xfId="360" xr:uid="{00000000-0005-0000-0000-000089010000}"/>
    <cellStyle name="Comma 2 2 7 2" xfId="1406" xr:uid="{00000000-0005-0000-0000-00008A010000}"/>
    <cellStyle name="Comma 2 2 8" xfId="361" xr:uid="{00000000-0005-0000-0000-00008B010000}"/>
    <cellStyle name="Comma 2 2 8 2" xfId="1407" xr:uid="{00000000-0005-0000-0000-00008C010000}"/>
    <cellStyle name="Comma 2 2 9" xfId="362" xr:uid="{00000000-0005-0000-0000-00008D010000}"/>
    <cellStyle name="Comma 2 2 9 2" xfId="1408" xr:uid="{00000000-0005-0000-0000-00008E010000}"/>
    <cellStyle name="Comma 2 2_Opex Input" xfId="363" xr:uid="{00000000-0005-0000-0000-00008F010000}"/>
    <cellStyle name="Comma 2 20" xfId="364" xr:uid="{00000000-0005-0000-0000-000090010000}"/>
    <cellStyle name="Comma 2 20 2" xfId="1409" xr:uid="{00000000-0005-0000-0000-000091010000}"/>
    <cellStyle name="Comma 2 21" xfId="1349" xr:uid="{00000000-0005-0000-0000-000092010000}"/>
    <cellStyle name="Comma 2 3" xfId="365" xr:uid="{00000000-0005-0000-0000-000093010000}"/>
    <cellStyle name="Comma 2 3 2" xfId="366" xr:uid="{00000000-0005-0000-0000-000094010000}"/>
    <cellStyle name="Comma 2 3 2 2" xfId="367" xr:uid="{00000000-0005-0000-0000-000095010000}"/>
    <cellStyle name="Comma 2 3 2 2 2" xfId="1412" xr:uid="{00000000-0005-0000-0000-000096010000}"/>
    <cellStyle name="Comma 2 3 2 3" xfId="1411" xr:uid="{00000000-0005-0000-0000-000097010000}"/>
    <cellStyle name="Comma 2 3 3" xfId="368" xr:uid="{00000000-0005-0000-0000-000098010000}"/>
    <cellStyle name="Comma 2 3 3 2" xfId="1413" xr:uid="{00000000-0005-0000-0000-000099010000}"/>
    <cellStyle name="Comma 2 3 4" xfId="1410" xr:uid="{00000000-0005-0000-0000-00009A010000}"/>
    <cellStyle name="Comma 2 4" xfId="369" xr:uid="{00000000-0005-0000-0000-00009B010000}"/>
    <cellStyle name="Comma 2 4 2" xfId="1414" xr:uid="{00000000-0005-0000-0000-00009C010000}"/>
    <cellStyle name="Comma 2 5" xfId="370" xr:uid="{00000000-0005-0000-0000-00009D010000}"/>
    <cellStyle name="Comma 2 5 2" xfId="1415" xr:uid="{00000000-0005-0000-0000-00009E010000}"/>
    <cellStyle name="Comma 2 6" xfId="371" xr:uid="{00000000-0005-0000-0000-00009F010000}"/>
    <cellStyle name="Comma 2 6 2" xfId="1416" xr:uid="{00000000-0005-0000-0000-0000A0010000}"/>
    <cellStyle name="Comma 2 7" xfId="372" xr:uid="{00000000-0005-0000-0000-0000A1010000}"/>
    <cellStyle name="Comma 2 7 2" xfId="1417" xr:uid="{00000000-0005-0000-0000-0000A2010000}"/>
    <cellStyle name="Comma 2 8" xfId="373" xr:uid="{00000000-0005-0000-0000-0000A3010000}"/>
    <cellStyle name="Comma 2 8 2" xfId="1418" xr:uid="{00000000-0005-0000-0000-0000A4010000}"/>
    <cellStyle name="Comma 2 9" xfId="374" xr:uid="{00000000-0005-0000-0000-0000A5010000}"/>
    <cellStyle name="Comma 2 9 2" xfId="1419" xr:uid="{00000000-0005-0000-0000-0000A6010000}"/>
    <cellStyle name="Comma 27" xfId="1440" xr:uid="{00000000-0005-0000-0000-0000A7010000}"/>
    <cellStyle name="Comma 3" xfId="375" xr:uid="{00000000-0005-0000-0000-0000A8010000}"/>
    <cellStyle name="Comma 3 2" xfId="376" xr:uid="{00000000-0005-0000-0000-0000A9010000}"/>
    <cellStyle name="Comma 3 2 2" xfId="377" xr:uid="{00000000-0005-0000-0000-0000AA010000}"/>
    <cellStyle name="Comma 3 2 2 2" xfId="1422" xr:uid="{00000000-0005-0000-0000-0000AB010000}"/>
    <cellStyle name="Comma 3 2 3" xfId="378" xr:uid="{00000000-0005-0000-0000-0000AC010000}"/>
    <cellStyle name="Comma 3 2 3 2" xfId="1423" xr:uid="{00000000-0005-0000-0000-0000AD010000}"/>
    <cellStyle name="Comma 3 2 4" xfId="1421" xr:uid="{00000000-0005-0000-0000-0000AE010000}"/>
    <cellStyle name="Comma 3 3" xfId="379" xr:uid="{00000000-0005-0000-0000-0000AF010000}"/>
    <cellStyle name="Comma 3 3 2" xfId="1424" xr:uid="{00000000-0005-0000-0000-0000B0010000}"/>
    <cellStyle name="Comma 3 4" xfId="1420" xr:uid="{00000000-0005-0000-0000-0000B1010000}"/>
    <cellStyle name="Comma 3_Asset Health Themes (2)" xfId="380" xr:uid="{00000000-0005-0000-0000-0000B2010000}"/>
    <cellStyle name="Comma 4" xfId="381" xr:uid="{00000000-0005-0000-0000-0000B3010000}"/>
    <cellStyle name="Comma 4 2" xfId="1425" xr:uid="{00000000-0005-0000-0000-0000B4010000}"/>
    <cellStyle name="Comma 5" xfId="382" xr:uid="{00000000-0005-0000-0000-0000B5010000}"/>
    <cellStyle name="Comma 5 2" xfId="1426" xr:uid="{00000000-0005-0000-0000-0000B6010000}"/>
    <cellStyle name="Comma 6" xfId="48" xr:uid="{00000000-0005-0000-0000-0000B7010000}"/>
    <cellStyle name="Comma 6 2" xfId="1344" xr:uid="{00000000-0005-0000-0000-0000B8010000}"/>
    <cellStyle name="Comma 7" xfId="383" xr:uid="{00000000-0005-0000-0000-0000B9010000}"/>
    <cellStyle name="Comma 7 2" xfId="1427" xr:uid="{00000000-0005-0000-0000-0000BA010000}"/>
    <cellStyle name="Comma 8" xfId="384" xr:uid="{00000000-0005-0000-0000-0000BB010000}"/>
    <cellStyle name="Comma 8 2" xfId="385" xr:uid="{00000000-0005-0000-0000-0000BC010000}"/>
    <cellStyle name="Comma 8 2 2" xfId="1429" xr:uid="{00000000-0005-0000-0000-0000BD010000}"/>
    <cellStyle name="Comma 8 3" xfId="386" xr:uid="{00000000-0005-0000-0000-0000BE010000}"/>
    <cellStyle name="Comma 8 3 2" xfId="1430" xr:uid="{00000000-0005-0000-0000-0000BF010000}"/>
    <cellStyle name="Comma 8 4" xfId="1428" xr:uid="{00000000-0005-0000-0000-0000C0010000}"/>
    <cellStyle name="Comma 9" xfId="387" xr:uid="{00000000-0005-0000-0000-0000C1010000}"/>
    <cellStyle name="Comma 9 2" xfId="1431" xr:uid="{00000000-0005-0000-0000-0000C2010000}"/>
    <cellStyle name="Comma_070323 - 5yr opex BPQ (Final)" xfId="50" xr:uid="{00000000-0005-0000-0000-0000C3010000}"/>
    <cellStyle name="Comment" xfId="8" xr:uid="{00000000-0005-0000-0000-0000C4010000}"/>
    <cellStyle name="Currency" xfId="10" builtinId="4" hidden="1"/>
    <cellStyle name="Currency [0]" xfId="11" builtinId="7" hidden="1"/>
    <cellStyle name="Date" xfId="388" xr:uid="{00000000-0005-0000-0000-0000C7010000}"/>
    <cellStyle name="Date 2" xfId="389" xr:uid="{00000000-0005-0000-0000-0000C8010000}"/>
    <cellStyle name="Date_0910 GSO Capex RRP - Final (Detail) v2 220710" xfId="390" xr:uid="{00000000-0005-0000-0000-0000C9010000}"/>
    <cellStyle name="DateLong" xfId="1435" xr:uid="{00000000-0005-0000-0000-0000CA010000}"/>
    <cellStyle name="DateShort" xfId="1436" xr:uid="{00000000-0005-0000-0000-0000CB010000}"/>
    <cellStyle name="Dezimal [0]_Compiling Utility Macros" xfId="391" xr:uid="{00000000-0005-0000-0000-0000CC010000}"/>
    <cellStyle name="Dezimal_Compiling Utility Macros" xfId="392" xr:uid="{00000000-0005-0000-0000-0000CD010000}"/>
    <cellStyle name="Emphasis 1" xfId="393" xr:uid="{00000000-0005-0000-0000-0000CE010000}"/>
    <cellStyle name="Emphasis 2" xfId="394" xr:uid="{00000000-0005-0000-0000-0000CF010000}"/>
    <cellStyle name="Emphasis 3" xfId="395" xr:uid="{00000000-0005-0000-0000-0000D0010000}"/>
    <cellStyle name="Euro" xfId="396" xr:uid="{00000000-0005-0000-0000-0000D1010000}"/>
    <cellStyle name="Explanatory Text" xfId="42" builtinId="53" hidden="1"/>
    <cellStyle name="Explanatory Text 2" xfId="397" xr:uid="{00000000-0005-0000-0000-0000D3010000}"/>
    <cellStyle name="Explanatory Text 3" xfId="398" xr:uid="{00000000-0005-0000-0000-0000D4010000}"/>
    <cellStyle name="EYHeader3" xfId="1438" xr:uid="{00000000-0005-0000-0000-0000D5010000}"/>
    <cellStyle name="Factor" xfId="1434" xr:uid="{00000000-0005-0000-0000-0000D6010000}"/>
    <cellStyle name="Good" xfId="36" builtinId="26" hidden="1"/>
    <cellStyle name="Good 2" xfId="399" xr:uid="{00000000-0005-0000-0000-0000D8010000}"/>
    <cellStyle name="Good 3" xfId="400" xr:uid="{00000000-0005-0000-0000-0000D9010000}"/>
    <cellStyle name="GreyOrWhite" xfId="401" xr:uid="{00000000-0005-0000-0000-0000DA010000}"/>
    <cellStyle name="GreyOrWhite 2" xfId="402" xr:uid="{00000000-0005-0000-0000-0000DB010000}"/>
    <cellStyle name="GreyOrWhite 2 2" xfId="403" xr:uid="{00000000-0005-0000-0000-0000DC010000}"/>
    <cellStyle name="GreyOrWhite 2 3" xfId="404" xr:uid="{00000000-0005-0000-0000-0000DD010000}"/>
    <cellStyle name="GreyOrWhite 2 4" xfId="405" xr:uid="{00000000-0005-0000-0000-0000DE010000}"/>
    <cellStyle name="GreyOrWhite 2 5" xfId="406" xr:uid="{00000000-0005-0000-0000-0000DF010000}"/>
    <cellStyle name="GreyOrWhite 2 6" xfId="407" xr:uid="{00000000-0005-0000-0000-0000E0010000}"/>
    <cellStyle name="GreyOrWhite 2 7" xfId="408" xr:uid="{00000000-0005-0000-0000-0000E1010000}"/>
    <cellStyle name="GreyOrWhite 2 8" xfId="409" xr:uid="{00000000-0005-0000-0000-0000E2010000}"/>
    <cellStyle name="Heading 1 2" xfId="410" xr:uid="{00000000-0005-0000-0000-0000E3010000}"/>
    <cellStyle name="Heading 1 3" xfId="411" xr:uid="{00000000-0005-0000-0000-0000E4010000}"/>
    <cellStyle name="Heading 2 2" xfId="412" xr:uid="{00000000-0005-0000-0000-0000E5010000}"/>
    <cellStyle name="Heading 2 3" xfId="413" xr:uid="{00000000-0005-0000-0000-0000E6010000}"/>
    <cellStyle name="Heading 3 2" xfId="414" xr:uid="{00000000-0005-0000-0000-0000E7010000}"/>
    <cellStyle name="Heading 3 3" xfId="415" xr:uid="{00000000-0005-0000-0000-0000E8010000}"/>
    <cellStyle name="Heading 4 2" xfId="416" xr:uid="{00000000-0005-0000-0000-0000E9010000}"/>
    <cellStyle name="Heading 4 3" xfId="417" xr:uid="{00000000-0005-0000-0000-0000EA010000}"/>
    <cellStyle name="Hyperlink" xfId="4" builtinId="8" hidden="1"/>
    <cellStyle name="Hyperlink" xfId="56" builtinId="8"/>
    <cellStyle name="Input" xfId="39" builtinId="20" hidden="1"/>
    <cellStyle name="Input 2" xfId="418" xr:uid="{00000000-0005-0000-0000-0000EE010000}"/>
    <cellStyle name="Input 3" xfId="419" xr:uid="{00000000-0005-0000-0000-0000EF010000}"/>
    <cellStyle name="InputData" xfId="420" xr:uid="{00000000-0005-0000-0000-0000F0010000}"/>
    <cellStyle name="Level 1" xfId="5" xr:uid="{00000000-0005-0000-0000-0000F1010000}"/>
    <cellStyle name="Level 2" xfId="6" xr:uid="{00000000-0005-0000-0000-0000F2010000}"/>
    <cellStyle name="Level 3" xfId="7" xr:uid="{00000000-0005-0000-0000-0000F3010000}"/>
    <cellStyle name="Level 4" xfId="3" xr:uid="{00000000-0005-0000-0000-0000F4010000}"/>
    <cellStyle name="Linked Cell 2" xfId="421" xr:uid="{00000000-0005-0000-0000-0000F5010000}"/>
    <cellStyle name="Linked Cell 3" xfId="422" xr:uid="{00000000-0005-0000-0000-0000F6010000}"/>
    <cellStyle name="Main Heading" xfId="423" xr:uid="{00000000-0005-0000-0000-0000F7010000}"/>
    <cellStyle name="Neutral" xfId="38" builtinId="28" hidden="1"/>
    <cellStyle name="Neutral 2" xfId="424" xr:uid="{00000000-0005-0000-0000-0000F9010000}"/>
    <cellStyle name="Neutral 3" xfId="425" xr:uid="{00000000-0005-0000-0000-0000FA010000}"/>
    <cellStyle name="Normal" xfId="0" builtinId="0" customBuiltin="1"/>
    <cellStyle name="Normal 10" xfId="426" xr:uid="{00000000-0005-0000-0000-0000FC010000}"/>
    <cellStyle name="Normal 11" xfId="427" xr:uid="{00000000-0005-0000-0000-0000FD010000}"/>
    <cellStyle name="Normal 11 2" xfId="428" xr:uid="{00000000-0005-0000-0000-0000FE010000}"/>
    <cellStyle name="Normal 12" xfId="429" xr:uid="{00000000-0005-0000-0000-0000FF010000}"/>
    <cellStyle name="Normal 12 2" xfId="430" xr:uid="{00000000-0005-0000-0000-000000020000}"/>
    <cellStyle name="Normal 13" xfId="431" xr:uid="{00000000-0005-0000-0000-000001020000}"/>
    <cellStyle name="Normal 13 2" xfId="49" xr:uid="{00000000-0005-0000-0000-000002020000}"/>
    <cellStyle name="Normal 13 2 10" xfId="1341" xr:uid="{00000000-0005-0000-0000-000003020000}"/>
    <cellStyle name="Normal 14" xfId="46" xr:uid="{00000000-0005-0000-0000-000004020000}"/>
    <cellStyle name="Normal 14 2 10" xfId="1342" xr:uid="{00000000-0005-0000-0000-000005020000}"/>
    <cellStyle name="Normal 15" xfId="44" xr:uid="{00000000-0005-0000-0000-000006020000}"/>
    <cellStyle name="Normal 16" xfId="432" xr:uid="{00000000-0005-0000-0000-000007020000}"/>
    <cellStyle name="Normal 17" xfId="433" xr:uid="{00000000-0005-0000-0000-000008020000}"/>
    <cellStyle name="Normal 18" xfId="434" xr:uid="{00000000-0005-0000-0000-000009020000}"/>
    <cellStyle name="Normal 19" xfId="435" xr:uid="{00000000-0005-0000-0000-00000A020000}"/>
    <cellStyle name="Normal 2" xfId="436" xr:uid="{00000000-0005-0000-0000-00000B020000}"/>
    <cellStyle name="Normal 2 10" xfId="437" xr:uid="{00000000-0005-0000-0000-00000C020000}"/>
    <cellStyle name="Normal 2 11" xfId="438" xr:uid="{00000000-0005-0000-0000-00000D020000}"/>
    <cellStyle name="Normal 2 12" xfId="439" xr:uid="{00000000-0005-0000-0000-00000E020000}"/>
    <cellStyle name="Normal 2 13" xfId="440" xr:uid="{00000000-0005-0000-0000-00000F020000}"/>
    <cellStyle name="Normal 2 14" xfId="441" xr:uid="{00000000-0005-0000-0000-000010020000}"/>
    <cellStyle name="Normal 2 15" xfId="442" xr:uid="{00000000-0005-0000-0000-000011020000}"/>
    <cellStyle name="Normal 2 16" xfId="443" xr:uid="{00000000-0005-0000-0000-000012020000}"/>
    <cellStyle name="Normal 2 17" xfId="444" xr:uid="{00000000-0005-0000-0000-000013020000}"/>
    <cellStyle name="Normal 2 18" xfId="445" xr:uid="{00000000-0005-0000-0000-000014020000}"/>
    <cellStyle name="Normal 2 19" xfId="446" xr:uid="{00000000-0005-0000-0000-000015020000}"/>
    <cellStyle name="Normal 2 2" xfId="447" xr:uid="{00000000-0005-0000-0000-000016020000}"/>
    <cellStyle name="Normal 2 2 10" xfId="448" xr:uid="{00000000-0005-0000-0000-000017020000}"/>
    <cellStyle name="Normal 2 2 11" xfId="449" xr:uid="{00000000-0005-0000-0000-000018020000}"/>
    <cellStyle name="Normal 2 2 11 2" xfId="450" xr:uid="{00000000-0005-0000-0000-000019020000}"/>
    <cellStyle name="Normal 2 2 11 2 2" xfId="451" xr:uid="{00000000-0005-0000-0000-00001A020000}"/>
    <cellStyle name="Normal 2 2 11 2 3" xfId="452" xr:uid="{00000000-0005-0000-0000-00001B020000}"/>
    <cellStyle name="Normal 2 2 11 2 4" xfId="453" xr:uid="{00000000-0005-0000-0000-00001C020000}"/>
    <cellStyle name="Normal 2 2 11 2 5" xfId="454" xr:uid="{00000000-0005-0000-0000-00001D020000}"/>
    <cellStyle name="Normal 2 2 11 2 6" xfId="455" xr:uid="{00000000-0005-0000-0000-00001E020000}"/>
    <cellStyle name="Normal 2 2 11 2 7" xfId="456" xr:uid="{00000000-0005-0000-0000-00001F020000}"/>
    <cellStyle name="Normal 2 2 11 3" xfId="457" xr:uid="{00000000-0005-0000-0000-000020020000}"/>
    <cellStyle name="Normal 2 2 11 4" xfId="458" xr:uid="{00000000-0005-0000-0000-000021020000}"/>
    <cellStyle name="Normal 2 2 11 5" xfId="459" xr:uid="{00000000-0005-0000-0000-000022020000}"/>
    <cellStyle name="Normal 2 2 11 6" xfId="460" xr:uid="{00000000-0005-0000-0000-000023020000}"/>
    <cellStyle name="Normal 2 2 11 7" xfId="461" xr:uid="{00000000-0005-0000-0000-000024020000}"/>
    <cellStyle name="Normal 2 2 11 8" xfId="462" xr:uid="{00000000-0005-0000-0000-000025020000}"/>
    <cellStyle name="Normal 2 2 12" xfId="463" xr:uid="{00000000-0005-0000-0000-000026020000}"/>
    <cellStyle name="Normal 2 2 13" xfId="464" xr:uid="{00000000-0005-0000-0000-000027020000}"/>
    <cellStyle name="Normal 2 2 13 2" xfId="465" xr:uid="{00000000-0005-0000-0000-000028020000}"/>
    <cellStyle name="Normal 2 2 13 3" xfId="466" xr:uid="{00000000-0005-0000-0000-000029020000}"/>
    <cellStyle name="Normal 2 2 13 4" xfId="467" xr:uid="{00000000-0005-0000-0000-00002A020000}"/>
    <cellStyle name="Normal 2 2 13 5" xfId="468" xr:uid="{00000000-0005-0000-0000-00002B020000}"/>
    <cellStyle name="Normal 2 2 13 6" xfId="469" xr:uid="{00000000-0005-0000-0000-00002C020000}"/>
    <cellStyle name="Normal 2 2 13 7" xfId="470" xr:uid="{00000000-0005-0000-0000-00002D020000}"/>
    <cellStyle name="Normal 2 2 14" xfId="471" xr:uid="{00000000-0005-0000-0000-00002E020000}"/>
    <cellStyle name="Normal 2 2 15" xfId="472" xr:uid="{00000000-0005-0000-0000-00002F020000}"/>
    <cellStyle name="Normal 2 2 16" xfId="473" xr:uid="{00000000-0005-0000-0000-000030020000}"/>
    <cellStyle name="Normal 2 2 17" xfId="474" xr:uid="{00000000-0005-0000-0000-000031020000}"/>
    <cellStyle name="Normal 2 2 18" xfId="475" xr:uid="{00000000-0005-0000-0000-000032020000}"/>
    <cellStyle name="Normal 2 2 19" xfId="476" xr:uid="{00000000-0005-0000-0000-000033020000}"/>
    <cellStyle name="Normal 2 2 2" xfId="477" xr:uid="{00000000-0005-0000-0000-000034020000}"/>
    <cellStyle name="Normal 2 2 2 10" xfId="478" xr:uid="{00000000-0005-0000-0000-000035020000}"/>
    <cellStyle name="Normal 2 2 2 11" xfId="479" xr:uid="{00000000-0005-0000-0000-000036020000}"/>
    <cellStyle name="Normal 2 2 2 11 2" xfId="480" xr:uid="{00000000-0005-0000-0000-000037020000}"/>
    <cellStyle name="Normal 2 2 2 11 2 2" xfId="481" xr:uid="{00000000-0005-0000-0000-000038020000}"/>
    <cellStyle name="Normal 2 2 2 11 2 3" xfId="482" xr:uid="{00000000-0005-0000-0000-000039020000}"/>
    <cellStyle name="Normal 2 2 2 11 2 4" xfId="483" xr:uid="{00000000-0005-0000-0000-00003A020000}"/>
    <cellStyle name="Normal 2 2 2 11 2 5" xfId="484" xr:uid="{00000000-0005-0000-0000-00003B020000}"/>
    <cellStyle name="Normal 2 2 2 11 2 6" xfId="485" xr:uid="{00000000-0005-0000-0000-00003C020000}"/>
    <cellStyle name="Normal 2 2 2 11 2 7" xfId="486" xr:uid="{00000000-0005-0000-0000-00003D020000}"/>
    <cellStyle name="Normal 2 2 2 11 3" xfId="487" xr:uid="{00000000-0005-0000-0000-00003E020000}"/>
    <cellStyle name="Normal 2 2 2 11 4" xfId="488" xr:uid="{00000000-0005-0000-0000-00003F020000}"/>
    <cellStyle name="Normal 2 2 2 11 5" xfId="489" xr:uid="{00000000-0005-0000-0000-000040020000}"/>
    <cellStyle name="Normal 2 2 2 11 6" xfId="490" xr:uid="{00000000-0005-0000-0000-000041020000}"/>
    <cellStyle name="Normal 2 2 2 11 7" xfId="491" xr:uid="{00000000-0005-0000-0000-000042020000}"/>
    <cellStyle name="Normal 2 2 2 11 8" xfId="492" xr:uid="{00000000-0005-0000-0000-000043020000}"/>
    <cellStyle name="Normal 2 2 2 12" xfId="493" xr:uid="{00000000-0005-0000-0000-000044020000}"/>
    <cellStyle name="Normal 2 2 2 13" xfId="494" xr:uid="{00000000-0005-0000-0000-000045020000}"/>
    <cellStyle name="Normal 2 2 2 13 2" xfId="495" xr:uid="{00000000-0005-0000-0000-000046020000}"/>
    <cellStyle name="Normal 2 2 2 13 3" xfId="496" xr:uid="{00000000-0005-0000-0000-000047020000}"/>
    <cellStyle name="Normal 2 2 2 13 4" xfId="497" xr:uid="{00000000-0005-0000-0000-000048020000}"/>
    <cellStyle name="Normal 2 2 2 13 5" xfId="498" xr:uid="{00000000-0005-0000-0000-000049020000}"/>
    <cellStyle name="Normal 2 2 2 13 6" xfId="499" xr:uid="{00000000-0005-0000-0000-00004A020000}"/>
    <cellStyle name="Normal 2 2 2 13 7" xfId="500" xr:uid="{00000000-0005-0000-0000-00004B020000}"/>
    <cellStyle name="Normal 2 2 2 14" xfId="501" xr:uid="{00000000-0005-0000-0000-00004C020000}"/>
    <cellStyle name="Normal 2 2 2 15" xfId="502" xr:uid="{00000000-0005-0000-0000-00004D020000}"/>
    <cellStyle name="Normal 2 2 2 16" xfId="503" xr:uid="{00000000-0005-0000-0000-00004E020000}"/>
    <cellStyle name="Normal 2 2 2 17" xfId="504" xr:uid="{00000000-0005-0000-0000-00004F020000}"/>
    <cellStyle name="Normal 2 2 2 18" xfId="505" xr:uid="{00000000-0005-0000-0000-000050020000}"/>
    <cellStyle name="Normal 2 2 2 19" xfId="506" xr:uid="{00000000-0005-0000-0000-000051020000}"/>
    <cellStyle name="Normal 2 2 2 2" xfId="507" xr:uid="{00000000-0005-0000-0000-000052020000}"/>
    <cellStyle name="Normal 2 2 2 2 10" xfId="508" xr:uid="{00000000-0005-0000-0000-000053020000}"/>
    <cellStyle name="Normal 2 2 2 2 11" xfId="509" xr:uid="{00000000-0005-0000-0000-000054020000}"/>
    <cellStyle name="Normal 2 2 2 2 11 2" xfId="510" xr:uid="{00000000-0005-0000-0000-000055020000}"/>
    <cellStyle name="Normal 2 2 2 2 11 3" xfId="511" xr:uid="{00000000-0005-0000-0000-000056020000}"/>
    <cellStyle name="Normal 2 2 2 2 11 4" xfId="512" xr:uid="{00000000-0005-0000-0000-000057020000}"/>
    <cellStyle name="Normal 2 2 2 2 11 5" xfId="513" xr:uid="{00000000-0005-0000-0000-000058020000}"/>
    <cellStyle name="Normal 2 2 2 2 11 6" xfId="514" xr:uid="{00000000-0005-0000-0000-000059020000}"/>
    <cellStyle name="Normal 2 2 2 2 11 7" xfId="515" xr:uid="{00000000-0005-0000-0000-00005A020000}"/>
    <cellStyle name="Normal 2 2 2 2 12" xfId="516" xr:uid="{00000000-0005-0000-0000-00005B020000}"/>
    <cellStyle name="Normal 2 2 2 2 13" xfId="517" xr:uid="{00000000-0005-0000-0000-00005C020000}"/>
    <cellStyle name="Normal 2 2 2 2 14" xfId="518" xr:uid="{00000000-0005-0000-0000-00005D020000}"/>
    <cellStyle name="Normal 2 2 2 2 15" xfId="519" xr:uid="{00000000-0005-0000-0000-00005E020000}"/>
    <cellStyle name="Normal 2 2 2 2 16" xfId="520" xr:uid="{00000000-0005-0000-0000-00005F020000}"/>
    <cellStyle name="Normal 2 2 2 2 17" xfId="521" xr:uid="{00000000-0005-0000-0000-000060020000}"/>
    <cellStyle name="Normal 2 2 2 2 18" xfId="522" xr:uid="{00000000-0005-0000-0000-000061020000}"/>
    <cellStyle name="Normal 2 2 2 2 19" xfId="523" xr:uid="{00000000-0005-0000-0000-000062020000}"/>
    <cellStyle name="Normal 2 2 2 2 2" xfId="524" xr:uid="{00000000-0005-0000-0000-000063020000}"/>
    <cellStyle name="Normal 2 2 2 2 2 10" xfId="525" xr:uid="{00000000-0005-0000-0000-000064020000}"/>
    <cellStyle name="Normal 2 2 2 2 2 11" xfId="526" xr:uid="{00000000-0005-0000-0000-000065020000}"/>
    <cellStyle name="Normal 2 2 2 2 2 11 2" xfId="527" xr:uid="{00000000-0005-0000-0000-000066020000}"/>
    <cellStyle name="Normal 2 2 2 2 2 11 3" xfId="528" xr:uid="{00000000-0005-0000-0000-000067020000}"/>
    <cellStyle name="Normal 2 2 2 2 2 11 4" xfId="529" xr:uid="{00000000-0005-0000-0000-000068020000}"/>
    <cellStyle name="Normal 2 2 2 2 2 11 5" xfId="530" xr:uid="{00000000-0005-0000-0000-000069020000}"/>
    <cellStyle name="Normal 2 2 2 2 2 11 6" xfId="531" xr:uid="{00000000-0005-0000-0000-00006A020000}"/>
    <cellStyle name="Normal 2 2 2 2 2 11 7" xfId="532" xr:uid="{00000000-0005-0000-0000-00006B020000}"/>
    <cellStyle name="Normal 2 2 2 2 2 12" xfId="533" xr:uid="{00000000-0005-0000-0000-00006C020000}"/>
    <cellStyle name="Normal 2 2 2 2 2 13" xfId="534" xr:uid="{00000000-0005-0000-0000-00006D020000}"/>
    <cellStyle name="Normal 2 2 2 2 2 14" xfId="535" xr:uid="{00000000-0005-0000-0000-00006E020000}"/>
    <cellStyle name="Normal 2 2 2 2 2 15" xfId="536" xr:uid="{00000000-0005-0000-0000-00006F020000}"/>
    <cellStyle name="Normal 2 2 2 2 2 16" xfId="537" xr:uid="{00000000-0005-0000-0000-000070020000}"/>
    <cellStyle name="Normal 2 2 2 2 2 17" xfId="538" xr:uid="{00000000-0005-0000-0000-000071020000}"/>
    <cellStyle name="Normal 2 2 2 2 2 18" xfId="539" xr:uid="{00000000-0005-0000-0000-000072020000}"/>
    <cellStyle name="Normal 2 2 2 2 2 19" xfId="540" xr:uid="{00000000-0005-0000-0000-000073020000}"/>
    <cellStyle name="Normal 2 2 2 2 2 2" xfId="541" xr:uid="{00000000-0005-0000-0000-000074020000}"/>
    <cellStyle name="Normal 2 2 2 2 2 2 10" xfId="542" xr:uid="{00000000-0005-0000-0000-000075020000}"/>
    <cellStyle name="Normal 2 2 2 2 2 2 10 2" xfId="543" xr:uid="{00000000-0005-0000-0000-000076020000}"/>
    <cellStyle name="Normal 2 2 2 2 2 2 10 3" xfId="544" xr:uid="{00000000-0005-0000-0000-000077020000}"/>
    <cellStyle name="Normal 2 2 2 2 2 2 10 4" xfId="545" xr:uid="{00000000-0005-0000-0000-000078020000}"/>
    <cellStyle name="Normal 2 2 2 2 2 2 10 5" xfId="546" xr:uid="{00000000-0005-0000-0000-000079020000}"/>
    <cellStyle name="Normal 2 2 2 2 2 2 10 6" xfId="547" xr:uid="{00000000-0005-0000-0000-00007A020000}"/>
    <cellStyle name="Normal 2 2 2 2 2 2 10 7" xfId="548" xr:uid="{00000000-0005-0000-0000-00007B020000}"/>
    <cellStyle name="Normal 2 2 2 2 2 2 11" xfId="549" xr:uid="{00000000-0005-0000-0000-00007C020000}"/>
    <cellStyle name="Normal 2 2 2 2 2 2 12" xfId="550" xr:uid="{00000000-0005-0000-0000-00007D020000}"/>
    <cellStyle name="Normal 2 2 2 2 2 2 13" xfId="551" xr:uid="{00000000-0005-0000-0000-00007E020000}"/>
    <cellStyle name="Normal 2 2 2 2 2 2 14" xfId="552" xr:uid="{00000000-0005-0000-0000-00007F020000}"/>
    <cellStyle name="Normal 2 2 2 2 2 2 15" xfId="553" xr:uid="{00000000-0005-0000-0000-000080020000}"/>
    <cellStyle name="Normal 2 2 2 2 2 2 16" xfId="554" xr:uid="{00000000-0005-0000-0000-000081020000}"/>
    <cellStyle name="Normal 2 2 2 2 2 2 17" xfId="555" xr:uid="{00000000-0005-0000-0000-000082020000}"/>
    <cellStyle name="Normal 2 2 2 2 2 2 18" xfId="556" xr:uid="{00000000-0005-0000-0000-000083020000}"/>
    <cellStyle name="Normal 2 2 2 2 2 2 19" xfId="557" xr:uid="{00000000-0005-0000-0000-000084020000}"/>
    <cellStyle name="Normal 2 2 2 2 2 2 2" xfId="558" xr:uid="{00000000-0005-0000-0000-000085020000}"/>
    <cellStyle name="Normal 2 2 2 2 2 2 2 10" xfId="559" xr:uid="{00000000-0005-0000-0000-000086020000}"/>
    <cellStyle name="Normal 2 2 2 2 2 2 2 10 2" xfId="560" xr:uid="{00000000-0005-0000-0000-000087020000}"/>
    <cellStyle name="Normal 2 2 2 2 2 2 2 10 3" xfId="561" xr:uid="{00000000-0005-0000-0000-000088020000}"/>
    <cellStyle name="Normal 2 2 2 2 2 2 2 10 4" xfId="562" xr:uid="{00000000-0005-0000-0000-000089020000}"/>
    <cellStyle name="Normal 2 2 2 2 2 2 2 10 5" xfId="563" xr:uid="{00000000-0005-0000-0000-00008A020000}"/>
    <cellStyle name="Normal 2 2 2 2 2 2 2 10 6" xfId="564" xr:uid="{00000000-0005-0000-0000-00008B020000}"/>
    <cellStyle name="Normal 2 2 2 2 2 2 2 10 7" xfId="565" xr:uid="{00000000-0005-0000-0000-00008C020000}"/>
    <cellStyle name="Normal 2 2 2 2 2 2 2 11" xfId="566" xr:uid="{00000000-0005-0000-0000-00008D020000}"/>
    <cellStyle name="Normal 2 2 2 2 2 2 2 12" xfId="567" xr:uid="{00000000-0005-0000-0000-00008E020000}"/>
    <cellStyle name="Normal 2 2 2 2 2 2 2 13" xfId="568" xr:uid="{00000000-0005-0000-0000-00008F020000}"/>
    <cellStyle name="Normal 2 2 2 2 2 2 2 14" xfId="569" xr:uid="{00000000-0005-0000-0000-000090020000}"/>
    <cellStyle name="Normal 2 2 2 2 2 2 2 15" xfId="570" xr:uid="{00000000-0005-0000-0000-000091020000}"/>
    <cellStyle name="Normal 2 2 2 2 2 2 2 16" xfId="571" xr:uid="{00000000-0005-0000-0000-000092020000}"/>
    <cellStyle name="Normal 2 2 2 2 2 2 2 17" xfId="572" xr:uid="{00000000-0005-0000-0000-000093020000}"/>
    <cellStyle name="Normal 2 2 2 2 2 2 2 18" xfId="573" xr:uid="{00000000-0005-0000-0000-000094020000}"/>
    <cellStyle name="Normal 2 2 2 2 2 2 2 19" xfId="574" xr:uid="{00000000-0005-0000-0000-000095020000}"/>
    <cellStyle name="Normal 2 2 2 2 2 2 2 2" xfId="575" xr:uid="{00000000-0005-0000-0000-000096020000}"/>
    <cellStyle name="Normal 2 2 2 2 2 2 2 2 10" xfId="576" xr:uid="{00000000-0005-0000-0000-000097020000}"/>
    <cellStyle name="Normal 2 2 2 2 2 2 2 2 11" xfId="577" xr:uid="{00000000-0005-0000-0000-000098020000}"/>
    <cellStyle name="Normal 2 2 2 2 2 2 2 2 12" xfId="578" xr:uid="{00000000-0005-0000-0000-000099020000}"/>
    <cellStyle name="Normal 2 2 2 2 2 2 2 2 13" xfId="579" xr:uid="{00000000-0005-0000-0000-00009A020000}"/>
    <cellStyle name="Normal 2 2 2 2 2 2 2 2 14" xfId="580" xr:uid="{00000000-0005-0000-0000-00009B020000}"/>
    <cellStyle name="Normal 2 2 2 2 2 2 2 2 15" xfId="581" xr:uid="{00000000-0005-0000-0000-00009C020000}"/>
    <cellStyle name="Normal 2 2 2 2 2 2 2 2 16" xfId="582" xr:uid="{00000000-0005-0000-0000-00009D020000}"/>
    <cellStyle name="Normal 2 2 2 2 2 2 2 2 17" xfId="583" xr:uid="{00000000-0005-0000-0000-00009E020000}"/>
    <cellStyle name="Normal 2 2 2 2 2 2 2 2 18" xfId="584" xr:uid="{00000000-0005-0000-0000-00009F020000}"/>
    <cellStyle name="Normal 2 2 2 2 2 2 2 2 19" xfId="585" xr:uid="{00000000-0005-0000-0000-0000A0020000}"/>
    <cellStyle name="Normal 2 2 2 2 2 2 2 2 2" xfId="586" xr:uid="{00000000-0005-0000-0000-0000A1020000}"/>
    <cellStyle name="Normal 2 2 2 2 2 2 2 2 2 10" xfId="587" xr:uid="{00000000-0005-0000-0000-0000A2020000}"/>
    <cellStyle name="Normal 2 2 2 2 2 2 2 2 2 11" xfId="588" xr:uid="{00000000-0005-0000-0000-0000A3020000}"/>
    <cellStyle name="Normal 2 2 2 2 2 2 2 2 2 12" xfId="589" xr:uid="{00000000-0005-0000-0000-0000A4020000}"/>
    <cellStyle name="Normal 2 2 2 2 2 2 2 2 2 13" xfId="590" xr:uid="{00000000-0005-0000-0000-0000A5020000}"/>
    <cellStyle name="Normal 2 2 2 2 2 2 2 2 2 14" xfId="591" xr:uid="{00000000-0005-0000-0000-0000A6020000}"/>
    <cellStyle name="Normal 2 2 2 2 2 2 2 2 2 15" xfId="592" xr:uid="{00000000-0005-0000-0000-0000A7020000}"/>
    <cellStyle name="Normal 2 2 2 2 2 2 2 2 2 16" xfId="593" xr:uid="{00000000-0005-0000-0000-0000A8020000}"/>
    <cellStyle name="Normal 2 2 2 2 2 2 2 2 2 17" xfId="594" xr:uid="{00000000-0005-0000-0000-0000A9020000}"/>
    <cellStyle name="Normal 2 2 2 2 2 2 2 2 2 18" xfId="595" xr:uid="{00000000-0005-0000-0000-0000AA020000}"/>
    <cellStyle name="Normal 2 2 2 2 2 2 2 2 2 19" xfId="596" xr:uid="{00000000-0005-0000-0000-0000AB020000}"/>
    <cellStyle name="Normal 2 2 2 2 2 2 2 2 2 2" xfId="597" xr:uid="{00000000-0005-0000-0000-0000AC020000}"/>
    <cellStyle name="Normal 2 2 2 2 2 2 2 2 2 2 10" xfId="598" xr:uid="{00000000-0005-0000-0000-0000AD020000}"/>
    <cellStyle name="Normal 2 2 2 2 2 2 2 2 2 2 11" xfId="599" xr:uid="{00000000-0005-0000-0000-0000AE020000}"/>
    <cellStyle name="Normal 2 2 2 2 2 2 2 2 2 2 12" xfId="600" xr:uid="{00000000-0005-0000-0000-0000AF020000}"/>
    <cellStyle name="Normal 2 2 2 2 2 2 2 2 2 2 13" xfId="601" xr:uid="{00000000-0005-0000-0000-0000B0020000}"/>
    <cellStyle name="Normal 2 2 2 2 2 2 2 2 2 2 14" xfId="602" xr:uid="{00000000-0005-0000-0000-0000B1020000}"/>
    <cellStyle name="Normal 2 2 2 2 2 2 2 2 2 2 15" xfId="603" xr:uid="{00000000-0005-0000-0000-0000B2020000}"/>
    <cellStyle name="Normal 2 2 2 2 2 2 2 2 2 2 16" xfId="604" xr:uid="{00000000-0005-0000-0000-0000B3020000}"/>
    <cellStyle name="Normal 2 2 2 2 2 2 2 2 2 2 17" xfId="605" xr:uid="{00000000-0005-0000-0000-0000B4020000}"/>
    <cellStyle name="Normal 2 2 2 2 2 2 2 2 2 2 18" xfId="606" xr:uid="{00000000-0005-0000-0000-0000B5020000}"/>
    <cellStyle name="Normal 2 2 2 2 2 2 2 2 2 2 2" xfId="607" xr:uid="{00000000-0005-0000-0000-0000B6020000}"/>
    <cellStyle name="Normal 2 2 2 2 2 2 2 2 2 2 2 2" xfId="608" xr:uid="{00000000-0005-0000-0000-0000B7020000}"/>
    <cellStyle name="Normal 2 2 2 2 2 2 2 2 2 2 2 2 2" xfId="609" xr:uid="{00000000-0005-0000-0000-0000B8020000}"/>
    <cellStyle name="Normal 2 2 2 2 2 2 2 2 2 2 2 2 3" xfId="610" xr:uid="{00000000-0005-0000-0000-0000B9020000}"/>
    <cellStyle name="Normal 2 2 2 2 2 2 2 2 2 2 2 2 4" xfId="611" xr:uid="{00000000-0005-0000-0000-0000BA020000}"/>
    <cellStyle name="Normal 2 2 2 2 2 2 2 2 2 2 2 2 5" xfId="612" xr:uid="{00000000-0005-0000-0000-0000BB020000}"/>
    <cellStyle name="Normal 2 2 2 2 2 2 2 2 2 2 2 2 6" xfId="613" xr:uid="{00000000-0005-0000-0000-0000BC020000}"/>
    <cellStyle name="Normal 2 2 2 2 2 2 2 2 2 2 2 2 7" xfId="614" xr:uid="{00000000-0005-0000-0000-0000BD020000}"/>
    <cellStyle name="Normal 2 2 2 2 2 2 2 2 2 2 2 3" xfId="615" xr:uid="{00000000-0005-0000-0000-0000BE020000}"/>
    <cellStyle name="Normal 2 2 2 2 2 2 2 2 2 2 2 4" xfId="616" xr:uid="{00000000-0005-0000-0000-0000BF020000}"/>
    <cellStyle name="Normal 2 2 2 2 2 2 2 2 2 2 2 5" xfId="617" xr:uid="{00000000-0005-0000-0000-0000C0020000}"/>
    <cellStyle name="Normal 2 2 2 2 2 2 2 2 2 2 2 6" xfId="618" xr:uid="{00000000-0005-0000-0000-0000C1020000}"/>
    <cellStyle name="Normal 2 2 2 2 2 2 2 2 2 2 2 7" xfId="619" xr:uid="{00000000-0005-0000-0000-0000C2020000}"/>
    <cellStyle name="Normal 2 2 2 2 2 2 2 2 2 2 2 8" xfId="620" xr:uid="{00000000-0005-0000-0000-0000C3020000}"/>
    <cellStyle name="Normal 2 2 2 2 2 2 2 2 2 2 3" xfId="621" xr:uid="{00000000-0005-0000-0000-0000C4020000}"/>
    <cellStyle name="Normal 2 2 2 2 2 2 2 2 2 2 4" xfId="622" xr:uid="{00000000-0005-0000-0000-0000C5020000}"/>
    <cellStyle name="Normal 2 2 2 2 2 2 2 2 2 2 5" xfId="623" xr:uid="{00000000-0005-0000-0000-0000C6020000}"/>
    <cellStyle name="Normal 2 2 2 2 2 2 2 2 2 2 5 2" xfId="624" xr:uid="{00000000-0005-0000-0000-0000C7020000}"/>
    <cellStyle name="Normal 2 2 2 2 2 2 2 2 2 2 5 3" xfId="625" xr:uid="{00000000-0005-0000-0000-0000C8020000}"/>
    <cellStyle name="Normal 2 2 2 2 2 2 2 2 2 2 5 4" xfId="626" xr:uid="{00000000-0005-0000-0000-0000C9020000}"/>
    <cellStyle name="Normal 2 2 2 2 2 2 2 2 2 2 5 5" xfId="627" xr:uid="{00000000-0005-0000-0000-0000CA020000}"/>
    <cellStyle name="Normal 2 2 2 2 2 2 2 2 2 2 5 6" xfId="628" xr:uid="{00000000-0005-0000-0000-0000CB020000}"/>
    <cellStyle name="Normal 2 2 2 2 2 2 2 2 2 2 5 7" xfId="629" xr:uid="{00000000-0005-0000-0000-0000CC020000}"/>
    <cellStyle name="Normal 2 2 2 2 2 2 2 2 2 2 6" xfId="630" xr:uid="{00000000-0005-0000-0000-0000CD020000}"/>
    <cellStyle name="Normal 2 2 2 2 2 2 2 2 2 2 7" xfId="631" xr:uid="{00000000-0005-0000-0000-0000CE020000}"/>
    <cellStyle name="Normal 2 2 2 2 2 2 2 2 2 2 8" xfId="632" xr:uid="{00000000-0005-0000-0000-0000CF020000}"/>
    <cellStyle name="Normal 2 2 2 2 2 2 2 2 2 2 9" xfId="633" xr:uid="{00000000-0005-0000-0000-0000D0020000}"/>
    <cellStyle name="Normal 2 2 2 2 2 2 2 2 2 3" xfId="634" xr:uid="{00000000-0005-0000-0000-0000D1020000}"/>
    <cellStyle name="Normal 2 2 2 2 2 2 2 2 2 4" xfId="635" xr:uid="{00000000-0005-0000-0000-0000D2020000}"/>
    <cellStyle name="Normal 2 2 2 2 2 2 2 2 2 4 2" xfId="636" xr:uid="{00000000-0005-0000-0000-0000D3020000}"/>
    <cellStyle name="Normal 2 2 2 2 2 2 2 2 2 4 2 2" xfId="637" xr:uid="{00000000-0005-0000-0000-0000D4020000}"/>
    <cellStyle name="Normal 2 2 2 2 2 2 2 2 2 4 2 3" xfId="638" xr:uid="{00000000-0005-0000-0000-0000D5020000}"/>
    <cellStyle name="Normal 2 2 2 2 2 2 2 2 2 4 2 4" xfId="639" xr:uid="{00000000-0005-0000-0000-0000D6020000}"/>
    <cellStyle name="Normal 2 2 2 2 2 2 2 2 2 4 2 5" xfId="640" xr:uid="{00000000-0005-0000-0000-0000D7020000}"/>
    <cellStyle name="Normal 2 2 2 2 2 2 2 2 2 4 2 6" xfId="641" xr:uid="{00000000-0005-0000-0000-0000D8020000}"/>
    <cellStyle name="Normal 2 2 2 2 2 2 2 2 2 4 2 7" xfId="642" xr:uid="{00000000-0005-0000-0000-0000D9020000}"/>
    <cellStyle name="Normal 2 2 2 2 2 2 2 2 2 4 3" xfId="643" xr:uid="{00000000-0005-0000-0000-0000DA020000}"/>
    <cellStyle name="Normal 2 2 2 2 2 2 2 2 2 4 4" xfId="644" xr:uid="{00000000-0005-0000-0000-0000DB020000}"/>
    <cellStyle name="Normal 2 2 2 2 2 2 2 2 2 4 5" xfId="645" xr:uid="{00000000-0005-0000-0000-0000DC020000}"/>
    <cellStyle name="Normal 2 2 2 2 2 2 2 2 2 4 6" xfId="646" xr:uid="{00000000-0005-0000-0000-0000DD020000}"/>
    <cellStyle name="Normal 2 2 2 2 2 2 2 2 2 4 7" xfId="647" xr:uid="{00000000-0005-0000-0000-0000DE020000}"/>
    <cellStyle name="Normal 2 2 2 2 2 2 2 2 2 4 8" xfId="648" xr:uid="{00000000-0005-0000-0000-0000DF020000}"/>
    <cellStyle name="Normal 2 2 2 2 2 2 2 2 2 5" xfId="649" xr:uid="{00000000-0005-0000-0000-0000E0020000}"/>
    <cellStyle name="Normal 2 2 2 2 2 2 2 2 2 6" xfId="650" xr:uid="{00000000-0005-0000-0000-0000E1020000}"/>
    <cellStyle name="Normal 2 2 2 2 2 2 2 2 2 6 2" xfId="651" xr:uid="{00000000-0005-0000-0000-0000E2020000}"/>
    <cellStyle name="Normal 2 2 2 2 2 2 2 2 2 6 3" xfId="652" xr:uid="{00000000-0005-0000-0000-0000E3020000}"/>
    <cellStyle name="Normal 2 2 2 2 2 2 2 2 2 6 4" xfId="653" xr:uid="{00000000-0005-0000-0000-0000E4020000}"/>
    <cellStyle name="Normal 2 2 2 2 2 2 2 2 2 6 5" xfId="654" xr:uid="{00000000-0005-0000-0000-0000E5020000}"/>
    <cellStyle name="Normal 2 2 2 2 2 2 2 2 2 6 6" xfId="655" xr:uid="{00000000-0005-0000-0000-0000E6020000}"/>
    <cellStyle name="Normal 2 2 2 2 2 2 2 2 2 6 7" xfId="656" xr:uid="{00000000-0005-0000-0000-0000E7020000}"/>
    <cellStyle name="Normal 2 2 2 2 2 2 2 2 2 7" xfId="657" xr:uid="{00000000-0005-0000-0000-0000E8020000}"/>
    <cellStyle name="Normal 2 2 2 2 2 2 2 2 2 8" xfId="658" xr:uid="{00000000-0005-0000-0000-0000E9020000}"/>
    <cellStyle name="Normal 2 2 2 2 2 2 2 2 2 9" xfId="659" xr:uid="{00000000-0005-0000-0000-0000EA020000}"/>
    <cellStyle name="Normal 2 2 2 2 2 2 2 2 2_Opex Input" xfId="660" xr:uid="{00000000-0005-0000-0000-0000EB020000}"/>
    <cellStyle name="Normal 2 2 2 2 2 2 2 2 20" xfId="661" xr:uid="{00000000-0005-0000-0000-0000EC020000}"/>
    <cellStyle name="Normal 2 2 2 2 2 2 2 2 3" xfId="662" xr:uid="{00000000-0005-0000-0000-0000ED020000}"/>
    <cellStyle name="Normal 2 2 2 2 2 2 2 2 4" xfId="663" xr:uid="{00000000-0005-0000-0000-0000EE020000}"/>
    <cellStyle name="Normal 2 2 2 2 2 2 2 2 5" xfId="664" xr:uid="{00000000-0005-0000-0000-0000EF020000}"/>
    <cellStyle name="Normal 2 2 2 2 2 2 2 2 5 2" xfId="665" xr:uid="{00000000-0005-0000-0000-0000F0020000}"/>
    <cellStyle name="Normal 2 2 2 2 2 2 2 2 5 2 2" xfId="666" xr:uid="{00000000-0005-0000-0000-0000F1020000}"/>
    <cellStyle name="Normal 2 2 2 2 2 2 2 2 5 2 3" xfId="667" xr:uid="{00000000-0005-0000-0000-0000F2020000}"/>
    <cellStyle name="Normal 2 2 2 2 2 2 2 2 5 2 4" xfId="668" xr:uid="{00000000-0005-0000-0000-0000F3020000}"/>
    <cellStyle name="Normal 2 2 2 2 2 2 2 2 5 2 5" xfId="669" xr:uid="{00000000-0005-0000-0000-0000F4020000}"/>
    <cellStyle name="Normal 2 2 2 2 2 2 2 2 5 2 6" xfId="670" xr:uid="{00000000-0005-0000-0000-0000F5020000}"/>
    <cellStyle name="Normal 2 2 2 2 2 2 2 2 5 2 7" xfId="671" xr:uid="{00000000-0005-0000-0000-0000F6020000}"/>
    <cellStyle name="Normal 2 2 2 2 2 2 2 2 5 3" xfId="672" xr:uid="{00000000-0005-0000-0000-0000F7020000}"/>
    <cellStyle name="Normal 2 2 2 2 2 2 2 2 5 4" xfId="673" xr:uid="{00000000-0005-0000-0000-0000F8020000}"/>
    <cellStyle name="Normal 2 2 2 2 2 2 2 2 5 5" xfId="674" xr:uid="{00000000-0005-0000-0000-0000F9020000}"/>
    <cellStyle name="Normal 2 2 2 2 2 2 2 2 5 6" xfId="675" xr:uid="{00000000-0005-0000-0000-0000FA020000}"/>
    <cellStyle name="Normal 2 2 2 2 2 2 2 2 5 7" xfId="676" xr:uid="{00000000-0005-0000-0000-0000FB020000}"/>
    <cellStyle name="Normal 2 2 2 2 2 2 2 2 5 8" xfId="677" xr:uid="{00000000-0005-0000-0000-0000FC020000}"/>
    <cellStyle name="Normal 2 2 2 2 2 2 2 2 6" xfId="678" xr:uid="{00000000-0005-0000-0000-0000FD020000}"/>
    <cellStyle name="Normal 2 2 2 2 2 2 2 2 7" xfId="679" xr:uid="{00000000-0005-0000-0000-0000FE020000}"/>
    <cellStyle name="Normal 2 2 2 2 2 2 2 2 7 2" xfId="680" xr:uid="{00000000-0005-0000-0000-0000FF020000}"/>
    <cellStyle name="Normal 2 2 2 2 2 2 2 2 7 3" xfId="681" xr:uid="{00000000-0005-0000-0000-000000030000}"/>
    <cellStyle name="Normal 2 2 2 2 2 2 2 2 7 4" xfId="682" xr:uid="{00000000-0005-0000-0000-000001030000}"/>
    <cellStyle name="Normal 2 2 2 2 2 2 2 2 7 5" xfId="683" xr:uid="{00000000-0005-0000-0000-000002030000}"/>
    <cellStyle name="Normal 2 2 2 2 2 2 2 2 7 6" xfId="684" xr:uid="{00000000-0005-0000-0000-000003030000}"/>
    <cellStyle name="Normal 2 2 2 2 2 2 2 2 7 7" xfId="685" xr:uid="{00000000-0005-0000-0000-000004030000}"/>
    <cellStyle name="Normal 2 2 2 2 2 2 2 2 8" xfId="686" xr:uid="{00000000-0005-0000-0000-000005030000}"/>
    <cellStyle name="Normal 2 2 2 2 2 2 2 2 9" xfId="687" xr:uid="{00000000-0005-0000-0000-000006030000}"/>
    <cellStyle name="Normal 2 2 2 2 2 2 2 2_ELEC SAP FCST UPLOAD" xfId="688" xr:uid="{00000000-0005-0000-0000-000007030000}"/>
    <cellStyle name="Normal 2 2 2 2 2 2 2 20" xfId="689" xr:uid="{00000000-0005-0000-0000-000008030000}"/>
    <cellStyle name="Normal 2 2 2 2 2 2 2 21" xfId="690" xr:uid="{00000000-0005-0000-0000-000009030000}"/>
    <cellStyle name="Normal 2 2 2 2 2 2 2 22" xfId="691" xr:uid="{00000000-0005-0000-0000-00000A030000}"/>
    <cellStyle name="Normal 2 2 2 2 2 2 2 23" xfId="692" xr:uid="{00000000-0005-0000-0000-00000B030000}"/>
    <cellStyle name="Normal 2 2 2 2 2 2 2 3" xfId="693" xr:uid="{00000000-0005-0000-0000-00000C030000}"/>
    <cellStyle name="Normal 2 2 2 2 2 2 2 4" xfId="694" xr:uid="{00000000-0005-0000-0000-00000D030000}"/>
    <cellStyle name="Normal 2 2 2 2 2 2 2 5" xfId="695" xr:uid="{00000000-0005-0000-0000-00000E030000}"/>
    <cellStyle name="Normal 2 2 2 2 2 2 2 6" xfId="696" xr:uid="{00000000-0005-0000-0000-00000F030000}"/>
    <cellStyle name="Normal 2 2 2 2 2 2 2 7" xfId="697" xr:uid="{00000000-0005-0000-0000-000010030000}"/>
    <cellStyle name="Normal 2 2 2 2 2 2 2 8" xfId="698" xr:uid="{00000000-0005-0000-0000-000011030000}"/>
    <cellStyle name="Normal 2 2 2 2 2 2 2 8 2" xfId="699" xr:uid="{00000000-0005-0000-0000-000012030000}"/>
    <cellStyle name="Normal 2 2 2 2 2 2 2 8 2 2" xfId="700" xr:uid="{00000000-0005-0000-0000-000013030000}"/>
    <cellStyle name="Normal 2 2 2 2 2 2 2 8 2 3" xfId="701" xr:uid="{00000000-0005-0000-0000-000014030000}"/>
    <cellStyle name="Normal 2 2 2 2 2 2 2 8 2 4" xfId="702" xr:uid="{00000000-0005-0000-0000-000015030000}"/>
    <cellStyle name="Normal 2 2 2 2 2 2 2 8 2 5" xfId="703" xr:uid="{00000000-0005-0000-0000-000016030000}"/>
    <cellStyle name="Normal 2 2 2 2 2 2 2 8 2 6" xfId="704" xr:uid="{00000000-0005-0000-0000-000017030000}"/>
    <cellStyle name="Normal 2 2 2 2 2 2 2 8 2 7" xfId="705" xr:uid="{00000000-0005-0000-0000-000018030000}"/>
    <cellStyle name="Normal 2 2 2 2 2 2 2 8 3" xfId="706" xr:uid="{00000000-0005-0000-0000-000019030000}"/>
    <cellStyle name="Normal 2 2 2 2 2 2 2 8 4" xfId="707" xr:uid="{00000000-0005-0000-0000-00001A030000}"/>
    <cellStyle name="Normal 2 2 2 2 2 2 2 8 5" xfId="708" xr:uid="{00000000-0005-0000-0000-00001B030000}"/>
    <cellStyle name="Normal 2 2 2 2 2 2 2 8 6" xfId="709" xr:uid="{00000000-0005-0000-0000-00001C030000}"/>
    <cellStyle name="Normal 2 2 2 2 2 2 2 8 7" xfId="710" xr:uid="{00000000-0005-0000-0000-00001D030000}"/>
    <cellStyle name="Normal 2 2 2 2 2 2 2 8 8" xfId="711" xr:uid="{00000000-0005-0000-0000-00001E030000}"/>
    <cellStyle name="Normal 2 2 2 2 2 2 2 9" xfId="712" xr:uid="{00000000-0005-0000-0000-00001F030000}"/>
    <cellStyle name="Normal 2 2 2 2 2 2 2_ELEC SAP FCST UPLOAD" xfId="713" xr:uid="{00000000-0005-0000-0000-000020030000}"/>
    <cellStyle name="Normal 2 2 2 2 2 2 20" xfId="714" xr:uid="{00000000-0005-0000-0000-000021030000}"/>
    <cellStyle name="Normal 2 2 2 2 2 2 21" xfId="715" xr:uid="{00000000-0005-0000-0000-000022030000}"/>
    <cellStyle name="Normal 2 2 2 2 2 2 22" xfId="716" xr:uid="{00000000-0005-0000-0000-000023030000}"/>
    <cellStyle name="Normal 2 2 2 2 2 2 23" xfId="717" xr:uid="{00000000-0005-0000-0000-000024030000}"/>
    <cellStyle name="Normal 2 2 2 2 2 2 3" xfId="718" xr:uid="{00000000-0005-0000-0000-000025030000}"/>
    <cellStyle name="Normal 2 2 2 2 2 2 3 2" xfId="719" xr:uid="{00000000-0005-0000-0000-000026030000}"/>
    <cellStyle name="Normal 2 2 2 2 2 2 3 3" xfId="720" xr:uid="{00000000-0005-0000-0000-000027030000}"/>
    <cellStyle name="Normal 2 2 2 2 2 2 3_ELEC SAP FCST UPLOAD" xfId="721" xr:uid="{00000000-0005-0000-0000-000028030000}"/>
    <cellStyle name="Normal 2 2 2 2 2 2 4" xfId="722" xr:uid="{00000000-0005-0000-0000-000029030000}"/>
    <cellStyle name="Normal 2 2 2 2 2 2 5" xfId="723" xr:uid="{00000000-0005-0000-0000-00002A030000}"/>
    <cellStyle name="Normal 2 2 2 2 2 2 6" xfId="724" xr:uid="{00000000-0005-0000-0000-00002B030000}"/>
    <cellStyle name="Normal 2 2 2 2 2 2 7" xfId="725" xr:uid="{00000000-0005-0000-0000-00002C030000}"/>
    <cellStyle name="Normal 2 2 2 2 2 2 8" xfId="726" xr:uid="{00000000-0005-0000-0000-00002D030000}"/>
    <cellStyle name="Normal 2 2 2 2 2 2 8 2" xfId="727" xr:uid="{00000000-0005-0000-0000-00002E030000}"/>
    <cellStyle name="Normal 2 2 2 2 2 2 8 2 2" xfId="728" xr:uid="{00000000-0005-0000-0000-00002F030000}"/>
    <cellStyle name="Normal 2 2 2 2 2 2 8 2 3" xfId="729" xr:uid="{00000000-0005-0000-0000-000030030000}"/>
    <cellStyle name="Normal 2 2 2 2 2 2 8 2 4" xfId="730" xr:uid="{00000000-0005-0000-0000-000031030000}"/>
    <cellStyle name="Normal 2 2 2 2 2 2 8 2 5" xfId="731" xr:uid="{00000000-0005-0000-0000-000032030000}"/>
    <cellStyle name="Normal 2 2 2 2 2 2 8 2 6" xfId="732" xr:uid="{00000000-0005-0000-0000-000033030000}"/>
    <cellStyle name="Normal 2 2 2 2 2 2 8 2 7" xfId="733" xr:uid="{00000000-0005-0000-0000-000034030000}"/>
    <cellStyle name="Normal 2 2 2 2 2 2 8 3" xfId="734" xr:uid="{00000000-0005-0000-0000-000035030000}"/>
    <cellStyle name="Normal 2 2 2 2 2 2 8 4" xfId="735" xr:uid="{00000000-0005-0000-0000-000036030000}"/>
    <cellStyle name="Normal 2 2 2 2 2 2 8 5" xfId="736" xr:uid="{00000000-0005-0000-0000-000037030000}"/>
    <cellStyle name="Normal 2 2 2 2 2 2 8 6" xfId="737" xr:uid="{00000000-0005-0000-0000-000038030000}"/>
    <cellStyle name="Normal 2 2 2 2 2 2 8 7" xfId="738" xr:uid="{00000000-0005-0000-0000-000039030000}"/>
    <cellStyle name="Normal 2 2 2 2 2 2 8 8" xfId="739" xr:uid="{00000000-0005-0000-0000-00003A030000}"/>
    <cellStyle name="Normal 2 2 2 2 2 2 9" xfId="740" xr:uid="{00000000-0005-0000-0000-00003B030000}"/>
    <cellStyle name="Normal 2 2 2 2 2 2_ELEC SAP FCST UPLOAD" xfId="741" xr:uid="{00000000-0005-0000-0000-00003C030000}"/>
    <cellStyle name="Normal 2 2 2 2 2 20" xfId="742" xr:uid="{00000000-0005-0000-0000-00003D030000}"/>
    <cellStyle name="Normal 2 2 2 2 2 21" xfId="743" xr:uid="{00000000-0005-0000-0000-00003E030000}"/>
    <cellStyle name="Normal 2 2 2 2 2 22" xfId="744" xr:uid="{00000000-0005-0000-0000-00003F030000}"/>
    <cellStyle name="Normal 2 2 2 2 2 23" xfId="745" xr:uid="{00000000-0005-0000-0000-000040030000}"/>
    <cellStyle name="Normal 2 2 2 2 2 24" xfId="746" xr:uid="{00000000-0005-0000-0000-000041030000}"/>
    <cellStyle name="Normal 2 2 2 2 2 3" xfId="747" xr:uid="{00000000-0005-0000-0000-000042030000}"/>
    <cellStyle name="Normal 2 2 2 2 2 3 2" xfId="748" xr:uid="{00000000-0005-0000-0000-000043030000}"/>
    <cellStyle name="Normal 2 2 2 2 2 3 3" xfId="749" xr:uid="{00000000-0005-0000-0000-000044030000}"/>
    <cellStyle name="Normal 2 2 2 2 2 3_ELEC SAP FCST UPLOAD" xfId="750" xr:uid="{00000000-0005-0000-0000-000045030000}"/>
    <cellStyle name="Normal 2 2 2 2 2 4" xfId="751" xr:uid="{00000000-0005-0000-0000-000046030000}"/>
    <cellStyle name="Normal 2 2 2 2 2 5" xfId="752" xr:uid="{00000000-0005-0000-0000-000047030000}"/>
    <cellStyle name="Normal 2 2 2 2 2 6" xfId="753" xr:uid="{00000000-0005-0000-0000-000048030000}"/>
    <cellStyle name="Normal 2 2 2 2 2 7" xfId="754" xr:uid="{00000000-0005-0000-0000-000049030000}"/>
    <cellStyle name="Normal 2 2 2 2 2 8" xfId="755" xr:uid="{00000000-0005-0000-0000-00004A030000}"/>
    <cellStyle name="Normal 2 2 2 2 2 9" xfId="756" xr:uid="{00000000-0005-0000-0000-00004B030000}"/>
    <cellStyle name="Normal 2 2 2 2 2 9 2" xfId="757" xr:uid="{00000000-0005-0000-0000-00004C030000}"/>
    <cellStyle name="Normal 2 2 2 2 2 9 2 2" xfId="758" xr:uid="{00000000-0005-0000-0000-00004D030000}"/>
    <cellStyle name="Normal 2 2 2 2 2 9 2 3" xfId="759" xr:uid="{00000000-0005-0000-0000-00004E030000}"/>
    <cellStyle name="Normal 2 2 2 2 2 9 2 4" xfId="760" xr:uid="{00000000-0005-0000-0000-00004F030000}"/>
    <cellStyle name="Normal 2 2 2 2 2 9 2 5" xfId="761" xr:uid="{00000000-0005-0000-0000-000050030000}"/>
    <cellStyle name="Normal 2 2 2 2 2 9 2 6" xfId="762" xr:uid="{00000000-0005-0000-0000-000051030000}"/>
    <cellStyle name="Normal 2 2 2 2 2 9 2 7" xfId="763" xr:uid="{00000000-0005-0000-0000-000052030000}"/>
    <cellStyle name="Normal 2 2 2 2 2 9 3" xfId="764" xr:uid="{00000000-0005-0000-0000-000053030000}"/>
    <cellStyle name="Normal 2 2 2 2 2 9 4" xfId="765" xr:uid="{00000000-0005-0000-0000-000054030000}"/>
    <cellStyle name="Normal 2 2 2 2 2 9 5" xfId="766" xr:uid="{00000000-0005-0000-0000-000055030000}"/>
    <cellStyle name="Normal 2 2 2 2 2 9 6" xfId="767" xr:uid="{00000000-0005-0000-0000-000056030000}"/>
    <cellStyle name="Normal 2 2 2 2 2 9 7" xfId="768" xr:uid="{00000000-0005-0000-0000-000057030000}"/>
    <cellStyle name="Normal 2 2 2 2 2 9 8" xfId="769" xr:uid="{00000000-0005-0000-0000-000058030000}"/>
    <cellStyle name="Normal 2 2 2 2 2_ELEC SAP FCST UPLOAD" xfId="770" xr:uid="{00000000-0005-0000-0000-000059030000}"/>
    <cellStyle name="Normal 2 2 2 2 20" xfId="771" xr:uid="{00000000-0005-0000-0000-00005A030000}"/>
    <cellStyle name="Normal 2 2 2 2 21" xfId="772" xr:uid="{00000000-0005-0000-0000-00005B030000}"/>
    <cellStyle name="Normal 2 2 2 2 22" xfId="773" xr:uid="{00000000-0005-0000-0000-00005C030000}"/>
    <cellStyle name="Normal 2 2 2 2 23" xfId="774" xr:uid="{00000000-0005-0000-0000-00005D030000}"/>
    <cellStyle name="Normal 2 2 2 2 24" xfId="775" xr:uid="{00000000-0005-0000-0000-00005E030000}"/>
    <cellStyle name="Normal 2 2 2 2 3" xfId="776" xr:uid="{00000000-0005-0000-0000-00005F030000}"/>
    <cellStyle name="Normal 2 2 2 2 3 2" xfId="777" xr:uid="{00000000-0005-0000-0000-000060030000}"/>
    <cellStyle name="Normal 2 2 2 2 3 2 2" xfId="778" xr:uid="{00000000-0005-0000-0000-000061030000}"/>
    <cellStyle name="Normal 2 2 2 2 3 2 3" xfId="779" xr:uid="{00000000-0005-0000-0000-000062030000}"/>
    <cellStyle name="Normal 2 2 2 2 3 2_ELEC SAP FCST UPLOAD" xfId="780" xr:uid="{00000000-0005-0000-0000-000063030000}"/>
    <cellStyle name="Normal 2 2 2 2 3 3" xfId="781" xr:uid="{00000000-0005-0000-0000-000064030000}"/>
    <cellStyle name="Normal 2 2 2 2 3 4" xfId="782" xr:uid="{00000000-0005-0000-0000-000065030000}"/>
    <cellStyle name="Normal 2 2 2 2 3 5" xfId="783" xr:uid="{00000000-0005-0000-0000-000066030000}"/>
    <cellStyle name="Normal 2 2 2 2 3 6" xfId="784" xr:uid="{00000000-0005-0000-0000-000067030000}"/>
    <cellStyle name="Normal 2 2 2 2 3_ELEC SAP FCST UPLOAD" xfId="785" xr:uid="{00000000-0005-0000-0000-000068030000}"/>
    <cellStyle name="Normal 2 2 2 2 4" xfId="786" xr:uid="{00000000-0005-0000-0000-000069030000}"/>
    <cellStyle name="Normal 2 2 2 2 4 2" xfId="787" xr:uid="{00000000-0005-0000-0000-00006A030000}"/>
    <cellStyle name="Normal 2 2 2 2 4 3" xfId="788" xr:uid="{00000000-0005-0000-0000-00006B030000}"/>
    <cellStyle name="Normal 2 2 2 2 4_ELEC SAP FCST UPLOAD" xfId="789" xr:uid="{00000000-0005-0000-0000-00006C030000}"/>
    <cellStyle name="Normal 2 2 2 2 5" xfId="790" xr:uid="{00000000-0005-0000-0000-00006D030000}"/>
    <cellStyle name="Normal 2 2 2 2 6" xfId="791" xr:uid="{00000000-0005-0000-0000-00006E030000}"/>
    <cellStyle name="Normal 2 2 2 2 7" xfId="792" xr:uid="{00000000-0005-0000-0000-00006F030000}"/>
    <cellStyle name="Normal 2 2 2 2 8" xfId="793" xr:uid="{00000000-0005-0000-0000-000070030000}"/>
    <cellStyle name="Normal 2 2 2 2 9" xfId="794" xr:uid="{00000000-0005-0000-0000-000071030000}"/>
    <cellStyle name="Normal 2 2 2 2 9 2" xfId="795" xr:uid="{00000000-0005-0000-0000-000072030000}"/>
    <cellStyle name="Normal 2 2 2 2 9 2 2" xfId="796" xr:uid="{00000000-0005-0000-0000-000073030000}"/>
    <cellStyle name="Normal 2 2 2 2 9 2 3" xfId="797" xr:uid="{00000000-0005-0000-0000-000074030000}"/>
    <cellStyle name="Normal 2 2 2 2 9 2 4" xfId="798" xr:uid="{00000000-0005-0000-0000-000075030000}"/>
    <cellStyle name="Normal 2 2 2 2 9 2 5" xfId="799" xr:uid="{00000000-0005-0000-0000-000076030000}"/>
    <cellStyle name="Normal 2 2 2 2 9 2 6" xfId="800" xr:uid="{00000000-0005-0000-0000-000077030000}"/>
    <cellStyle name="Normal 2 2 2 2 9 2 7" xfId="801" xr:uid="{00000000-0005-0000-0000-000078030000}"/>
    <cellStyle name="Normal 2 2 2 2 9 3" xfId="802" xr:uid="{00000000-0005-0000-0000-000079030000}"/>
    <cellStyle name="Normal 2 2 2 2 9 4" xfId="803" xr:uid="{00000000-0005-0000-0000-00007A030000}"/>
    <cellStyle name="Normal 2 2 2 2 9 5" xfId="804" xr:uid="{00000000-0005-0000-0000-00007B030000}"/>
    <cellStyle name="Normal 2 2 2 2 9 6" xfId="805" xr:uid="{00000000-0005-0000-0000-00007C030000}"/>
    <cellStyle name="Normal 2 2 2 2 9 7" xfId="806" xr:uid="{00000000-0005-0000-0000-00007D030000}"/>
    <cellStyle name="Normal 2 2 2 2 9 8" xfId="807" xr:uid="{00000000-0005-0000-0000-00007E030000}"/>
    <cellStyle name="Normal 2 2 2 2_ELEC SAP FCST UPLOAD" xfId="808" xr:uid="{00000000-0005-0000-0000-00007F030000}"/>
    <cellStyle name="Normal 2 2 2 20" xfId="809" xr:uid="{00000000-0005-0000-0000-000080030000}"/>
    <cellStyle name="Normal 2 2 2 21" xfId="810" xr:uid="{00000000-0005-0000-0000-000081030000}"/>
    <cellStyle name="Normal 2 2 2 22" xfId="811" xr:uid="{00000000-0005-0000-0000-000082030000}"/>
    <cellStyle name="Normal 2 2 2 23" xfId="812" xr:uid="{00000000-0005-0000-0000-000083030000}"/>
    <cellStyle name="Normal 2 2 2 24" xfId="813" xr:uid="{00000000-0005-0000-0000-000084030000}"/>
    <cellStyle name="Normal 2 2 2 25" xfId="814" xr:uid="{00000000-0005-0000-0000-000085030000}"/>
    <cellStyle name="Normal 2 2 2 26" xfId="815" xr:uid="{00000000-0005-0000-0000-000086030000}"/>
    <cellStyle name="Normal 2 2 2 3" xfId="816" xr:uid="{00000000-0005-0000-0000-000087030000}"/>
    <cellStyle name="Normal 2 2 2 4" xfId="817" xr:uid="{00000000-0005-0000-0000-000088030000}"/>
    <cellStyle name="Normal 2 2 2 4 2" xfId="818" xr:uid="{00000000-0005-0000-0000-000089030000}"/>
    <cellStyle name="Normal 2 2 2 4 2 2" xfId="819" xr:uid="{00000000-0005-0000-0000-00008A030000}"/>
    <cellStyle name="Normal 2 2 2 4 2 2 2" xfId="820" xr:uid="{00000000-0005-0000-0000-00008B030000}"/>
    <cellStyle name="Normal 2 2 2 4 2 2 3" xfId="821" xr:uid="{00000000-0005-0000-0000-00008C030000}"/>
    <cellStyle name="Normal 2 2 2 4 2 2_ELEC SAP FCST UPLOAD" xfId="822" xr:uid="{00000000-0005-0000-0000-00008D030000}"/>
    <cellStyle name="Normal 2 2 2 4 2 3" xfId="823" xr:uid="{00000000-0005-0000-0000-00008E030000}"/>
    <cellStyle name="Normal 2 2 2 4 2 4" xfId="824" xr:uid="{00000000-0005-0000-0000-00008F030000}"/>
    <cellStyle name="Normal 2 2 2 4 2 5" xfId="825" xr:uid="{00000000-0005-0000-0000-000090030000}"/>
    <cellStyle name="Normal 2 2 2 4 2 6" xfId="826" xr:uid="{00000000-0005-0000-0000-000091030000}"/>
    <cellStyle name="Normal 2 2 2 4 2_ELEC SAP FCST UPLOAD" xfId="827" xr:uid="{00000000-0005-0000-0000-000092030000}"/>
    <cellStyle name="Normal 2 2 2 4 3" xfId="828" xr:uid="{00000000-0005-0000-0000-000093030000}"/>
    <cellStyle name="Normal 2 2 2 4 3 2" xfId="829" xr:uid="{00000000-0005-0000-0000-000094030000}"/>
    <cellStyle name="Normal 2 2 2 4 3 3" xfId="830" xr:uid="{00000000-0005-0000-0000-000095030000}"/>
    <cellStyle name="Normal 2 2 2 4 3_ELEC SAP FCST UPLOAD" xfId="831" xr:uid="{00000000-0005-0000-0000-000096030000}"/>
    <cellStyle name="Normal 2 2 2 4 4" xfId="832" xr:uid="{00000000-0005-0000-0000-000097030000}"/>
    <cellStyle name="Normal 2 2 2 4 5" xfId="833" xr:uid="{00000000-0005-0000-0000-000098030000}"/>
    <cellStyle name="Normal 2 2 2 4 6" xfId="834" xr:uid="{00000000-0005-0000-0000-000099030000}"/>
    <cellStyle name="Normal 2 2 2 4_ELEC SAP FCST UPLOAD" xfId="835" xr:uid="{00000000-0005-0000-0000-00009A030000}"/>
    <cellStyle name="Normal 2 2 2 5" xfId="836" xr:uid="{00000000-0005-0000-0000-00009B030000}"/>
    <cellStyle name="Normal 2 2 2 5 2" xfId="837" xr:uid="{00000000-0005-0000-0000-00009C030000}"/>
    <cellStyle name="Normal 2 2 2 5 3" xfId="838" xr:uid="{00000000-0005-0000-0000-00009D030000}"/>
    <cellStyle name="Normal 2 2 2 5_ELEC SAP FCST UPLOAD" xfId="839" xr:uid="{00000000-0005-0000-0000-00009E030000}"/>
    <cellStyle name="Normal 2 2 2 6" xfId="840" xr:uid="{00000000-0005-0000-0000-00009F030000}"/>
    <cellStyle name="Normal 2 2 2 7" xfId="841" xr:uid="{00000000-0005-0000-0000-0000A0030000}"/>
    <cellStyle name="Normal 2 2 2 8" xfId="842" xr:uid="{00000000-0005-0000-0000-0000A1030000}"/>
    <cellStyle name="Normal 2 2 2 9" xfId="843" xr:uid="{00000000-0005-0000-0000-0000A2030000}"/>
    <cellStyle name="Normal 2 2 2_ELEC SAP FCST UPLOAD" xfId="844" xr:uid="{00000000-0005-0000-0000-0000A3030000}"/>
    <cellStyle name="Normal 2 2 20" xfId="845" xr:uid="{00000000-0005-0000-0000-0000A4030000}"/>
    <cellStyle name="Normal 2 2 21" xfId="846" xr:uid="{00000000-0005-0000-0000-0000A5030000}"/>
    <cellStyle name="Normal 2 2 22" xfId="847" xr:uid="{00000000-0005-0000-0000-0000A6030000}"/>
    <cellStyle name="Normal 2 2 23" xfId="848" xr:uid="{00000000-0005-0000-0000-0000A7030000}"/>
    <cellStyle name="Normal 2 2 24" xfId="849" xr:uid="{00000000-0005-0000-0000-0000A8030000}"/>
    <cellStyle name="Normal 2 2 25" xfId="850" xr:uid="{00000000-0005-0000-0000-0000A9030000}"/>
    <cellStyle name="Normal 2 2 26" xfId="851" xr:uid="{00000000-0005-0000-0000-0000AA030000}"/>
    <cellStyle name="Normal 2 2 3" xfId="852" xr:uid="{00000000-0005-0000-0000-0000AB030000}"/>
    <cellStyle name="Normal 2 2 3 2" xfId="853" xr:uid="{00000000-0005-0000-0000-0000AC030000}"/>
    <cellStyle name="Normal 2 2 3 2 2" xfId="854" xr:uid="{00000000-0005-0000-0000-0000AD030000}"/>
    <cellStyle name="Normal 2 2 3 2 2 2" xfId="855" xr:uid="{00000000-0005-0000-0000-0000AE030000}"/>
    <cellStyle name="Normal 2 2 3 2 2 2 2" xfId="856" xr:uid="{00000000-0005-0000-0000-0000AF030000}"/>
    <cellStyle name="Normal 2 2 3 2 2 2 2 2" xfId="857" xr:uid="{00000000-0005-0000-0000-0000B0030000}"/>
    <cellStyle name="Normal 2 2 3 2 2 2 2 3" xfId="858" xr:uid="{00000000-0005-0000-0000-0000B1030000}"/>
    <cellStyle name="Normal 2 2 3 2 2 2 2_ELEC SAP FCST UPLOAD" xfId="859" xr:uid="{00000000-0005-0000-0000-0000B2030000}"/>
    <cellStyle name="Normal 2 2 3 2 2 2 3" xfId="860" xr:uid="{00000000-0005-0000-0000-0000B3030000}"/>
    <cellStyle name="Normal 2 2 3 2 2 2 4" xfId="861" xr:uid="{00000000-0005-0000-0000-0000B4030000}"/>
    <cellStyle name="Normal 2 2 3 2 2 2 5" xfId="862" xr:uid="{00000000-0005-0000-0000-0000B5030000}"/>
    <cellStyle name="Normal 2 2 3 2 2 2 6" xfId="863" xr:uid="{00000000-0005-0000-0000-0000B6030000}"/>
    <cellStyle name="Normal 2 2 3 2 2 2_ELEC SAP FCST UPLOAD" xfId="864" xr:uid="{00000000-0005-0000-0000-0000B7030000}"/>
    <cellStyle name="Normal 2 2 3 2 2 3" xfId="865" xr:uid="{00000000-0005-0000-0000-0000B8030000}"/>
    <cellStyle name="Normal 2 2 3 2 2 3 2" xfId="866" xr:uid="{00000000-0005-0000-0000-0000B9030000}"/>
    <cellStyle name="Normal 2 2 3 2 2 3 3" xfId="867" xr:uid="{00000000-0005-0000-0000-0000BA030000}"/>
    <cellStyle name="Normal 2 2 3 2 2 3_ELEC SAP FCST UPLOAD" xfId="868" xr:uid="{00000000-0005-0000-0000-0000BB030000}"/>
    <cellStyle name="Normal 2 2 3 2 2 4" xfId="869" xr:uid="{00000000-0005-0000-0000-0000BC030000}"/>
    <cellStyle name="Normal 2 2 3 2 2 5" xfId="870" xr:uid="{00000000-0005-0000-0000-0000BD030000}"/>
    <cellStyle name="Normal 2 2 3 2 2 6" xfId="871" xr:uid="{00000000-0005-0000-0000-0000BE030000}"/>
    <cellStyle name="Normal 2 2 3 2 2_ELEC SAP FCST UPLOAD" xfId="872" xr:uid="{00000000-0005-0000-0000-0000BF030000}"/>
    <cellStyle name="Normal 2 2 3 2 3" xfId="873" xr:uid="{00000000-0005-0000-0000-0000C0030000}"/>
    <cellStyle name="Normal 2 2 3 2 3 2" xfId="874" xr:uid="{00000000-0005-0000-0000-0000C1030000}"/>
    <cellStyle name="Normal 2 2 3 2 3 3" xfId="875" xr:uid="{00000000-0005-0000-0000-0000C2030000}"/>
    <cellStyle name="Normal 2 2 3 2 3_ELEC SAP FCST UPLOAD" xfId="876" xr:uid="{00000000-0005-0000-0000-0000C3030000}"/>
    <cellStyle name="Normal 2 2 3 2 4" xfId="877" xr:uid="{00000000-0005-0000-0000-0000C4030000}"/>
    <cellStyle name="Normal 2 2 3 2 5" xfId="878" xr:uid="{00000000-0005-0000-0000-0000C5030000}"/>
    <cellStyle name="Normal 2 2 3 2 6" xfId="879" xr:uid="{00000000-0005-0000-0000-0000C6030000}"/>
    <cellStyle name="Normal 2 2 3 2 7" xfId="880" xr:uid="{00000000-0005-0000-0000-0000C7030000}"/>
    <cellStyle name="Normal 2 2 3 2_ELEC SAP FCST UPLOAD" xfId="881" xr:uid="{00000000-0005-0000-0000-0000C8030000}"/>
    <cellStyle name="Normal 2 2 3 3" xfId="882" xr:uid="{00000000-0005-0000-0000-0000C9030000}"/>
    <cellStyle name="Normal 2 2 3 3 2" xfId="883" xr:uid="{00000000-0005-0000-0000-0000CA030000}"/>
    <cellStyle name="Normal 2 2 3 3 2 2" xfId="884" xr:uid="{00000000-0005-0000-0000-0000CB030000}"/>
    <cellStyle name="Normal 2 2 3 3 2 3" xfId="885" xr:uid="{00000000-0005-0000-0000-0000CC030000}"/>
    <cellStyle name="Normal 2 2 3 3 2_ELEC SAP FCST UPLOAD" xfId="886" xr:uid="{00000000-0005-0000-0000-0000CD030000}"/>
    <cellStyle name="Normal 2 2 3 3 3" xfId="887" xr:uid="{00000000-0005-0000-0000-0000CE030000}"/>
    <cellStyle name="Normal 2 2 3 3 4" xfId="888" xr:uid="{00000000-0005-0000-0000-0000CF030000}"/>
    <cellStyle name="Normal 2 2 3 3 5" xfId="889" xr:uid="{00000000-0005-0000-0000-0000D0030000}"/>
    <cellStyle name="Normal 2 2 3 3 6" xfId="890" xr:uid="{00000000-0005-0000-0000-0000D1030000}"/>
    <cellStyle name="Normal 2 2 3 3_ELEC SAP FCST UPLOAD" xfId="891" xr:uid="{00000000-0005-0000-0000-0000D2030000}"/>
    <cellStyle name="Normal 2 2 3 4" xfId="892" xr:uid="{00000000-0005-0000-0000-0000D3030000}"/>
    <cellStyle name="Normal 2 2 3 4 2" xfId="893" xr:uid="{00000000-0005-0000-0000-0000D4030000}"/>
    <cellStyle name="Normal 2 2 3 4 3" xfId="894" xr:uid="{00000000-0005-0000-0000-0000D5030000}"/>
    <cellStyle name="Normal 2 2 3 4_ELEC SAP FCST UPLOAD" xfId="895" xr:uid="{00000000-0005-0000-0000-0000D6030000}"/>
    <cellStyle name="Normal 2 2 3 5" xfId="896" xr:uid="{00000000-0005-0000-0000-0000D7030000}"/>
    <cellStyle name="Normal 2 2 3 6" xfId="897" xr:uid="{00000000-0005-0000-0000-0000D8030000}"/>
    <cellStyle name="Normal 2 2 3 7" xfId="898" xr:uid="{00000000-0005-0000-0000-0000D9030000}"/>
    <cellStyle name="Normal 2 2 3_ELEC SAP FCST UPLOAD" xfId="899" xr:uid="{00000000-0005-0000-0000-0000DA030000}"/>
    <cellStyle name="Normal 2 2 4" xfId="900" xr:uid="{00000000-0005-0000-0000-0000DB030000}"/>
    <cellStyle name="Normal 2 2 4 2" xfId="901" xr:uid="{00000000-0005-0000-0000-0000DC030000}"/>
    <cellStyle name="Normal 2 2 4 2 2" xfId="902" xr:uid="{00000000-0005-0000-0000-0000DD030000}"/>
    <cellStyle name="Normal 2 2 4 2 2 2" xfId="903" xr:uid="{00000000-0005-0000-0000-0000DE030000}"/>
    <cellStyle name="Normal 2 2 4 2 2 3" xfId="904" xr:uid="{00000000-0005-0000-0000-0000DF030000}"/>
    <cellStyle name="Normal 2 2 4 2 2_ELEC SAP FCST UPLOAD" xfId="905" xr:uid="{00000000-0005-0000-0000-0000E0030000}"/>
    <cellStyle name="Normal 2 2 4 2 3" xfId="906" xr:uid="{00000000-0005-0000-0000-0000E1030000}"/>
    <cellStyle name="Normal 2 2 4 2 4" xfId="907" xr:uid="{00000000-0005-0000-0000-0000E2030000}"/>
    <cellStyle name="Normal 2 2 4 2 5" xfId="908" xr:uid="{00000000-0005-0000-0000-0000E3030000}"/>
    <cellStyle name="Normal 2 2 4 2 6" xfId="909" xr:uid="{00000000-0005-0000-0000-0000E4030000}"/>
    <cellStyle name="Normal 2 2 4 2_ELEC SAP FCST UPLOAD" xfId="910" xr:uid="{00000000-0005-0000-0000-0000E5030000}"/>
    <cellStyle name="Normal 2 2 4 3" xfId="911" xr:uid="{00000000-0005-0000-0000-0000E6030000}"/>
    <cellStyle name="Normal 2 2 4 3 2" xfId="912" xr:uid="{00000000-0005-0000-0000-0000E7030000}"/>
    <cellStyle name="Normal 2 2 4 3 3" xfId="913" xr:uid="{00000000-0005-0000-0000-0000E8030000}"/>
    <cellStyle name="Normal 2 2 4 3_ELEC SAP FCST UPLOAD" xfId="914" xr:uid="{00000000-0005-0000-0000-0000E9030000}"/>
    <cellStyle name="Normal 2 2 4 4" xfId="915" xr:uid="{00000000-0005-0000-0000-0000EA030000}"/>
    <cellStyle name="Normal 2 2 4 5" xfId="916" xr:uid="{00000000-0005-0000-0000-0000EB030000}"/>
    <cellStyle name="Normal 2 2 4 6" xfId="917" xr:uid="{00000000-0005-0000-0000-0000EC030000}"/>
    <cellStyle name="Normal 2 2 4_ELEC SAP FCST UPLOAD" xfId="918" xr:uid="{00000000-0005-0000-0000-0000ED030000}"/>
    <cellStyle name="Normal 2 2 5" xfId="919" xr:uid="{00000000-0005-0000-0000-0000EE030000}"/>
    <cellStyle name="Normal 2 2 5 2" xfId="920" xr:uid="{00000000-0005-0000-0000-0000EF030000}"/>
    <cellStyle name="Normal 2 2 5 3" xfId="921" xr:uid="{00000000-0005-0000-0000-0000F0030000}"/>
    <cellStyle name="Normal 2 2 5_ELEC SAP FCST UPLOAD" xfId="922" xr:uid="{00000000-0005-0000-0000-0000F1030000}"/>
    <cellStyle name="Normal 2 2 6" xfId="923" xr:uid="{00000000-0005-0000-0000-0000F2030000}"/>
    <cellStyle name="Normal 2 2 7" xfId="924" xr:uid="{00000000-0005-0000-0000-0000F3030000}"/>
    <cellStyle name="Normal 2 2 8" xfId="925" xr:uid="{00000000-0005-0000-0000-0000F4030000}"/>
    <cellStyle name="Normal 2 2 9" xfId="926" xr:uid="{00000000-0005-0000-0000-0000F5030000}"/>
    <cellStyle name="Normal 2 2_ELEC SAP FCST UPLOAD" xfId="927" xr:uid="{00000000-0005-0000-0000-0000F6030000}"/>
    <cellStyle name="Normal 2 20" xfId="928" xr:uid="{00000000-0005-0000-0000-0000F7030000}"/>
    <cellStyle name="Normal 2 21" xfId="929" xr:uid="{00000000-0005-0000-0000-0000F8030000}"/>
    <cellStyle name="Normal 2 22" xfId="930" xr:uid="{00000000-0005-0000-0000-0000F9030000}"/>
    <cellStyle name="Normal 2 23" xfId="931" xr:uid="{00000000-0005-0000-0000-0000FA030000}"/>
    <cellStyle name="Normal 2 24" xfId="932" xr:uid="{00000000-0005-0000-0000-0000FB030000}"/>
    <cellStyle name="Normal 2 25" xfId="933" xr:uid="{00000000-0005-0000-0000-0000FC030000}"/>
    <cellStyle name="Normal 2 26" xfId="934" xr:uid="{00000000-0005-0000-0000-0000FD030000}"/>
    <cellStyle name="Normal 2 27" xfId="58" xr:uid="{00000000-0005-0000-0000-0000FE030000}"/>
    <cellStyle name="Normal 2 3" xfId="935" xr:uid="{00000000-0005-0000-0000-0000FF030000}"/>
    <cellStyle name="Normal 2 3 2" xfId="936" xr:uid="{00000000-0005-0000-0000-000000040000}"/>
    <cellStyle name="Normal 2 3 2 2" xfId="937" xr:uid="{00000000-0005-0000-0000-000001040000}"/>
    <cellStyle name="Normal 2 3 2 2 2" xfId="938" xr:uid="{00000000-0005-0000-0000-000002040000}"/>
    <cellStyle name="Normal 2 3 2 2 2 2" xfId="939" xr:uid="{00000000-0005-0000-0000-000003040000}"/>
    <cellStyle name="Normal 2 3 2 2 2 2 2" xfId="940" xr:uid="{00000000-0005-0000-0000-000004040000}"/>
    <cellStyle name="Normal 2 3 2 2 2 2 3" xfId="941" xr:uid="{00000000-0005-0000-0000-000005040000}"/>
    <cellStyle name="Normal 2 3 2 2 2 2_ELEC SAP FCST UPLOAD" xfId="942" xr:uid="{00000000-0005-0000-0000-000006040000}"/>
    <cellStyle name="Normal 2 3 2 2 2 3" xfId="943" xr:uid="{00000000-0005-0000-0000-000007040000}"/>
    <cellStyle name="Normal 2 3 2 2 2 4" xfId="944" xr:uid="{00000000-0005-0000-0000-000008040000}"/>
    <cellStyle name="Normal 2 3 2 2 2 5" xfId="945" xr:uid="{00000000-0005-0000-0000-000009040000}"/>
    <cellStyle name="Normal 2 3 2 2 2 6" xfId="946" xr:uid="{00000000-0005-0000-0000-00000A040000}"/>
    <cellStyle name="Normal 2 3 2 2 2_ELEC SAP FCST UPLOAD" xfId="947" xr:uid="{00000000-0005-0000-0000-00000B040000}"/>
    <cellStyle name="Normal 2 3 2 2 3" xfId="948" xr:uid="{00000000-0005-0000-0000-00000C040000}"/>
    <cellStyle name="Normal 2 3 2 2 3 2" xfId="949" xr:uid="{00000000-0005-0000-0000-00000D040000}"/>
    <cellStyle name="Normal 2 3 2 2 3 3" xfId="950" xr:uid="{00000000-0005-0000-0000-00000E040000}"/>
    <cellStyle name="Normal 2 3 2 2 3_ELEC SAP FCST UPLOAD" xfId="951" xr:uid="{00000000-0005-0000-0000-00000F040000}"/>
    <cellStyle name="Normal 2 3 2 2 4" xfId="952" xr:uid="{00000000-0005-0000-0000-000010040000}"/>
    <cellStyle name="Normal 2 3 2 2 5" xfId="953" xr:uid="{00000000-0005-0000-0000-000011040000}"/>
    <cellStyle name="Normal 2 3 2 2 6" xfId="954" xr:uid="{00000000-0005-0000-0000-000012040000}"/>
    <cellStyle name="Normal 2 3 2 2_ELEC SAP FCST UPLOAD" xfId="955" xr:uid="{00000000-0005-0000-0000-000013040000}"/>
    <cellStyle name="Normal 2 3 2 3" xfId="956" xr:uid="{00000000-0005-0000-0000-000014040000}"/>
    <cellStyle name="Normal 2 3 2 3 2" xfId="957" xr:uid="{00000000-0005-0000-0000-000015040000}"/>
    <cellStyle name="Normal 2 3 2 3 3" xfId="958" xr:uid="{00000000-0005-0000-0000-000016040000}"/>
    <cellStyle name="Normal 2 3 2 3_ELEC SAP FCST UPLOAD" xfId="959" xr:uid="{00000000-0005-0000-0000-000017040000}"/>
    <cellStyle name="Normal 2 3 2 4" xfId="960" xr:uid="{00000000-0005-0000-0000-000018040000}"/>
    <cellStyle name="Normal 2 3 2 5" xfId="961" xr:uid="{00000000-0005-0000-0000-000019040000}"/>
    <cellStyle name="Normal 2 3 2 6" xfId="962" xr:uid="{00000000-0005-0000-0000-00001A040000}"/>
    <cellStyle name="Normal 2 3 2 7" xfId="963" xr:uid="{00000000-0005-0000-0000-00001B040000}"/>
    <cellStyle name="Normal 2 3 2_ELEC SAP FCST UPLOAD" xfId="964" xr:uid="{00000000-0005-0000-0000-00001C040000}"/>
    <cellStyle name="Normal 2 3 3" xfId="965" xr:uid="{00000000-0005-0000-0000-00001D040000}"/>
    <cellStyle name="Normal 2 3 3 2" xfId="966" xr:uid="{00000000-0005-0000-0000-00001E040000}"/>
    <cellStyle name="Normal 2 3 3 2 2" xfId="967" xr:uid="{00000000-0005-0000-0000-00001F040000}"/>
    <cellStyle name="Normal 2 3 3 2 3" xfId="968" xr:uid="{00000000-0005-0000-0000-000020040000}"/>
    <cellStyle name="Normal 2 3 3 2_ELEC SAP FCST UPLOAD" xfId="969" xr:uid="{00000000-0005-0000-0000-000021040000}"/>
    <cellStyle name="Normal 2 3 3 3" xfId="970" xr:uid="{00000000-0005-0000-0000-000022040000}"/>
    <cellStyle name="Normal 2 3 3 4" xfId="971" xr:uid="{00000000-0005-0000-0000-000023040000}"/>
    <cellStyle name="Normal 2 3 3 5" xfId="972" xr:uid="{00000000-0005-0000-0000-000024040000}"/>
    <cellStyle name="Normal 2 3 3 6" xfId="973" xr:uid="{00000000-0005-0000-0000-000025040000}"/>
    <cellStyle name="Normal 2 3 3_ELEC SAP FCST UPLOAD" xfId="974" xr:uid="{00000000-0005-0000-0000-000026040000}"/>
    <cellStyle name="Normal 2 3 4" xfId="975" xr:uid="{00000000-0005-0000-0000-000027040000}"/>
    <cellStyle name="Normal 2 3 4 2" xfId="976" xr:uid="{00000000-0005-0000-0000-000028040000}"/>
    <cellStyle name="Normal 2 3 4 3" xfId="977" xr:uid="{00000000-0005-0000-0000-000029040000}"/>
    <cellStyle name="Normal 2 3 4_ELEC SAP FCST UPLOAD" xfId="978" xr:uid="{00000000-0005-0000-0000-00002A040000}"/>
    <cellStyle name="Normal 2 3 5" xfId="979" xr:uid="{00000000-0005-0000-0000-00002B040000}"/>
    <cellStyle name="Normal 2 3 6" xfId="980" xr:uid="{00000000-0005-0000-0000-00002C040000}"/>
    <cellStyle name="Normal 2 3 7" xfId="981" xr:uid="{00000000-0005-0000-0000-00002D040000}"/>
    <cellStyle name="Normal 2 3_ELEC SAP FCST UPLOAD" xfId="982" xr:uid="{00000000-0005-0000-0000-00002E040000}"/>
    <cellStyle name="Normal 2 4" xfId="983" xr:uid="{00000000-0005-0000-0000-00002F040000}"/>
    <cellStyle name="Normal 2 5" xfId="984" xr:uid="{00000000-0005-0000-0000-000030040000}"/>
    <cellStyle name="Normal 2 5 2" xfId="985" xr:uid="{00000000-0005-0000-0000-000031040000}"/>
    <cellStyle name="Normal 2 5 2 2" xfId="986" xr:uid="{00000000-0005-0000-0000-000032040000}"/>
    <cellStyle name="Normal 2 5 2 2 2" xfId="987" xr:uid="{00000000-0005-0000-0000-000033040000}"/>
    <cellStyle name="Normal 2 5 2 2 3" xfId="988" xr:uid="{00000000-0005-0000-0000-000034040000}"/>
    <cellStyle name="Normal 2 5 2 2_ELEC SAP FCST UPLOAD" xfId="989" xr:uid="{00000000-0005-0000-0000-000035040000}"/>
    <cellStyle name="Normal 2 5 2 3" xfId="990" xr:uid="{00000000-0005-0000-0000-000036040000}"/>
    <cellStyle name="Normal 2 5 2 4" xfId="991" xr:uid="{00000000-0005-0000-0000-000037040000}"/>
    <cellStyle name="Normal 2 5 2 5" xfId="992" xr:uid="{00000000-0005-0000-0000-000038040000}"/>
    <cellStyle name="Normal 2 5 2 6" xfId="993" xr:uid="{00000000-0005-0000-0000-000039040000}"/>
    <cellStyle name="Normal 2 5 2_ELEC SAP FCST UPLOAD" xfId="994" xr:uid="{00000000-0005-0000-0000-00003A040000}"/>
    <cellStyle name="Normal 2 5 3" xfId="995" xr:uid="{00000000-0005-0000-0000-00003B040000}"/>
    <cellStyle name="Normal 2 5 3 2" xfId="996" xr:uid="{00000000-0005-0000-0000-00003C040000}"/>
    <cellStyle name="Normal 2 5 3 3" xfId="997" xr:uid="{00000000-0005-0000-0000-00003D040000}"/>
    <cellStyle name="Normal 2 5 3_ELEC SAP FCST UPLOAD" xfId="998" xr:uid="{00000000-0005-0000-0000-00003E040000}"/>
    <cellStyle name="Normal 2 5 4" xfId="999" xr:uid="{00000000-0005-0000-0000-00003F040000}"/>
    <cellStyle name="Normal 2 5 5" xfId="1000" xr:uid="{00000000-0005-0000-0000-000040040000}"/>
    <cellStyle name="Normal 2 5 6" xfId="1001" xr:uid="{00000000-0005-0000-0000-000041040000}"/>
    <cellStyle name="Normal 2 5_ELEC SAP FCST UPLOAD" xfId="1002" xr:uid="{00000000-0005-0000-0000-000042040000}"/>
    <cellStyle name="Normal 2 6" xfId="1003" xr:uid="{00000000-0005-0000-0000-000043040000}"/>
    <cellStyle name="Normal 2 7" xfId="1004" xr:uid="{00000000-0005-0000-0000-000044040000}"/>
    <cellStyle name="Normal 2 8" xfId="1005" xr:uid="{00000000-0005-0000-0000-000045040000}"/>
    <cellStyle name="Normal 2 9" xfId="1006" xr:uid="{00000000-0005-0000-0000-000046040000}"/>
    <cellStyle name="Normal 20" xfId="1007" xr:uid="{00000000-0005-0000-0000-000047040000}"/>
    <cellStyle name="Normal 21" xfId="1008" xr:uid="{00000000-0005-0000-0000-000048040000}"/>
    <cellStyle name="Normal 22" xfId="1009" xr:uid="{00000000-0005-0000-0000-000049040000}"/>
    <cellStyle name="Normal 23" xfId="57" xr:uid="{00000000-0005-0000-0000-00004A040000}"/>
    <cellStyle name="Normal 29" xfId="1439" xr:uid="{00000000-0005-0000-0000-00004B040000}"/>
    <cellStyle name="Normal 3" xfId="59" xr:uid="{00000000-0005-0000-0000-00004C040000}"/>
    <cellStyle name="Normal 3 10" xfId="1010" xr:uid="{00000000-0005-0000-0000-00004D040000}"/>
    <cellStyle name="Normal 3 10 2" xfId="1011" xr:uid="{00000000-0005-0000-0000-00004E040000}"/>
    <cellStyle name="Normal 3 10 3" xfId="1012" xr:uid="{00000000-0005-0000-0000-00004F040000}"/>
    <cellStyle name="Normal 3 10 4" xfId="1013" xr:uid="{00000000-0005-0000-0000-000050040000}"/>
    <cellStyle name="Normal 3 10 5" xfId="1014" xr:uid="{00000000-0005-0000-0000-000051040000}"/>
    <cellStyle name="Normal 3 10 6" xfId="1015" xr:uid="{00000000-0005-0000-0000-000052040000}"/>
    <cellStyle name="Normal 3 10 7" xfId="1016" xr:uid="{00000000-0005-0000-0000-000053040000}"/>
    <cellStyle name="Normal 3 11" xfId="1017" xr:uid="{00000000-0005-0000-0000-000054040000}"/>
    <cellStyle name="Normal 3 12" xfId="1018" xr:uid="{00000000-0005-0000-0000-000055040000}"/>
    <cellStyle name="Normal 3 13" xfId="1019" xr:uid="{00000000-0005-0000-0000-000056040000}"/>
    <cellStyle name="Normal 3 14" xfId="1020" xr:uid="{00000000-0005-0000-0000-000057040000}"/>
    <cellStyle name="Normal 3 15" xfId="1021" xr:uid="{00000000-0005-0000-0000-000058040000}"/>
    <cellStyle name="Normal 3 16" xfId="1022" xr:uid="{00000000-0005-0000-0000-000059040000}"/>
    <cellStyle name="Normal 3 17" xfId="1023" xr:uid="{00000000-0005-0000-0000-00005A040000}"/>
    <cellStyle name="Normal 3 18" xfId="1024" xr:uid="{00000000-0005-0000-0000-00005B040000}"/>
    <cellStyle name="Normal 3 19" xfId="1025" xr:uid="{00000000-0005-0000-0000-00005C040000}"/>
    <cellStyle name="Normal 3 2" xfId="1026" xr:uid="{00000000-0005-0000-0000-00005D040000}"/>
    <cellStyle name="Normal 3 2 10" xfId="1027" xr:uid="{00000000-0005-0000-0000-00005E040000}"/>
    <cellStyle name="Normal 3 2 11" xfId="1028" xr:uid="{00000000-0005-0000-0000-00005F040000}"/>
    <cellStyle name="Normal 3 2 12" xfId="1029" xr:uid="{00000000-0005-0000-0000-000060040000}"/>
    <cellStyle name="Normal 3 2 13" xfId="1030" xr:uid="{00000000-0005-0000-0000-000061040000}"/>
    <cellStyle name="Normal 3 2 14" xfId="1031" xr:uid="{00000000-0005-0000-0000-000062040000}"/>
    <cellStyle name="Normal 3 2 15" xfId="1032" xr:uid="{00000000-0005-0000-0000-000063040000}"/>
    <cellStyle name="Normal 3 2 16" xfId="1033" xr:uid="{00000000-0005-0000-0000-000064040000}"/>
    <cellStyle name="Normal 3 2 2" xfId="1034" xr:uid="{00000000-0005-0000-0000-000065040000}"/>
    <cellStyle name="Normal 3 2 2 2" xfId="1035" xr:uid="{00000000-0005-0000-0000-000066040000}"/>
    <cellStyle name="Normal 3 2 2 3" xfId="1036" xr:uid="{00000000-0005-0000-0000-000067040000}"/>
    <cellStyle name="Normal 3 2 2 4" xfId="1037" xr:uid="{00000000-0005-0000-0000-000068040000}"/>
    <cellStyle name="Normal 3 2 2 5" xfId="1038" xr:uid="{00000000-0005-0000-0000-000069040000}"/>
    <cellStyle name="Normal 3 2 2 6" xfId="1039" xr:uid="{00000000-0005-0000-0000-00006A040000}"/>
    <cellStyle name="Normal 3 2 2 7" xfId="1040" xr:uid="{00000000-0005-0000-0000-00006B040000}"/>
    <cellStyle name="Normal 3 2 3" xfId="1041" xr:uid="{00000000-0005-0000-0000-00006C040000}"/>
    <cellStyle name="Normal 3 2 4" xfId="1042" xr:uid="{00000000-0005-0000-0000-00006D040000}"/>
    <cellStyle name="Normal 3 2 5" xfId="1043" xr:uid="{00000000-0005-0000-0000-00006E040000}"/>
    <cellStyle name="Normal 3 2 6" xfId="1044" xr:uid="{00000000-0005-0000-0000-00006F040000}"/>
    <cellStyle name="Normal 3 2 7" xfId="1045" xr:uid="{00000000-0005-0000-0000-000070040000}"/>
    <cellStyle name="Normal 3 2 8" xfId="1046" xr:uid="{00000000-0005-0000-0000-000071040000}"/>
    <cellStyle name="Normal 3 2 9" xfId="1047" xr:uid="{00000000-0005-0000-0000-000072040000}"/>
    <cellStyle name="Normal 3 20" xfId="1048" xr:uid="{00000000-0005-0000-0000-000073040000}"/>
    <cellStyle name="Normal 3 3" xfId="1049" xr:uid="{00000000-0005-0000-0000-000074040000}"/>
    <cellStyle name="Normal 3 3 2" xfId="1050" xr:uid="{00000000-0005-0000-0000-000075040000}"/>
    <cellStyle name="Normal 3 3_GTO Non Operational Capex Roll-over submission (FINAL with property)" xfId="1051" xr:uid="{00000000-0005-0000-0000-000076040000}"/>
    <cellStyle name="Normal 3 4" xfId="1052" xr:uid="{00000000-0005-0000-0000-000077040000}"/>
    <cellStyle name="Normal 3 5" xfId="1053" xr:uid="{00000000-0005-0000-0000-000078040000}"/>
    <cellStyle name="Normal 3 6" xfId="1054" xr:uid="{00000000-0005-0000-0000-000079040000}"/>
    <cellStyle name="Normal 3 7" xfId="1055" xr:uid="{00000000-0005-0000-0000-00007A040000}"/>
    <cellStyle name="Normal 3 8" xfId="1056" xr:uid="{00000000-0005-0000-0000-00007B040000}"/>
    <cellStyle name="Normal 3 9" xfId="1057" xr:uid="{00000000-0005-0000-0000-00007C040000}"/>
    <cellStyle name="Normal 3_ELEC SAP FCST UPLOAD" xfId="1058" xr:uid="{00000000-0005-0000-0000-00007D040000}"/>
    <cellStyle name="Normal 4" xfId="1059" xr:uid="{00000000-0005-0000-0000-00007E040000}"/>
    <cellStyle name="Normal 4 2" xfId="1060" xr:uid="{00000000-0005-0000-0000-00007F040000}"/>
    <cellStyle name="Normal 4 2 2" xfId="1061" xr:uid="{00000000-0005-0000-0000-000080040000}"/>
    <cellStyle name="Normal 4 2 2 2" xfId="1062" xr:uid="{00000000-0005-0000-0000-000081040000}"/>
    <cellStyle name="Normal 4 2 2 2 2" xfId="1063" xr:uid="{00000000-0005-0000-0000-000082040000}"/>
    <cellStyle name="Normal 4 2 2 2 2 2" xfId="1064" xr:uid="{00000000-0005-0000-0000-000083040000}"/>
    <cellStyle name="Normal 4 2 2 2 2 3" xfId="1065" xr:uid="{00000000-0005-0000-0000-000084040000}"/>
    <cellStyle name="Normal 4 2 2 2 2_ELEC SAP FCST UPLOAD" xfId="1066" xr:uid="{00000000-0005-0000-0000-000085040000}"/>
    <cellStyle name="Normal 4 2 2 2 3" xfId="1067" xr:uid="{00000000-0005-0000-0000-000086040000}"/>
    <cellStyle name="Normal 4 2 2 2 4" xfId="1068" xr:uid="{00000000-0005-0000-0000-000087040000}"/>
    <cellStyle name="Normal 4 2 2 2 5" xfId="1069" xr:uid="{00000000-0005-0000-0000-000088040000}"/>
    <cellStyle name="Normal 4 2 2 2 6" xfId="1070" xr:uid="{00000000-0005-0000-0000-000089040000}"/>
    <cellStyle name="Normal 4 2 2 2_ELEC SAP FCST UPLOAD" xfId="1071" xr:uid="{00000000-0005-0000-0000-00008A040000}"/>
    <cellStyle name="Normal 4 2 2 3" xfId="1072" xr:uid="{00000000-0005-0000-0000-00008B040000}"/>
    <cellStyle name="Normal 4 2 2 3 2" xfId="1073" xr:uid="{00000000-0005-0000-0000-00008C040000}"/>
    <cellStyle name="Normal 4 2 2 3 3" xfId="1074" xr:uid="{00000000-0005-0000-0000-00008D040000}"/>
    <cellStyle name="Normal 4 2 2 3_ELEC SAP FCST UPLOAD" xfId="1075" xr:uid="{00000000-0005-0000-0000-00008E040000}"/>
    <cellStyle name="Normal 4 2 2 4" xfId="1076" xr:uid="{00000000-0005-0000-0000-00008F040000}"/>
    <cellStyle name="Normal 4 2 2 5" xfId="1077" xr:uid="{00000000-0005-0000-0000-000090040000}"/>
    <cellStyle name="Normal 4 2 2 6" xfId="1078" xr:uid="{00000000-0005-0000-0000-000091040000}"/>
    <cellStyle name="Normal 4 2 2_ELEC SAP FCST UPLOAD" xfId="1079" xr:uid="{00000000-0005-0000-0000-000092040000}"/>
    <cellStyle name="Normal 4 2 3" xfId="1080" xr:uid="{00000000-0005-0000-0000-000093040000}"/>
    <cellStyle name="Normal 4 2 3 2" xfId="1081" xr:uid="{00000000-0005-0000-0000-000094040000}"/>
    <cellStyle name="Normal 4 2 3 3" xfId="1082" xr:uid="{00000000-0005-0000-0000-000095040000}"/>
    <cellStyle name="Normal 4 2 3_ELEC SAP FCST UPLOAD" xfId="1083" xr:uid="{00000000-0005-0000-0000-000096040000}"/>
    <cellStyle name="Normal 4 2 4" xfId="1084" xr:uid="{00000000-0005-0000-0000-000097040000}"/>
    <cellStyle name="Normal 4 2 5" xfId="1085" xr:uid="{00000000-0005-0000-0000-000098040000}"/>
    <cellStyle name="Normal 4 2 6" xfId="1086" xr:uid="{00000000-0005-0000-0000-000099040000}"/>
    <cellStyle name="Normal 4 2 7" xfId="1087" xr:uid="{00000000-0005-0000-0000-00009A040000}"/>
    <cellStyle name="Normal 4 2_ELEC SAP FCST UPLOAD" xfId="1088" xr:uid="{00000000-0005-0000-0000-00009B040000}"/>
    <cellStyle name="Normal 4 3" xfId="1089" xr:uid="{00000000-0005-0000-0000-00009C040000}"/>
    <cellStyle name="Normal 4 3 2" xfId="1090" xr:uid="{00000000-0005-0000-0000-00009D040000}"/>
    <cellStyle name="Normal 4 3 2 2" xfId="1091" xr:uid="{00000000-0005-0000-0000-00009E040000}"/>
    <cellStyle name="Normal 4 3 2 3" xfId="1092" xr:uid="{00000000-0005-0000-0000-00009F040000}"/>
    <cellStyle name="Normal 4 3 2_ELEC SAP FCST UPLOAD" xfId="1093" xr:uid="{00000000-0005-0000-0000-0000A0040000}"/>
    <cellStyle name="Normal 4 3 3" xfId="1094" xr:uid="{00000000-0005-0000-0000-0000A1040000}"/>
    <cellStyle name="Normal 4 3 4" xfId="1095" xr:uid="{00000000-0005-0000-0000-0000A2040000}"/>
    <cellStyle name="Normal 4 3 5" xfId="1096" xr:uid="{00000000-0005-0000-0000-0000A3040000}"/>
    <cellStyle name="Normal 4 3 6" xfId="1097" xr:uid="{00000000-0005-0000-0000-0000A4040000}"/>
    <cellStyle name="Normal 4 3_ELEC SAP FCST UPLOAD" xfId="1098" xr:uid="{00000000-0005-0000-0000-0000A5040000}"/>
    <cellStyle name="Normal 4 4" xfId="1099" xr:uid="{00000000-0005-0000-0000-0000A6040000}"/>
    <cellStyle name="Normal 4 5" xfId="1100" xr:uid="{00000000-0005-0000-0000-0000A7040000}"/>
    <cellStyle name="Normal 4 6" xfId="1101" xr:uid="{00000000-0005-0000-0000-0000A8040000}"/>
    <cellStyle name="Normal 4_ELEC SAP FCST UPLOAD" xfId="1102" xr:uid="{00000000-0005-0000-0000-0000A9040000}"/>
    <cellStyle name="Normal 5" xfId="1103" xr:uid="{00000000-0005-0000-0000-0000AA040000}"/>
    <cellStyle name="Normal 5 2" xfId="1104" xr:uid="{00000000-0005-0000-0000-0000AB040000}"/>
    <cellStyle name="Normal 5 2 2" xfId="1105" xr:uid="{00000000-0005-0000-0000-0000AC040000}"/>
    <cellStyle name="Normal 5 2 2 2" xfId="1106" xr:uid="{00000000-0005-0000-0000-0000AD040000}"/>
    <cellStyle name="Normal 5 2 2 3" xfId="1107" xr:uid="{00000000-0005-0000-0000-0000AE040000}"/>
    <cellStyle name="Normal 5 2 2_ELEC SAP FCST UPLOAD" xfId="1108" xr:uid="{00000000-0005-0000-0000-0000AF040000}"/>
    <cellStyle name="Normal 5 2 3" xfId="1109" xr:uid="{00000000-0005-0000-0000-0000B0040000}"/>
    <cellStyle name="Normal 5 2 4" xfId="1110" xr:uid="{00000000-0005-0000-0000-0000B1040000}"/>
    <cellStyle name="Normal 5 2 5" xfId="1111" xr:uid="{00000000-0005-0000-0000-0000B2040000}"/>
    <cellStyle name="Normal 5 2 6" xfId="1112" xr:uid="{00000000-0005-0000-0000-0000B3040000}"/>
    <cellStyle name="Normal 5 2_ELEC SAP FCST UPLOAD" xfId="1113" xr:uid="{00000000-0005-0000-0000-0000B4040000}"/>
    <cellStyle name="Normal 5 3" xfId="1114" xr:uid="{00000000-0005-0000-0000-0000B5040000}"/>
    <cellStyle name="Normal 5 4" xfId="1115" xr:uid="{00000000-0005-0000-0000-0000B6040000}"/>
    <cellStyle name="Normal 5 5" xfId="1116" xr:uid="{00000000-0005-0000-0000-0000B7040000}"/>
    <cellStyle name="Normal 5_ELEC SAP FCST UPLOAD" xfId="1117" xr:uid="{00000000-0005-0000-0000-0000B8040000}"/>
    <cellStyle name="Normal 6" xfId="1118" xr:uid="{00000000-0005-0000-0000-0000B9040000}"/>
    <cellStyle name="Normal 7" xfId="1119" xr:uid="{00000000-0005-0000-0000-0000BA040000}"/>
    <cellStyle name="Normal 8" xfId="1120" xr:uid="{00000000-0005-0000-0000-0000BB040000}"/>
    <cellStyle name="Normal 9" xfId="1121" xr:uid="{00000000-0005-0000-0000-0000BC040000}"/>
    <cellStyle name="Normal 9 2" xfId="1122" xr:uid="{00000000-0005-0000-0000-0000BD040000}"/>
    <cellStyle name="Normal 9_GTO Non Operational Capex Roll-over submission (FINAL with property)" xfId="1123" xr:uid="{00000000-0005-0000-0000-0000BE040000}"/>
    <cellStyle name="Normal U" xfId="1124" xr:uid="{00000000-0005-0000-0000-0000BF040000}"/>
    <cellStyle name="Note" xfId="41" builtinId="10" hidden="1"/>
    <cellStyle name="Note 2" xfId="1125" xr:uid="{00000000-0005-0000-0000-0000C1040000}"/>
    <cellStyle name="Note 3" xfId="1126" xr:uid="{00000000-0005-0000-0000-0000C2040000}"/>
    <cellStyle name="Note 3 2" xfId="1127" xr:uid="{00000000-0005-0000-0000-0000C3040000}"/>
    <cellStyle name="Note 3 3" xfId="1128" xr:uid="{00000000-0005-0000-0000-0000C4040000}"/>
    <cellStyle name="Note 3 4" xfId="1129" xr:uid="{00000000-0005-0000-0000-0000C5040000}"/>
    <cellStyle name="Note 3 5" xfId="1130" xr:uid="{00000000-0005-0000-0000-0000C6040000}"/>
    <cellStyle name="Note 3 6" xfId="1131" xr:uid="{00000000-0005-0000-0000-0000C7040000}"/>
    <cellStyle name="Note 3 7" xfId="1132" xr:uid="{00000000-0005-0000-0000-0000C8040000}"/>
    <cellStyle name="Note 3 8" xfId="1133" xr:uid="{00000000-0005-0000-0000-0000C9040000}"/>
    <cellStyle name="Output 2" xfId="1134" xr:uid="{00000000-0005-0000-0000-0000CA040000}"/>
    <cellStyle name="Output 3" xfId="1135" xr:uid="{00000000-0005-0000-0000-0000CB040000}"/>
    <cellStyle name="Percent" xfId="1" builtinId="5" hidden="1"/>
    <cellStyle name="Percent" xfId="43" builtinId="5" customBuiltin="1"/>
    <cellStyle name="Percent 10" xfId="1136" xr:uid="{00000000-0005-0000-0000-0000CE040000}"/>
    <cellStyle name="Percent 11" xfId="1137" xr:uid="{00000000-0005-0000-0000-0000CF040000}"/>
    <cellStyle name="Percent 12" xfId="1138" xr:uid="{00000000-0005-0000-0000-0000D0040000}"/>
    <cellStyle name="Percent 13" xfId="1139" xr:uid="{00000000-0005-0000-0000-0000D1040000}"/>
    <cellStyle name="Percent 14" xfId="1140" xr:uid="{00000000-0005-0000-0000-0000D2040000}"/>
    <cellStyle name="Percent 2" xfId="60" xr:uid="{00000000-0005-0000-0000-0000D3040000}"/>
    <cellStyle name="Percent 2 2" xfId="1141" xr:uid="{00000000-0005-0000-0000-0000D4040000}"/>
    <cellStyle name="Percent 2 2 2" xfId="1142" xr:uid="{00000000-0005-0000-0000-0000D5040000}"/>
    <cellStyle name="Percent 2 2 3" xfId="1143" xr:uid="{00000000-0005-0000-0000-0000D6040000}"/>
    <cellStyle name="Percent 2 3" xfId="1144" xr:uid="{00000000-0005-0000-0000-0000D7040000}"/>
    <cellStyle name="Percent 2 3 2" xfId="1145" xr:uid="{00000000-0005-0000-0000-0000D8040000}"/>
    <cellStyle name="Percent 2 4" xfId="1146" xr:uid="{00000000-0005-0000-0000-0000D9040000}"/>
    <cellStyle name="Percent 2 5" xfId="1340" xr:uid="{00000000-0005-0000-0000-0000DA040000}"/>
    <cellStyle name="Percent 2 6" xfId="1441" xr:uid="{00000000-0005-0000-0000-0000DB040000}"/>
    <cellStyle name="Percent 3" xfId="1147" xr:uid="{00000000-0005-0000-0000-0000DC040000}"/>
    <cellStyle name="Percent 4" xfId="1148" xr:uid="{00000000-0005-0000-0000-0000DD040000}"/>
    <cellStyle name="Percent 4 2" xfId="1149" xr:uid="{00000000-0005-0000-0000-0000DE040000}"/>
    <cellStyle name="Percent 4 2 2" xfId="1150" xr:uid="{00000000-0005-0000-0000-0000DF040000}"/>
    <cellStyle name="Percent 4 3" xfId="1151" xr:uid="{00000000-0005-0000-0000-0000E0040000}"/>
    <cellStyle name="Percent 5" xfId="1152" xr:uid="{00000000-0005-0000-0000-0000E1040000}"/>
    <cellStyle name="Percent 6" xfId="1153" xr:uid="{00000000-0005-0000-0000-0000E2040000}"/>
    <cellStyle name="Percent 6 2" xfId="1154" xr:uid="{00000000-0005-0000-0000-0000E3040000}"/>
    <cellStyle name="Percent 7" xfId="1155" xr:uid="{00000000-0005-0000-0000-0000E4040000}"/>
    <cellStyle name="Percent 8" xfId="1156" xr:uid="{00000000-0005-0000-0000-0000E5040000}"/>
    <cellStyle name="Percent 8 2" xfId="1157" xr:uid="{00000000-0005-0000-0000-0000E6040000}"/>
    <cellStyle name="Percent 9" xfId="47" xr:uid="{00000000-0005-0000-0000-0000E7040000}"/>
    <cellStyle name="Percent 9 2" xfId="1158" xr:uid="{00000000-0005-0000-0000-0000E8040000}"/>
    <cellStyle name="Pre-inputted cells" xfId="1159" xr:uid="{00000000-0005-0000-0000-0000E9040000}"/>
    <cellStyle name="Pre-inputted cells 2" xfId="1160" xr:uid="{00000000-0005-0000-0000-0000EA040000}"/>
    <cellStyle name="Pre-inputted cells 2 2" xfId="1161" xr:uid="{00000000-0005-0000-0000-0000EB040000}"/>
    <cellStyle name="Pre-inputted cells 3" xfId="1162" xr:uid="{00000000-0005-0000-0000-0000EC040000}"/>
    <cellStyle name="Pre-inputted cells 3 2" xfId="1163" xr:uid="{00000000-0005-0000-0000-0000ED040000}"/>
    <cellStyle name="Pre-inputted cells 4" xfId="1164" xr:uid="{00000000-0005-0000-0000-0000EE040000}"/>
    <cellStyle name="Pre-inputted cells 4 2" xfId="1165" xr:uid="{00000000-0005-0000-0000-0000EF040000}"/>
    <cellStyle name="Pre-inputted cells 5" xfId="1166" xr:uid="{00000000-0005-0000-0000-0000F0040000}"/>
    <cellStyle name="Pre-inputted cells 5 2" xfId="1167" xr:uid="{00000000-0005-0000-0000-0000F1040000}"/>
    <cellStyle name="Pre-inputted cells 6" xfId="54" xr:uid="{00000000-0005-0000-0000-0000F2040000}"/>
    <cellStyle name="Pre-inputted cells 7" xfId="1168" xr:uid="{00000000-0005-0000-0000-0000F3040000}"/>
    <cellStyle name="RangeName" xfId="1169" xr:uid="{00000000-0005-0000-0000-0000F4040000}"/>
    <cellStyle name="RIGs" xfId="1170" xr:uid="{00000000-0005-0000-0000-0000F5040000}"/>
    <cellStyle name="RIGs 2" xfId="1171" xr:uid="{00000000-0005-0000-0000-0000F6040000}"/>
    <cellStyle name="RIGs input cells" xfId="1172" xr:uid="{00000000-0005-0000-0000-0000F7040000}"/>
    <cellStyle name="RIGs input cells 2" xfId="1173" xr:uid="{00000000-0005-0000-0000-0000F8040000}"/>
    <cellStyle name="RIGs input cells 2 2" xfId="1174" xr:uid="{00000000-0005-0000-0000-0000F9040000}"/>
    <cellStyle name="RIGs input cells 2 2 2" xfId="1175" xr:uid="{00000000-0005-0000-0000-0000FA040000}"/>
    <cellStyle name="RIGs input cells 2 3" xfId="1176" xr:uid="{00000000-0005-0000-0000-0000FB040000}"/>
    <cellStyle name="RIGs input cells 3" xfId="1177" xr:uid="{00000000-0005-0000-0000-0000FC040000}"/>
    <cellStyle name="RIGs input cells 3 2" xfId="1178" xr:uid="{00000000-0005-0000-0000-0000FD040000}"/>
    <cellStyle name="RIGs input cells 3 2 2" xfId="1179" xr:uid="{00000000-0005-0000-0000-0000FE040000}"/>
    <cellStyle name="RIGs input cells 3 3" xfId="1180" xr:uid="{00000000-0005-0000-0000-0000FF040000}"/>
    <cellStyle name="RIGs input cells 4" xfId="1181" xr:uid="{00000000-0005-0000-0000-000000050000}"/>
    <cellStyle name="RIGs input cells 4 2" xfId="1182" xr:uid="{00000000-0005-0000-0000-000001050000}"/>
    <cellStyle name="RIGs input cells 5" xfId="1183" xr:uid="{00000000-0005-0000-0000-000002050000}"/>
    <cellStyle name="RIGs input cells 5 2" xfId="1184" xr:uid="{00000000-0005-0000-0000-000003050000}"/>
    <cellStyle name="RIGs input cells 6" xfId="1185" xr:uid="{00000000-0005-0000-0000-000004050000}"/>
    <cellStyle name="RIGs input cells 6 2" xfId="1186" xr:uid="{00000000-0005-0000-0000-000005050000}"/>
    <cellStyle name="RIGs input cells 7" xfId="1187" xr:uid="{00000000-0005-0000-0000-000006050000}"/>
    <cellStyle name="RIGs input totals" xfId="1188" xr:uid="{00000000-0005-0000-0000-000007050000}"/>
    <cellStyle name="RIGs input totals 2" xfId="1189" xr:uid="{00000000-0005-0000-0000-000008050000}"/>
    <cellStyle name="RIGs input totals 2 2" xfId="1190" xr:uid="{00000000-0005-0000-0000-000009050000}"/>
    <cellStyle name="RIGs input totals 2 2 2" xfId="1191" xr:uid="{00000000-0005-0000-0000-00000A050000}"/>
    <cellStyle name="RIGs input totals 2 3" xfId="1192" xr:uid="{00000000-0005-0000-0000-00000B050000}"/>
    <cellStyle name="RIGs input totals 2 3 2" xfId="1193" xr:uid="{00000000-0005-0000-0000-00000C050000}"/>
    <cellStyle name="RIGs input totals 2 4" xfId="1194" xr:uid="{00000000-0005-0000-0000-00000D050000}"/>
    <cellStyle name="RIGs input totals 2 5" xfId="1195" xr:uid="{00000000-0005-0000-0000-00000E050000}"/>
    <cellStyle name="RIGs input totals 3" xfId="1196" xr:uid="{00000000-0005-0000-0000-00000F050000}"/>
    <cellStyle name="RIGs input totals 3 2" xfId="1197" xr:uid="{00000000-0005-0000-0000-000010050000}"/>
    <cellStyle name="RIGs input totals 4" xfId="1198" xr:uid="{00000000-0005-0000-0000-000011050000}"/>
    <cellStyle name="RIGs input totals 4 2" xfId="1199" xr:uid="{00000000-0005-0000-0000-000012050000}"/>
    <cellStyle name="RIGs input totals 5" xfId="1200" xr:uid="{00000000-0005-0000-0000-000013050000}"/>
    <cellStyle name="RIGs input totals 5 2" xfId="1201" xr:uid="{00000000-0005-0000-0000-000014050000}"/>
    <cellStyle name="RIGs input totals 6" xfId="1202" xr:uid="{00000000-0005-0000-0000-000015050000}"/>
    <cellStyle name="RIGs input totals 7" xfId="1203" xr:uid="{00000000-0005-0000-0000-000016050000}"/>
    <cellStyle name="RIGs linked cells" xfId="1204" xr:uid="{00000000-0005-0000-0000-000017050000}"/>
    <cellStyle name="RIGs linked cells 2" xfId="1205" xr:uid="{00000000-0005-0000-0000-000018050000}"/>
    <cellStyle name="RIGs linked cells 2 2" xfId="1206" xr:uid="{00000000-0005-0000-0000-000019050000}"/>
    <cellStyle name="RIGs linked cells 3" xfId="1207" xr:uid="{00000000-0005-0000-0000-00001A050000}"/>
    <cellStyle name="RIGs linked cells 3 2" xfId="1208" xr:uid="{00000000-0005-0000-0000-00001B050000}"/>
    <cellStyle name="RIGs linked cells 3 3" xfId="1209" xr:uid="{00000000-0005-0000-0000-00001C050000}"/>
    <cellStyle name="RIGs linked cells 4" xfId="1210" xr:uid="{00000000-0005-0000-0000-00001D050000}"/>
    <cellStyle name="RIGs linked cells 4 2" xfId="1211" xr:uid="{00000000-0005-0000-0000-00001E050000}"/>
    <cellStyle name="RIGs linked cells 5" xfId="1212" xr:uid="{00000000-0005-0000-0000-00001F050000}"/>
    <cellStyle name="SAPBEXaggData" xfId="1213" xr:uid="{00000000-0005-0000-0000-000020050000}"/>
    <cellStyle name="SAPBEXaggDataEmph" xfId="1214" xr:uid="{00000000-0005-0000-0000-000021050000}"/>
    <cellStyle name="SAPBEXaggItem" xfId="1215" xr:uid="{00000000-0005-0000-0000-000022050000}"/>
    <cellStyle name="SAPBEXaggItemX" xfId="1216" xr:uid="{00000000-0005-0000-0000-000023050000}"/>
    <cellStyle name="SAPBEXchaText" xfId="1217" xr:uid="{00000000-0005-0000-0000-000024050000}"/>
    <cellStyle name="SAPBEXexcBad7" xfId="1218" xr:uid="{00000000-0005-0000-0000-000025050000}"/>
    <cellStyle name="SAPBEXexcBad8" xfId="1219" xr:uid="{00000000-0005-0000-0000-000026050000}"/>
    <cellStyle name="SAPBEXexcBad9" xfId="1220" xr:uid="{00000000-0005-0000-0000-000027050000}"/>
    <cellStyle name="SAPBEXexcCritical4" xfId="1221" xr:uid="{00000000-0005-0000-0000-000028050000}"/>
    <cellStyle name="SAPBEXexcCritical5" xfId="1222" xr:uid="{00000000-0005-0000-0000-000029050000}"/>
    <cellStyle name="SAPBEXexcCritical6" xfId="1223" xr:uid="{00000000-0005-0000-0000-00002A050000}"/>
    <cellStyle name="SAPBEXexcGood1" xfId="1224" xr:uid="{00000000-0005-0000-0000-00002B050000}"/>
    <cellStyle name="SAPBEXexcGood2" xfId="1225" xr:uid="{00000000-0005-0000-0000-00002C050000}"/>
    <cellStyle name="SAPBEXexcGood3" xfId="1226" xr:uid="{00000000-0005-0000-0000-00002D050000}"/>
    <cellStyle name="SAPBEXfilterDrill" xfId="1227" xr:uid="{00000000-0005-0000-0000-00002E050000}"/>
    <cellStyle name="SAPBEXfilterItem" xfId="1228" xr:uid="{00000000-0005-0000-0000-00002F050000}"/>
    <cellStyle name="SAPBEXfilterText" xfId="1229" xr:uid="{00000000-0005-0000-0000-000030050000}"/>
    <cellStyle name="SAPBEXformats" xfId="1230" xr:uid="{00000000-0005-0000-0000-000031050000}"/>
    <cellStyle name="SAPBEXheaderItem" xfId="1231" xr:uid="{00000000-0005-0000-0000-000032050000}"/>
    <cellStyle name="SAPBEXheaderItem 2" xfId="1232" xr:uid="{00000000-0005-0000-0000-000033050000}"/>
    <cellStyle name="SAPBEXheaderItem_0910 GSO Capex RRP - Final (Detail) v2 220710" xfId="1233" xr:uid="{00000000-0005-0000-0000-000034050000}"/>
    <cellStyle name="SAPBEXheaderText" xfId="1234" xr:uid="{00000000-0005-0000-0000-000035050000}"/>
    <cellStyle name="SAPBEXheaderText 2" xfId="1235" xr:uid="{00000000-0005-0000-0000-000036050000}"/>
    <cellStyle name="SAPBEXheaderText_0910 GSO Capex RRP - Final (Detail) v2 220710" xfId="1236" xr:uid="{00000000-0005-0000-0000-000037050000}"/>
    <cellStyle name="SAPBEXHLevel0" xfId="1237" xr:uid="{00000000-0005-0000-0000-000038050000}"/>
    <cellStyle name="SAPBEXHLevel0 2" xfId="1238" xr:uid="{00000000-0005-0000-0000-000039050000}"/>
    <cellStyle name="SAPBEXHLevel0_0910 GSO Capex RRP - Final (Detail) v2 220710" xfId="1239" xr:uid="{00000000-0005-0000-0000-00003A050000}"/>
    <cellStyle name="SAPBEXHLevel0X" xfId="1240" xr:uid="{00000000-0005-0000-0000-00003B050000}"/>
    <cellStyle name="SAPBEXHLevel0X 2" xfId="1241" xr:uid="{00000000-0005-0000-0000-00003C050000}"/>
    <cellStyle name="SAPBEXHLevel0X 3" xfId="1242" xr:uid="{00000000-0005-0000-0000-00003D050000}"/>
    <cellStyle name="SAPBEXHLevel0X 3 2" xfId="1243" xr:uid="{00000000-0005-0000-0000-00003E050000}"/>
    <cellStyle name="SAPBEXHLevel0X 3 3" xfId="1244" xr:uid="{00000000-0005-0000-0000-00003F050000}"/>
    <cellStyle name="SAPBEXHLevel0X 3 4" xfId="1245" xr:uid="{00000000-0005-0000-0000-000040050000}"/>
    <cellStyle name="SAPBEXHLevel0X 3 5" xfId="1246" xr:uid="{00000000-0005-0000-0000-000041050000}"/>
    <cellStyle name="SAPBEXHLevel0X 3 6" xfId="1247" xr:uid="{00000000-0005-0000-0000-000042050000}"/>
    <cellStyle name="SAPBEXHLevel0X 3 7" xfId="1248" xr:uid="{00000000-0005-0000-0000-000043050000}"/>
    <cellStyle name="SAPBEXHLevel0X 3 8" xfId="1249" xr:uid="{00000000-0005-0000-0000-000044050000}"/>
    <cellStyle name="SAPBEXHLevel0X_0910 GSO Capex RRP - Final (Detail) v2 220710" xfId="1250" xr:uid="{00000000-0005-0000-0000-000045050000}"/>
    <cellStyle name="SAPBEXHLevel1" xfId="1251" xr:uid="{00000000-0005-0000-0000-000046050000}"/>
    <cellStyle name="SAPBEXHLevel1 2" xfId="1252" xr:uid="{00000000-0005-0000-0000-000047050000}"/>
    <cellStyle name="SAPBEXHLevel1_0910 GSO Capex RRP - Final (Detail) v2 220710" xfId="1253" xr:uid="{00000000-0005-0000-0000-000048050000}"/>
    <cellStyle name="SAPBEXHLevel1X" xfId="1254" xr:uid="{00000000-0005-0000-0000-000049050000}"/>
    <cellStyle name="SAPBEXHLevel1X 2" xfId="1255" xr:uid="{00000000-0005-0000-0000-00004A050000}"/>
    <cellStyle name="SAPBEXHLevel1X 3" xfId="1256" xr:uid="{00000000-0005-0000-0000-00004B050000}"/>
    <cellStyle name="SAPBEXHLevel1X 3 2" xfId="1257" xr:uid="{00000000-0005-0000-0000-00004C050000}"/>
    <cellStyle name="SAPBEXHLevel1X 3 3" xfId="1258" xr:uid="{00000000-0005-0000-0000-00004D050000}"/>
    <cellStyle name="SAPBEXHLevel1X 3 4" xfId="1259" xr:uid="{00000000-0005-0000-0000-00004E050000}"/>
    <cellStyle name="SAPBEXHLevel1X 3 5" xfId="1260" xr:uid="{00000000-0005-0000-0000-00004F050000}"/>
    <cellStyle name="SAPBEXHLevel1X 3 6" xfId="1261" xr:uid="{00000000-0005-0000-0000-000050050000}"/>
    <cellStyle name="SAPBEXHLevel1X 3 7" xfId="1262" xr:uid="{00000000-0005-0000-0000-000051050000}"/>
    <cellStyle name="SAPBEXHLevel1X 3 8" xfId="1263" xr:uid="{00000000-0005-0000-0000-000052050000}"/>
    <cellStyle name="SAPBEXHLevel1X_0910 GSO Capex RRP - Final (Detail) v2 220710" xfId="1264" xr:uid="{00000000-0005-0000-0000-000053050000}"/>
    <cellStyle name="SAPBEXHLevel2" xfId="1265" xr:uid="{00000000-0005-0000-0000-000054050000}"/>
    <cellStyle name="SAPBEXHLevel2 2" xfId="1266" xr:uid="{00000000-0005-0000-0000-000055050000}"/>
    <cellStyle name="SAPBEXHLevel2_0910 GSO Capex RRP - Final (Detail) v2 220710" xfId="1267" xr:uid="{00000000-0005-0000-0000-000056050000}"/>
    <cellStyle name="SAPBEXHLevel2X" xfId="1268" xr:uid="{00000000-0005-0000-0000-000057050000}"/>
    <cellStyle name="SAPBEXHLevel2X 2" xfId="1269" xr:uid="{00000000-0005-0000-0000-000058050000}"/>
    <cellStyle name="SAPBEXHLevel2X 3" xfId="1270" xr:uid="{00000000-0005-0000-0000-000059050000}"/>
    <cellStyle name="SAPBEXHLevel2X 3 2" xfId="1271" xr:uid="{00000000-0005-0000-0000-00005A050000}"/>
    <cellStyle name="SAPBEXHLevel2X 3 3" xfId="1272" xr:uid="{00000000-0005-0000-0000-00005B050000}"/>
    <cellStyle name="SAPBEXHLevel2X 3 4" xfId="1273" xr:uid="{00000000-0005-0000-0000-00005C050000}"/>
    <cellStyle name="SAPBEXHLevel2X 3 5" xfId="1274" xr:uid="{00000000-0005-0000-0000-00005D050000}"/>
    <cellStyle name="SAPBEXHLevel2X 3 6" xfId="1275" xr:uid="{00000000-0005-0000-0000-00005E050000}"/>
    <cellStyle name="SAPBEXHLevel2X 3 7" xfId="1276" xr:uid="{00000000-0005-0000-0000-00005F050000}"/>
    <cellStyle name="SAPBEXHLevel2X 3 8" xfId="1277" xr:uid="{00000000-0005-0000-0000-000060050000}"/>
    <cellStyle name="SAPBEXHLevel2X_0910 GSO Capex RRP - Final (Detail) v2 220710" xfId="1278" xr:uid="{00000000-0005-0000-0000-000061050000}"/>
    <cellStyle name="SAPBEXHLevel3" xfId="1279" xr:uid="{00000000-0005-0000-0000-000062050000}"/>
    <cellStyle name="SAPBEXHLevel3 2" xfId="1280" xr:uid="{00000000-0005-0000-0000-000063050000}"/>
    <cellStyle name="SAPBEXHLevel3_0910 GSO Capex RRP - Final (Detail) v2 220710" xfId="1281" xr:uid="{00000000-0005-0000-0000-000064050000}"/>
    <cellStyle name="SAPBEXHLevel3X" xfId="1282" xr:uid="{00000000-0005-0000-0000-000065050000}"/>
    <cellStyle name="SAPBEXHLevel3X 2" xfId="1283" xr:uid="{00000000-0005-0000-0000-000066050000}"/>
    <cellStyle name="SAPBEXHLevel3X 3" xfId="1284" xr:uid="{00000000-0005-0000-0000-000067050000}"/>
    <cellStyle name="SAPBEXHLevel3X 3 2" xfId="1285" xr:uid="{00000000-0005-0000-0000-000068050000}"/>
    <cellStyle name="SAPBEXHLevel3X 3 3" xfId="1286" xr:uid="{00000000-0005-0000-0000-000069050000}"/>
    <cellStyle name="SAPBEXHLevel3X 3 4" xfId="1287" xr:uid="{00000000-0005-0000-0000-00006A050000}"/>
    <cellStyle name="SAPBEXHLevel3X 3 5" xfId="1288" xr:uid="{00000000-0005-0000-0000-00006B050000}"/>
    <cellStyle name="SAPBEXHLevel3X 3 6" xfId="1289" xr:uid="{00000000-0005-0000-0000-00006C050000}"/>
    <cellStyle name="SAPBEXHLevel3X 3 7" xfId="1290" xr:uid="{00000000-0005-0000-0000-00006D050000}"/>
    <cellStyle name="SAPBEXHLevel3X 3 8" xfId="1291" xr:uid="{00000000-0005-0000-0000-00006E050000}"/>
    <cellStyle name="SAPBEXHLevel3X_0910 GSO Capex RRP - Final (Detail) v2 220710" xfId="1292" xr:uid="{00000000-0005-0000-0000-00006F050000}"/>
    <cellStyle name="SAPBEXinputData" xfId="1293" xr:uid="{00000000-0005-0000-0000-000070050000}"/>
    <cellStyle name="SAPBEXinputData 2" xfId="1294" xr:uid="{00000000-0005-0000-0000-000071050000}"/>
    <cellStyle name="SAPBEXinputData 3" xfId="1295" xr:uid="{00000000-0005-0000-0000-000072050000}"/>
    <cellStyle name="SAPBEXinputData 3 2" xfId="1296" xr:uid="{00000000-0005-0000-0000-000073050000}"/>
    <cellStyle name="SAPBEXinputData 3 3" xfId="1297" xr:uid="{00000000-0005-0000-0000-000074050000}"/>
    <cellStyle name="SAPBEXinputData 3 4" xfId="1298" xr:uid="{00000000-0005-0000-0000-000075050000}"/>
    <cellStyle name="SAPBEXinputData 3 5" xfId="1299" xr:uid="{00000000-0005-0000-0000-000076050000}"/>
    <cellStyle name="SAPBEXinputData 3 6" xfId="1300" xr:uid="{00000000-0005-0000-0000-000077050000}"/>
    <cellStyle name="SAPBEXinputData 3 7" xfId="1301" xr:uid="{00000000-0005-0000-0000-000078050000}"/>
    <cellStyle name="SAPBEXinputData 3 8" xfId="1302" xr:uid="{00000000-0005-0000-0000-000079050000}"/>
    <cellStyle name="SAPBEXinputData_0910 GSO Capex RRP - Final (Detail) v2 220710" xfId="1303" xr:uid="{00000000-0005-0000-0000-00007A050000}"/>
    <cellStyle name="SAPBEXItemHeader" xfId="1304" xr:uid="{00000000-0005-0000-0000-00007B050000}"/>
    <cellStyle name="SAPBEXresData" xfId="1305" xr:uid="{00000000-0005-0000-0000-00007C050000}"/>
    <cellStyle name="SAPBEXresDataEmph" xfId="1306" xr:uid="{00000000-0005-0000-0000-00007D050000}"/>
    <cellStyle name="SAPBEXresItem" xfId="1307" xr:uid="{00000000-0005-0000-0000-00007E050000}"/>
    <cellStyle name="SAPBEXresItemX" xfId="1308" xr:uid="{00000000-0005-0000-0000-00007F050000}"/>
    <cellStyle name="SAPBEXstdData" xfId="1309" xr:uid="{00000000-0005-0000-0000-000080050000}"/>
    <cellStyle name="SAPBEXstdDataEmph" xfId="1310" xr:uid="{00000000-0005-0000-0000-000081050000}"/>
    <cellStyle name="SAPBEXstdItem" xfId="1311" xr:uid="{00000000-0005-0000-0000-000082050000}"/>
    <cellStyle name="SAPBEXstdItemX" xfId="1312" xr:uid="{00000000-0005-0000-0000-000083050000}"/>
    <cellStyle name="SAPBEXtitle" xfId="1313" xr:uid="{00000000-0005-0000-0000-000084050000}"/>
    <cellStyle name="SAPBEXunassignedItem" xfId="1314" xr:uid="{00000000-0005-0000-0000-000085050000}"/>
    <cellStyle name="SAPBEXundefined" xfId="1315" xr:uid="{00000000-0005-0000-0000-000086050000}"/>
    <cellStyle name="Sheet Title" xfId="1316" xr:uid="{00000000-0005-0000-0000-000087050000}"/>
    <cellStyle name="Standard_Anpassen der Amortisation" xfId="1317" xr:uid="{00000000-0005-0000-0000-000088050000}"/>
    <cellStyle name="Style 1" xfId="1318" xr:uid="{00000000-0005-0000-0000-000089050000}"/>
    <cellStyle name="Style 2" xfId="1433" xr:uid="{00000000-0005-0000-0000-00008A050000}"/>
    <cellStyle name="Sub-total" xfId="1319" xr:uid="{00000000-0005-0000-0000-00008B050000}"/>
    <cellStyle name="swpBody01" xfId="1320" xr:uid="{00000000-0005-0000-0000-00008C050000}"/>
    <cellStyle name="Title 2" xfId="1321" xr:uid="{00000000-0005-0000-0000-00008D050000}"/>
    <cellStyle name="Title 3" xfId="1322" xr:uid="{00000000-0005-0000-0000-00008E050000}"/>
    <cellStyle name="Total 1" xfId="1323" xr:uid="{00000000-0005-0000-0000-00008F050000}"/>
    <cellStyle name="Total 1 2" xfId="1432" xr:uid="{00000000-0005-0000-0000-000090050000}"/>
    <cellStyle name="Total 2" xfId="1324" xr:uid="{00000000-0005-0000-0000-000091050000}"/>
    <cellStyle name="Total 3" xfId="1325" xr:uid="{00000000-0005-0000-0000-000092050000}"/>
    <cellStyle name="Totals" xfId="1326" xr:uid="{00000000-0005-0000-0000-000093050000}"/>
    <cellStyle name="Währung [0]_Compiling Utility Macros" xfId="1327" xr:uid="{00000000-0005-0000-0000-000094050000}"/>
    <cellStyle name="Währung_Compiling Utility Macros" xfId="1328" xr:uid="{00000000-0005-0000-0000-000095050000}"/>
    <cellStyle name="Warning Text 2" xfId="1329" xr:uid="{00000000-0005-0000-0000-000096050000}"/>
    <cellStyle name="Warning Text 3" xfId="1330" xr:uid="{00000000-0005-0000-0000-000097050000}"/>
    <cellStyle name="Year" xfId="1437" xr:uid="{00000000-0005-0000-0000-000098050000}"/>
    <cellStyle name="Yellow" xfId="1331" xr:uid="{00000000-0005-0000-0000-000099050000}"/>
    <cellStyle name="Yellow 2" xfId="1332" xr:uid="{00000000-0005-0000-0000-00009A050000}"/>
    <cellStyle name="Yellow 2 2" xfId="1333" xr:uid="{00000000-0005-0000-0000-00009B050000}"/>
    <cellStyle name="Yellow 2 3" xfId="1334" xr:uid="{00000000-0005-0000-0000-00009C050000}"/>
    <cellStyle name="Yellow 2 4" xfId="1335" xr:uid="{00000000-0005-0000-0000-00009D050000}"/>
    <cellStyle name="Yellow 2 5" xfId="1336" xr:uid="{00000000-0005-0000-0000-00009E050000}"/>
    <cellStyle name="Yellow 2 6" xfId="1337" xr:uid="{00000000-0005-0000-0000-00009F050000}"/>
    <cellStyle name="Yellow 2 7" xfId="1338" xr:uid="{00000000-0005-0000-0000-0000A0050000}"/>
    <cellStyle name="Yellow 2 8" xfId="1339" xr:uid="{00000000-0005-0000-0000-0000A1050000}"/>
  </cellStyles>
  <dxfs count="22">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b/>
        <i val="0"/>
      </font>
    </dxf>
    <dxf>
      <font>
        <color theme="0" tint="-0.34998626667073579"/>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9" defaultPivotStyle="PivotStyleLight16"/>
  <colors>
    <mruColors>
      <color rgb="FFFFFFCC"/>
      <color rgb="FFCCCCFF"/>
      <color rgb="FFFF99FF"/>
      <color rgb="FFFF9900"/>
      <color rgb="FF9BBB59"/>
      <color rgb="FFFF00FF"/>
      <color rgb="FFFFCCFF"/>
      <color rgb="FF66FFFF"/>
      <color rgb="FFCCFF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Lines="14" dropStyle="combo" dx="16" fmlaLink="$E$38" fmlaRange="$E$37:$E$37" sel="1" val="0"/>
</file>

<file path=xl/ctrlProps/ctrlProp2.xml><?xml version="1.0" encoding="utf-8"?>
<formControlPr xmlns="http://schemas.microsoft.com/office/spreadsheetml/2009/9/main" objectType="Drop" dropLines="11" dropStyle="combo" dx="16" fmlaLink="$G$42" fmlaRange="$G$37:$G$41" sel="1" val="0"/>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Drop" dropLines="11" dropStyle="combo" dx="16" fmlaLink="UserInterface!$G$42" fmlaRange="UserInterface!$G$37:$G$4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65992</xdr:colOff>
      <xdr:row>0</xdr:row>
      <xdr:rowOff>646276</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680605" cy="6415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7</xdr:col>
          <xdr:colOff>0</xdr:colOff>
          <xdr:row>15</xdr:row>
          <xdr:rowOff>19050</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190500</xdr:rowOff>
        </xdr:from>
        <xdr:to>
          <xdr:col>7</xdr:col>
          <xdr:colOff>0</xdr:colOff>
          <xdr:row>8</xdr:row>
          <xdr:rowOff>0</xdr:rowOff>
        </xdr:to>
        <xdr:sp macro="" textlink="">
          <xdr:nvSpPr>
            <xdr:cNvPr id="7222" name="Drop Down 54"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25</xdr:row>
          <xdr:rowOff>19050</xdr:rowOff>
        </xdr:from>
        <xdr:to>
          <xdr:col>4</xdr:col>
          <xdr:colOff>3657600</xdr:colOff>
          <xdr:row>28</xdr:row>
          <xdr:rowOff>19050</xdr:rowOff>
        </xdr:to>
        <xdr:sp macro="" textlink="">
          <xdr:nvSpPr>
            <xdr:cNvPr id="7234" name="Button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FF0000"/>
                  </a:solidFill>
                  <a:latin typeface="Gill Sans MT"/>
                </a:rPr>
                <a:t>Run the "RunForOne" macro to save results for</a:t>
              </a:r>
            </a:p>
            <a:p>
              <a:pPr algn="ctr" rtl="0">
                <a:defRPr sz="1000"/>
              </a:pPr>
              <a:r>
                <a:rPr lang="en-GB" sz="1000" b="0" i="0" u="none" strike="noStrike" baseline="0">
                  <a:solidFill>
                    <a:srgbClr val="FF0000"/>
                  </a:solidFill>
                  <a:latin typeface="Gill Sans MT"/>
                </a:rPr>
                <a:t>NGESO (keyboard shortcut Ctrl+j)</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0</xdr:row>
          <xdr:rowOff>76200</xdr:rowOff>
        </xdr:from>
        <xdr:to>
          <xdr:col>7</xdr:col>
          <xdr:colOff>571500</xdr:colOff>
          <xdr:row>1</xdr:row>
          <xdr:rowOff>95250</xdr:rowOff>
        </xdr:to>
        <xdr:sp macro="" textlink="">
          <xdr:nvSpPr>
            <xdr:cNvPr id="661515" name="Drop Down 11" hidden="1">
              <a:extLst>
                <a:ext uri="{63B3BB69-23CF-44E3-9099-C40C66FF867C}">
                  <a14:compatExt spid="_x0000_s661515"/>
                </a:ext>
                <a:ext uri="{FF2B5EF4-FFF2-40B4-BE49-F238E27FC236}">
                  <a16:creationId xmlns:a16="http://schemas.microsoft.com/office/drawing/2014/main" id="{00000000-0008-0000-0C00-00000B180A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hyperlink" Target="http://sharepoint2013/net/RIIO2/cas/RIIO2_Co_Authoring_Lib/RegFinance/Business%20plan%20docs%20for%20RIIO-2/1.%20RIIO-2%20LiMo/RAV%20carry%20over" TargetMode="External"/><Relationship Id="rId2" Type="http://schemas.openxmlformats.org/officeDocument/2006/relationships/hyperlink" Target="http://sharepoint2013/net/RIIO2/cas/RIIO2_Co_Authoring_Lib/RegFinance/Business%20plan%20docs%20for%20RIIO-2/1.%20RIIO-2%20LiMo/RAV%20carry%20over/AIP%202020%20PCFMs" TargetMode="External"/><Relationship Id="rId1" Type="http://schemas.openxmlformats.org/officeDocument/2006/relationships/hyperlink" Target="http://sharepoint2013/net/RIIO2/cas/RIIO2_Co_Authoring_Lib/RegFinance/Business%20plan%20docs%20for%20RIIO-2/1.%20RIIO-2%20LiMo/RAV%20carry%20over/AIP%202020%20PCFMs"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9900"/>
    <pageSetUpPr fitToPage="1"/>
  </sheetPr>
  <dimension ref="A1:L321"/>
  <sheetViews>
    <sheetView tabSelected="1" zoomScale="75" zoomScaleNormal="75" workbookViewId="0">
      <pane ySplit="5" topLeftCell="A6" activePane="bottomLeft" state="frozen"/>
      <selection activeCell="AH5" sqref="AH5"/>
      <selection pane="bottomLeft" activeCell="K12" sqref="K12"/>
    </sheetView>
  </sheetViews>
  <sheetFormatPr defaultColWidth="0" defaultRowHeight="0" customHeight="1" zeroHeight="1"/>
  <cols>
    <col min="1" max="1" width="2.625" style="7" customWidth="1"/>
    <col min="2" max="4" width="1.625" style="7" customWidth="1"/>
    <col min="5" max="5" width="24.625" style="7" customWidth="1"/>
    <col min="6" max="6" width="2.5" style="7" customWidth="1"/>
    <col min="7" max="7" width="46.5" style="7" customWidth="1"/>
    <col min="8" max="8" width="1.625" style="7" customWidth="1"/>
    <col min="9" max="9" width="22.75" style="7" customWidth="1"/>
    <col min="10" max="10" width="2.5" style="7" customWidth="1"/>
    <col min="11" max="11" width="63.75" style="7" customWidth="1"/>
    <col min="12" max="12" width="1.625" style="7" customWidth="1"/>
    <col min="13" max="13" width="0" style="7" hidden="1" customWidth="1"/>
    <col min="14" max="16384" width="0" style="7" hidden="1"/>
  </cols>
  <sheetData>
    <row r="1" spans="1:12" s="168" customFormat="1" ht="52.15" customHeight="1">
      <c r="G1" s="297"/>
      <c r="H1" s="297"/>
      <c r="I1" s="297"/>
      <c r="J1" s="297"/>
      <c r="K1" s="297"/>
      <c r="L1" s="297"/>
    </row>
    <row r="2" spans="1:12" s="41" customFormat="1" ht="24.75">
      <c r="A2" s="39" t="s">
        <v>551</v>
      </c>
      <c r="B2" s="40"/>
      <c r="C2" s="40"/>
      <c r="D2" s="40"/>
      <c r="E2" s="40"/>
    </row>
    <row r="3" spans="1:12" s="41" customFormat="1" ht="19.5">
      <c r="A3" s="42"/>
      <c r="B3" s="42" t="s">
        <v>265</v>
      </c>
      <c r="C3" s="40"/>
      <c r="D3" s="40"/>
      <c r="E3" s="40"/>
    </row>
    <row r="4" spans="1:12" s="41" customFormat="1" ht="15" customHeight="1">
      <c r="A4" s="40"/>
      <c r="B4" s="40"/>
      <c r="C4" s="43" t="s">
        <v>481</v>
      </c>
      <c r="D4" s="43"/>
      <c r="E4" s="43"/>
      <c r="F4" s="44"/>
      <c r="G4" s="43" t="str">
        <f ca="1">MID(CELL("filename"),SEARCH("[",CELL("filename"))+1,SEARCH("]",CELL("filename"))-SEARCH("[",CELL("filename"))-1)</f>
        <v>PCFM ESO v2.8.xlsm</v>
      </c>
    </row>
    <row r="5" spans="1:12" s="87" customFormat="1" ht="18" customHeight="1">
      <c r="A5" s="158"/>
      <c r="B5" s="159"/>
      <c r="C5" s="158"/>
      <c r="D5" s="158"/>
      <c r="E5" s="158"/>
      <c r="F5" s="158"/>
      <c r="G5" s="158"/>
      <c r="H5" s="158"/>
      <c r="I5" s="158"/>
      <c r="J5" s="158"/>
      <c r="K5" s="158"/>
      <c r="L5" s="158"/>
    </row>
    <row r="6" spans="1:12" s="89" customFormat="1" ht="15" customHeight="1">
      <c r="B6" s="87"/>
    </row>
    <row r="7" spans="1:12" s="45" customFormat="1" ht="15" customHeight="1">
      <c r="B7" s="10" t="s">
        <v>43</v>
      </c>
      <c r="C7" s="10"/>
      <c r="D7" s="10"/>
      <c r="E7" s="10"/>
      <c r="F7" s="10"/>
      <c r="G7" s="10"/>
      <c r="H7" s="10"/>
      <c r="I7" s="10"/>
      <c r="J7" s="10"/>
      <c r="K7" s="10"/>
    </row>
    <row r="8" spans="1:12" s="45" customFormat="1" ht="15" customHeight="1">
      <c r="C8" s="46"/>
      <c r="D8" s="46"/>
      <c r="E8" s="47"/>
      <c r="G8" s="48"/>
    </row>
    <row r="9" spans="1:12" s="45" customFormat="1" ht="15" customHeight="1">
      <c r="C9" s="46"/>
      <c r="D9" s="46"/>
      <c r="E9" s="48" t="s">
        <v>72</v>
      </c>
      <c r="G9" s="48" t="s">
        <v>52</v>
      </c>
      <c r="I9" s="298" t="s">
        <v>72</v>
      </c>
      <c r="K9" s="45" t="s">
        <v>211</v>
      </c>
    </row>
    <row r="10" spans="1:12" s="45" customFormat="1" ht="15" customHeight="1">
      <c r="C10" s="46"/>
      <c r="D10" s="46"/>
      <c r="E10" s="14" t="s">
        <v>72</v>
      </c>
      <c r="G10" s="48" t="s">
        <v>40</v>
      </c>
      <c r="I10" s="49" t="s">
        <v>72</v>
      </c>
      <c r="K10" s="45" t="s">
        <v>274</v>
      </c>
    </row>
    <row r="11" spans="1:12" s="45" customFormat="1" ht="15" customHeight="1" thickBot="1">
      <c r="C11" s="46"/>
      <c r="D11" s="46"/>
      <c r="E11" s="23" t="s">
        <v>72</v>
      </c>
      <c r="G11" s="48" t="s">
        <v>39</v>
      </c>
      <c r="I11" s="568" t="s">
        <v>72</v>
      </c>
      <c r="J11" s="181"/>
      <c r="K11" s="181" t="s">
        <v>624</v>
      </c>
    </row>
    <row r="12" spans="1:12" s="45" customFormat="1" ht="15" customHeight="1" thickBot="1">
      <c r="C12" s="46"/>
      <c r="D12" s="46"/>
      <c r="E12" s="51" t="s">
        <v>72</v>
      </c>
      <c r="G12" s="48" t="s">
        <v>42</v>
      </c>
      <c r="I12" s="569" t="s">
        <v>72</v>
      </c>
      <c r="J12" s="181"/>
      <c r="K12" s="181" t="s">
        <v>625</v>
      </c>
    </row>
    <row r="13" spans="1:12" s="45" customFormat="1" ht="15" customHeight="1">
      <c r="C13" s="46"/>
      <c r="D13" s="46"/>
      <c r="E13" s="50" t="s">
        <v>72</v>
      </c>
      <c r="G13" s="45" t="s">
        <v>165</v>
      </c>
      <c r="I13" s="132" t="s">
        <v>72</v>
      </c>
      <c r="J13" s="181"/>
      <c r="K13" s="181" t="s">
        <v>626</v>
      </c>
    </row>
    <row r="14" spans="1:12" s="181" customFormat="1" ht="15" customHeight="1">
      <c r="C14" s="182"/>
      <c r="D14" s="182"/>
      <c r="I14" s="570" t="s">
        <v>72</v>
      </c>
      <c r="K14" s="181" t="s">
        <v>627</v>
      </c>
    </row>
    <row r="15" spans="1:12" s="181" customFormat="1" ht="15" customHeight="1">
      <c r="C15" s="182"/>
      <c r="D15" s="182"/>
      <c r="I15" s="93" t="s">
        <v>72</v>
      </c>
      <c r="J15" s="45"/>
      <c r="K15" s="45" t="s">
        <v>92</v>
      </c>
    </row>
    <row r="16" spans="1:12" s="181" customFormat="1" ht="15" customHeight="1">
      <c r="C16" s="182"/>
      <c r="D16" s="182"/>
      <c r="I16" s="101" t="s">
        <v>72</v>
      </c>
      <c r="J16" s="45"/>
      <c r="K16" s="45" t="s">
        <v>193</v>
      </c>
    </row>
    <row r="17" spans="1:12" s="45" customFormat="1" ht="15" customHeight="1">
      <c r="C17" s="46"/>
      <c r="D17" s="46"/>
    </row>
    <row r="18" spans="1:12" s="45" customFormat="1" ht="15" customHeight="1">
      <c r="B18" s="10" t="s">
        <v>53</v>
      </c>
      <c r="C18" s="10"/>
      <c r="D18" s="10"/>
      <c r="E18" s="10"/>
      <c r="F18" s="10"/>
      <c r="G18" s="10"/>
      <c r="H18" s="10"/>
      <c r="I18" s="10"/>
      <c r="J18" s="10"/>
      <c r="K18" s="10"/>
    </row>
    <row r="19" spans="1:12" s="45" customFormat="1" ht="15" customHeight="1">
      <c r="C19" s="46"/>
      <c r="D19" s="46"/>
      <c r="E19" s="47"/>
      <c r="G19" s="48"/>
    </row>
    <row r="20" spans="1:12" s="45" customFormat="1" ht="15" customHeight="1" thickBot="1">
      <c r="C20" s="46"/>
      <c r="E20" s="46" t="s">
        <v>109</v>
      </c>
      <c r="I20" s="46" t="s">
        <v>273</v>
      </c>
      <c r="K20" s="48"/>
    </row>
    <row r="21" spans="1:12" s="45" customFormat="1" ht="16.5" thickTop="1" thickBot="1">
      <c r="C21" s="46"/>
      <c r="D21" s="46"/>
      <c r="E21" s="52" t="s">
        <v>54</v>
      </c>
      <c r="F21" s="299"/>
      <c r="G21" s="53" t="s">
        <v>57</v>
      </c>
      <c r="I21" s="52" t="s">
        <v>244</v>
      </c>
      <c r="J21" s="296"/>
      <c r="K21" s="53" t="s">
        <v>269</v>
      </c>
    </row>
    <row r="22" spans="1:12" s="45" customFormat="1" ht="15" customHeight="1" thickTop="1" thickBot="1">
      <c r="C22" s="46"/>
      <c r="D22" s="46"/>
      <c r="E22" s="52" t="s">
        <v>55</v>
      </c>
      <c r="F22" s="299"/>
      <c r="G22" s="53" t="s">
        <v>38</v>
      </c>
      <c r="I22" s="52" t="s">
        <v>666</v>
      </c>
      <c r="J22" s="296"/>
      <c r="K22" s="228" t="s">
        <v>550</v>
      </c>
    </row>
    <row r="23" spans="1:12" s="45" customFormat="1" ht="15" customHeight="1">
      <c r="C23" s="181"/>
      <c r="D23" s="181"/>
      <c r="E23" s="181"/>
      <c r="F23" s="181"/>
      <c r="G23" s="181"/>
    </row>
    <row r="24" spans="1:12" s="45" customFormat="1" ht="15" customHeight="1" thickBot="1">
      <c r="C24" s="46"/>
      <c r="D24" s="46"/>
      <c r="E24" s="46" t="s">
        <v>56</v>
      </c>
      <c r="G24" s="48"/>
      <c r="I24" s="182" t="s">
        <v>243</v>
      </c>
    </row>
    <row r="25" spans="1:12" s="181" customFormat="1" ht="15" customHeight="1" thickTop="1" thickBot="1">
      <c r="C25" s="182"/>
      <c r="D25" s="182"/>
      <c r="E25" s="54" t="s">
        <v>242</v>
      </c>
      <c r="F25" s="55"/>
      <c r="G25" s="53" t="s">
        <v>162</v>
      </c>
      <c r="H25" s="45"/>
      <c r="I25" s="52" t="s">
        <v>557</v>
      </c>
      <c r="J25" s="98"/>
      <c r="K25" s="181" t="s">
        <v>566</v>
      </c>
    </row>
    <row r="26" spans="1:12" s="45" customFormat="1" ht="15" customHeight="1" thickTop="1" thickBot="1">
      <c r="C26" s="46"/>
      <c r="D26" s="46"/>
      <c r="E26" s="54" t="s">
        <v>74</v>
      </c>
      <c r="F26" s="55"/>
      <c r="G26" s="53" t="s">
        <v>268</v>
      </c>
      <c r="I26" s="52" t="s">
        <v>623</v>
      </c>
      <c r="J26" s="98"/>
      <c r="K26" s="182" t="s">
        <v>628</v>
      </c>
    </row>
    <row r="27" spans="1:12" s="45" customFormat="1" ht="15" customHeight="1">
      <c r="C27" s="46"/>
      <c r="D27" s="46"/>
      <c r="I27" s="181"/>
      <c r="J27" s="181"/>
      <c r="K27" s="182"/>
    </row>
    <row r="28" spans="1:12" s="45" customFormat="1" ht="15" customHeight="1">
      <c r="A28" s="181"/>
      <c r="B28" s="170" t="s">
        <v>32</v>
      </c>
      <c r="C28" s="170"/>
      <c r="D28" s="170"/>
      <c r="E28" s="170"/>
      <c r="F28" s="170"/>
      <c r="G28" s="170"/>
      <c r="H28" s="170"/>
      <c r="I28" s="170"/>
      <c r="J28" s="170"/>
      <c r="K28" s="170"/>
      <c r="L28" s="181"/>
    </row>
    <row r="29" spans="1:12" s="45" customFormat="1" ht="15" customHeight="1">
      <c r="C29" s="46"/>
      <c r="D29" s="46"/>
      <c r="H29" s="181"/>
      <c r="I29" s="168"/>
      <c r="J29" s="168"/>
      <c r="K29" s="168"/>
      <c r="L29" s="181"/>
    </row>
    <row r="30" spans="1:12" s="45" customFormat="1" ht="15" hidden="1" customHeight="1">
      <c r="C30" s="46"/>
      <c r="D30" s="46"/>
      <c r="H30" s="168"/>
      <c r="I30" s="168"/>
      <c r="J30" s="168"/>
      <c r="K30" s="168"/>
      <c r="L30" s="168"/>
    </row>
    <row r="31" spans="1:12" s="181" customFormat="1" ht="15" hidden="1" customHeight="1">
      <c r="A31" s="182"/>
      <c r="B31" s="182"/>
      <c r="C31" s="182"/>
      <c r="D31" s="182"/>
      <c r="E31" s="182"/>
      <c r="F31" s="182"/>
      <c r="G31" s="182"/>
      <c r="H31" s="182"/>
      <c r="I31" s="177"/>
      <c r="J31" s="177"/>
      <c r="K31" s="177"/>
      <c r="L31" s="182"/>
    </row>
    <row r="32" spans="1:12" s="181" customFormat="1" ht="15" hidden="1">
      <c r="A32" s="182"/>
      <c r="B32" s="182"/>
      <c r="C32" s="182"/>
      <c r="D32" s="182"/>
      <c r="E32" s="182"/>
      <c r="F32" s="182"/>
      <c r="G32" s="182"/>
      <c r="H32" s="182"/>
      <c r="I32" s="177"/>
      <c r="J32" s="177"/>
      <c r="K32" s="177"/>
      <c r="L32" s="182"/>
    </row>
    <row r="33" spans="1:12" s="181" customFormat="1" ht="15" hidden="1">
      <c r="A33" s="182"/>
      <c r="B33" s="182"/>
      <c r="C33" s="182"/>
      <c r="D33" s="182"/>
      <c r="E33" s="182"/>
      <c r="F33" s="182"/>
      <c r="G33" s="182"/>
      <c r="H33" s="182"/>
      <c r="I33" s="177"/>
      <c r="J33" s="177"/>
      <c r="K33" s="177"/>
      <c r="L33" s="182"/>
    </row>
    <row r="34" spans="1:12" s="181" customFormat="1" ht="15" hidden="1">
      <c r="A34" s="182"/>
      <c r="B34" s="182"/>
      <c r="C34" s="182"/>
      <c r="D34" s="182"/>
      <c r="E34" s="182"/>
      <c r="F34" s="182"/>
      <c r="G34" s="182"/>
      <c r="H34" s="204"/>
      <c r="I34" s="204"/>
      <c r="J34" s="204"/>
      <c r="K34" s="204"/>
      <c r="L34" s="182"/>
    </row>
    <row r="35" spans="1:12" s="168" customFormat="1" ht="15" hidden="1" customHeight="1">
      <c r="A35" s="182"/>
      <c r="B35" s="182"/>
      <c r="C35" s="182"/>
      <c r="D35" s="182"/>
      <c r="E35" s="177"/>
      <c r="F35" s="177"/>
      <c r="G35" s="177"/>
      <c r="H35" s="182"/>
      <c r="I35" s="177"/>
      <c r="J35" s="177"/>
      <c r="K35" s="177"/>
      <c r="L35" s="182"/>
    </row>
    <row r="36" spans="1:12" s="45" customFormat="1" ht="15" hidden="1" customHeight="1">
      <c r="A36" s="182"/>
      <c r="B36" s="182"/>
      <c r="C36" s="182"/>
      <c r="D36" s="182"/>
      <c r="E36" s="182"/>
      <c r="F36" s="182"/>
      <c r="G36" s="182"/>
      <c r="H36" s="177"/>
      <c r="I36" s="177"/>
      <c r="J36" s="177"/>
      <c r="K36" s="177"/>
      <c r="L36" s="177"/>
    </row>
    <row r="37" spans="1:12" s="45" customFormat="1" ht="15" hidden="1" customHeight="1">
      <c r="A37" s="182"/>
      <c r="B37" s="182"/>
      <c r="C37" s="182"/>
      <c r="D37" s="182"/>
      <c r="E37" s="182"/>
      <c r="F37" s="182"/>
      <c r="G37" s="182"/>
      <c r="H37" s="177"/>
      <c r="I37" s="177"/>
      <c r="J37" s="177"/>
      <c r="K37" s="177"/>
      <c r="L37" s="177"/>
    </row>
    <row r="38" spans="1:12" s="45" customFormat="1" ht="15" hidden="1" customHeight="1">
      <c r="A38" s="182"/>
      <c r="B38" s="182"/>
      <c r="C38" s="182"/>
      <c r="D38" s="177"/>
      <c r="E38" s="177"/>
      <c r="F38" s="177"/>
      <c r="G38" s="177"/>
      <c r="H38" s="177"/>
      <c r="I38" s="177"/>
      <c r="J38" s="177"/>
      <c r="K38" s="177"/>
      <c r="L38" s="177"/>
    </row>
    <row r="39" spans="1:12" s="45" customFormat="1" ht="15" hidden="1" customHeight="1">
      <c r="A39" s="182"/>
      <c r="B39" s="204"/>
      <c r="C39" s="204"/>
      <c r="D39" s="204"/>
      <c r="E39" s="204"/>
      <c r="F39" s="204"/>
      <c r="G39" s="204"/>
      <c r="H39" s="177"/>
      <c r="I39" s="177"/>
      <c r="J39" s="177"/>
      <c r="K39" s="177"/>
      <c r="L39" s="177"/>
    </row>
    <row r="40" spans="1:12" s="45" customFormat="1" ht="15" hidden="1" customHeight="1">
      <c r="A40" s="182"/>
      <c r="B40" s="182"/>
      <c r="C40" s="182"/>
      <c r="D40" s="177"/>
      <c r="E40" s="177"/>
      <c r="F40" s="177"/>
      <c r="G40" s="177"/>
      <c r="H40" s="177"/>
      <c r="I40" s="177"/>
      <c r="J40" s="177"/>
      <c r="K40" s="177"/>
      <c r="L40" s="177"/>
    </row>
    <row r="41" spans="1:12" ht="15" hidden="1" customHeight="1"/>
    <row r="42" spans="1:12" ht="15" hidden="1" customHeight="1"/>
    <row r="43" spans="1:12" ht="15" hidden="1" customHeight="1"/>
    <row r="44" spans="1:12" ht="15" hidden="1" customHeight="1"/>
    <row r="45" spans="1:12" ht="15" hidden="1" customHeight="1"/>
    <row r="46" spans="1:12" ht="15" hidden="1" customHeight="1"/>
    <row r="47" spans="1:12" ht="0" hidden="1" customHeight="1"/>
    <row r="48" spans="1:12" ht="0" hidden="1" customHeight="1"/>
    <row r="49" ht="0" hidden="1" customHeight="1"/>
    <row r="50" ht="0" hidden="1" customHeight="1"/>
    <row r="51" ht="0" hidden="1" customHeight="1"/>
    <row r="52" ht="0" hidden="1" customHeight="1"/>
    <row r="53" ht="0" hidden="1" customHeight="1"/>
    <row r="54" ht="0" hidden="1" customHeight="1"/>
    <row r="55" ht="0" hidden="1" customHeight="1"/>
    <row r="56" ht="0" hidden="1" customHeight="1"/>
    <row r="57" ht="0" hidden="1" customHeight="1"/>
    <row r="58" ht="0" hidden="1" customHeight="1"/>
    <row r="59" ht="0" hidden="1" customHeight="1"/>
    <row r="60" ht="0" hidden="1" customHeight="1"/>
    <row r="61" ht="0" hidden="1" customHeight="1"/>
    <row r="62" ht="0" hidden="1" customHeight="1"/>
    <row r="63" ht="0" hidden="1" customHeight="1"/>
    <row r="64" ht="0" hidden="1"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row r="76" ht="0" hidden="1" customHeight="1"/>
    <row r="77" ht="0" hidden="1" customHeight="1"/>
    <row r="78" ht="0" hidden="1" customHeight="1"/>
    <row r="79" ht="0" hidden="1" customHeight="1"/>
    <row r="80" ht="0" hidden="1" customHeight="1"/>
    <row r="81" ht="0" hidden="1" customHeight="1"/>
    <row r="82" ht="0" hidden="1" customHeight="1"/>
    <row r="83" ht="0" hidden="1" customHeight="1"/>
    <row r="84" ht="0" hidden="1" customHeight="1"/>
    <row r="85" ht="0" hidden="1" customHeight="1"/>
    <row r="86" ht="0" hidden="1" customHeight="1"/>
    <row r="87" ht="0" hidden="1" customHeight="1"/>
    <row r="88" ht="0" hidden="1" customHeight="1"/>
    <row r="89" ht="0" hidden="1" customHeight="1"/>
    <row r="90" ht="0" hidden="1" customHeight="1"/>
    <row r="91" ht="0" hidden="1" customHeight="1"/>
    <row r="92" ht="0" hidden="1" customHeight="1"/>
    <row r="93" ht="0" hidden="1" customHeight="1"/>
    <row r="94" ht="0" hidden="1" customHeight="1"/>
    <row r="95" ht="0" hidden="1" customHeight="1"/>
    <row r="96" ht="0" hidden="1" customHeight="1"/>
    <row r="97" ht="0" hidden="1" customHeight="1"/>
    <row r="98" ht="0" hidden="1" customHeight="1"/>
    <row r="99" ht="0" hidden="1" customHeight="1"/>
    <row r="100" ht="0" hidden="1" customHeight="1"/>
    <row r="101" ht="0" hidden="1" customHeight="1"/>
    <row r="102" ht="0" hidden="1" customHeight="1"/>
    <row r="103" ht="0" hidden="1" customHeight="1"/>
    <row r="104" ht="0" hidden="1" customHeight="1"/>
    <row r="105" ht="0" hidden="1" customHeight="1"/>
    <row r="106" ht="0" hidden="1" customHeight="1"/>
    <row r="107" ht="0" hidden="1" customHeight="1"/>
    <row r="108" ht="0" hidden="1" customHeight="1"/>
    <row r="109" ht="0" hidden="1" customHeight="1"/>
    <row r="110" ht="0" hidden="1" customHeight="1"/>
    <row r="111" ht="0" hidden="1" customHeight="1"/>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row r="148" ht="0" hidden="1" customHeight="1"/>
    <row r="149" ht="0" hidden="1" customHeight="1"/>
    <row r="150" ht="0" hidden="1" customHeight="1"/>
    <row r="151" ht="0" hidden="1" customHeight="1"/>
    <row r="152" ht="0" hidden="1" customHeight="1"/>
    <row r="153" ht="0" hidden="1" customHeight="1"/>
    <row r="154" ht="0" hidden="1" customHeight="1"/>
    <row r="155" ht="0" hidden="1" customHeight="1"/>
    <row r="156" ht="0" hidden="1" customHeight="1"/>
    <row r="157" ht="0" hidden="1" customHeight="1"/>
    <row r="158" ht="0" hidden="1" customHeight="1"/>
    <row r="159" ht="0" hidden="1" customHeight="1"/>
    <row r="160" ht="0" hidden="1" customHeight="1"/>
    <row r="161" ht="0" hidden="1" customHeight="1"/>
    <row r="162" ht="0" hidden="1" customHeight="1"/>
    <row r="163" ht="0" hidden="1" customHeight="1"/>
    <row r="164" ht="0" hidden="1" customHeight="1"/>
    <row r="165" ht="0" hidden="1" customHeight="1"/>
    <row r="166" ht="0" hidden="1" customHeight="1"/>
    <row r="167" ht="0" hidden="1" customHeight="1"/>
    <row r="168" ht="0" hidden="1" customHeight="1"/>
    <row r="169" ht="0" hidden="1" customHeight="1"/>
    <row r="170" ht="0" hidden="1" customHeight="1"/>
    <row r="171" ht="0" hidden="1" customHeight="1"/>
    <row r="172" ht="0" hidden="1" customHeight="1"/>
    <row r="173" ht="0" hidden="1" customHeight="1"/>
    <row r="174" ht="0" hidden="1" customHeight="1"/>
    <row r="175" ht="0" hidden="1" customHeight="1"/>
    <row r="176" ht="0" hidden="1" customHeight="1"/>
    <row r="177" ht="0" hidden="1" customHeight="1"/>
    <row r="178" ht="0" hidden="1" customHeight="1"/>
    <row r="179" ht="0" hidden="1" customHeight="1"/>
    <row r="180" ht="0" hidden="1" customHeight="1"/>
    <row r="181" ht="0" hidden="1" customHeight="1"/>
    <row r="182" ht="0" hidden="1" customHeight="1"/>
    <row r="183" ht="0" hidden="1" customHeight="1"/>
    <row r="184" ht="0" hidden="1" customHeight="1"/>
    <row r="185" ht="0" hidden="1" customHeight="1"/>
    <row r="186" ht="0" hidden="1" customHeight="1"/>
    <row r="187" ht="0" hidden="1" customHeight="1"/>
    <row r="188" ht="0" hidden="1" customHeight="1"/>
    <row r="189" ht="0" hidden="1" customHeight="1"/>
    <row r="190" ht="0" hidden="1" customHeight="1"/>
    <row r="191" ht="0" hidden="1" customHeight="1"/>
    <row r="192" ht="0" hidden="1" customHeight="1"/>
    <row r="193" ht="0" hidden="1" customHeight="1"/>
    <row r="194" ht="0" hidden="1" customHeight="1"/>
    <row r="195" ht="0" hidden="1" customHeight="1"/>
    <row r="196" ht="0" hidden="1" customHeight="1"/>
    <row r="197" ht="0" hidden="1" customHeight="1"/>
    <row r="198" ht="0" hidden="1" customHeight="1"/>
    <row r="199" ht="0" hidden="1" customHeight="1"/>
    <row r="200" ht="0" hidden="1" customHeight="1"/>
    <row r="201" ht="0" hidden="1" customHeight="1"/>
    <row r="202" ht="0" hidden="1" customHeight="1"/>
    <row r="203" ht="0" hidden="1" customHeight="1"/>
    <row r="204" ht="0" hidden="1" customHeight="1"/>
    <row r="205" ht="0" hidden="1" customHeight="1"/>
    <row r="206" ht="0" hidden="1" customHeight="1"/>
    <row r="207" ht="0" hidden="1" customHeight="1"/>
    <row r="208" ht="0" hidden="1" customHeight="1"/>
    <row r="209" ht="0" hidden="1" customHeight="1"/>
    <row r="210" ht="0" hidden="1" customHeight="1"/>
    <row r="211" ht="0" hidden="1" customHeight="1"/>
    <row r="212" ht="0" hidden="1" customHeight="1"/>
    <row r="213" ht="0" hidden="1" customHeight="1"/>
    <row r="214" ht="0" hidden="1" customHeight="1"/>
    <row r="215" ht="0" hidden="1" customHeight="1"/>
    <row r="216" ht="0" hidden="1" customHeight="1"/>
    <row r="217" ht="0" hidden="1" customHeight="1"/>
    <row r="218" ht="0" hidden="1" customHeight="1"/>
    <row r="219" ht="0" hidden="1" customHeight="1"/>
    <row r="220" ht="0" hidden="1" customHeight="1"/>
    <row r="221" ht="0" hidden="1" customHeight="1"/>
    <row r="222" ht="0" hidden="1" customHeight="1"/>
    <row r="223" ht="0" hidden="1" customHeight="1"/>
    <row r="224" ht="0" hidden="1" customHeight="1"/>
    <row r="225" ht="0" hidden="1" customHeight="1"/>
    <row r="226" ht="0" hidden="1" customHeight="1"/>
    <row r="227" ht="0" hidden="1" customHeight="1"/>
    <row r="228" ht="0" hidden="1" customHeight="1"/>
    <row r="229" ht="0" hidden="1" customHeight="1"/>
    <row r="230" ht="0" hidden="1" customHeight="1"/>
    <row r="231" ht="0" hidden="1" customHeight="1"/>
    <row r="232" ht="0" hidden="1" customHeight="1"/>
    <row r="233" ht="0" hidden="1" customHeight="1"/>
    <row r="234" ht="0" hidden="1" customHeight="1"/>
    <row r="235" ht="0" hidden="1" customHeight="1"/>
    <row r="236" ht="0" hidden="1" customHeight="1"/>
    <row r="237" ht="0" hidden="1" customHeight="1"/>
    <row r="238" ht="0" hidden="1" customHeight="1"/>
    <row r="239" ht="0" hidden="1" customHeight="1"/>
    <row r="240" ht="0" hidden="1" customHeight="1"/>
    <row r="241" ht="0" hidden="1" customHeight="1"/>
    <row r="242" ht="0" hidden="1" customHeight="1"/>
    <row r="243" ht="0" hidden="1" customHeight="1"/>
    <row r="244" ht="0" hidden="1" customHeight="1"/>
    <row r="245" ht="0" hidden="1" customHeight="1"/>
    <row r="246" ht="0" hidden="1" customHeight="1"/>
    <row r="247" ht="0" hidden="1" customHeight="1"/>
    <row r="248" ht="0" hidden="1" customHeight="1"/>
    <row r="249" ht="0" hidden="1" customHeight="1"/>
    <row r="250" ht="0" hidden="1" customHeight="1"/>
    <row r="251" ht="0" hidden="1" customHeight="1"/>
    <row r="252" ht="0" hidden="1" customHeight="1"/>
    <row r="253" ht="0" hidden="1" customHeight="1"/>
    <row r="254" ht="0" hidden="1" customHeight="1"/>
    <row r="255" ht="0" hidden="1" customHeight="1"/>
    <row r="256" ht="0" hidden="1" customHeight="1"/>
    <row r="257" ht="0" hidden="1" customHeight="1"/>
    <row r="258" ht="0" hidden="1" customHeight="1"/>
    <row r="259" ht="0" hidden="1" customHeight="1"/>
    <row r="260" ht="0" hidden="1" customHeight="1"/>
    <row r="261" ht="0" hidden="1" customHeight="1"/>
    <row r="262" ht="0" hidden="1" customHeight="1"/>
    <row r="263" ht="0" hidden="1" customHeight="1"/>
    <row r="264" ht="0" hidden="1" customHeight="1"/>
    <row r="265" ht="0" hidden="1" customHeight="1"/>
    <row r="266" ht="0" hidden="1" customHeight="1"/>
    <row r="267" ht="0" hidden="1" customHeight="1"/>
    <row r="268" ht="0" hidden="1" customHeight="1"/>
    <row r="269" ht="0" hidden="1" customHeight="1"/>
    <row r="270" ht="0" hidden="1" customHeight="1"/>
    <row r="271" ht="0" hidden="1" customHeight="1"/>
    <row r="272" ht="0" hidden="1" customHeight="1"/>
    <row r="273" ht="0" hidden="1" customHeight="1"/>
    <row r="274" ht="0" hidden="1" customHeight="1"/>
    <row r="275" ht="0" hidden="1" customHeight="1"/>
    <row r="276" ht="0" hidden="1" customHeight="1"/>
    <row r="277" ht="0" hidden="1" customHeight="1"/>
    <row r="278" ht="0" hidden="1" customHeight="1"/>
    <row r="279" ht="0" hidden="1" customHeight="1"/>
    <row r="280" ht="0" hidden="1" customHeight="1"/>
    <row r="281" ht="0" hidden="1" customHeight="1"/>
    <row r="282" ht="0" hidden="1" customHeight="1"/>
    <row r="283" ht="0" hidden="1" customHeight="1"/>
    <row r="284" ht="0" hidden="1" customHeight="1"/>
    <row r="285" ht="0" hidden="1" customHeight="1"/>
    <row r="286" ht="0" hidden="1" customHeight="1"/>
    <row r="287" ht="0" hidden="1" customHeight="1"/>
    <row r="288" ht="0" hidden="1" customHeight="1"/>
    <row r="289" ht="0" hidden="1" customHeight="1"/>
    <row r="290" ht="0" hidden="1" customHeight="1"/>
    <row r="291" ht="0" hidden="1" customHeight="1"/>
    <row r="292" ht="0" hidden="1" customHeight="1"/>
    <row r="293" ht="0" hidden="1" customHeight="1"/>
    <row r="294" ht="0" hidden="1" customHeight="1"/>
    <row r="295" ht="0" hidden="1" customHeight="1"/>
    <row r="296" ht="0" hidden="1" customHeight="1"/>
    <row r="297" ht="0" hidden="1" customHeight="1"/>
    <row r="298" ht="0" hidden="1" customHeight="1"/>
    <row r="299" ht="0" hidden="1" customHeight="1"/>
    <row r="300" ht="0" hidden="1" customHeight="1"/>
    <row r="301" ht="0" hidden="1" customHeight="1"/>
    <row r="302" ht="0" hidden="1" customHeight="1"/>
    <row r="303" ht="0" hidden="1" customHeight="1"/>
    <row r="304" ht="0" hidden="1" customHeight="1"/>
    <row r="305" ht="0" hidden="1" customHeight="1"/>
    <row r="306" ht="0" hidden="1" customHeight="1"/>
    <row r="307" ht="0" hidden="1" customHeight="1"/>
    <row r="308" ht="0" hidden="1" customHeight="1"/>
    <row r="309" ht="0" hidden="1" customHeight="1"/>
    <row r="310" ht="0" hidden="1" customHeight="1"/>
    <row r="311" ht="0" hidden="1" customHeight="1"/>
    <row r="312" ht="0" hidden="1" customHeight="1"/>
    <row r="313" ht="0" hidden="1" customHeight="1"/>
    <row r="314" ht="0" hidden="1" customHeight="1"/>
    <row r="315" ht="0" hidden="1" customHeight="1"/>
    <row r="316" ht="0" hidden="1" customHeight="1"/>
    <row r="317" ht="0" hidden="1" customHeight="1"/>
    <row r="318" ht="0" hidden="1" customHeight="1"/>
    <row r="319" ht="0" hidden="1" customHeight="1"/>
    <row r="320" ht="0" hidden="1" customHeight="1"/>
    <row r="321" ht="0" hidden="1" customHeight="1"/>
  </sheetData>
  <hyperlinks>
    <hyperlink ref="E25" location="LiveResults!A1" display="ResultsLive" xr:uid="{00000000-0004-0000-0000-000000000000}"/>
    <hyperlink ref="E21" location="Cover!A1" display="Cover" xr:uid="{00000000-0004-0000-0000-000001000000}"/>
    <hyperlink ref="E22" location="UserInterface!A1" display="UserInterface" xr:uid="{00000000-0004-0000-0000-000002000000}"/>
    <hyperlink ref="E26" location="SavedResults!A1" display="ET results" xr:uid="{00000000-0004-0000-0000-000003000000}"/>
    <hyperlink ref="I21" location="SystemOperator!A1" display="SystemOperator" xr:uid="{00000000-0004-0000-0000-000004000000}"/>
    <hyperlink ref="I22" location="SOIAR!A1" display="SOIAR" xr:uid="{00000000-0004-0000-0000-000005000000}"/>
    <hyperlink ref="I25" location="'Annual Inflation'!A1" display="Annual Inflation" xr:uid="{00000000-0004-0000-0000-000006000000}"/>
    <hyperlink ref="I26" location="'Monthly Inflation'!A1" display="Monthly Inflation" xr:uid="{00000000-0004-0000-0000-000007000000}"/>
  </hyperlinks>
  <pageMargins left="0.23622047244094491" right="0.23622047244094491" top="0.74803149606299213" bottom="0.74803149606299213" header="0.31496062992125984" footer="0.31496062992125984"/>
  <pageSetup paperSize="8" scale="95" fitToHeight="0" orientation="portrait" r:id="rId1"/>
  <headerFooter>
    <oddFooter>&amp;LDraft at &amp;D&amp;C&amp;P of &amp;N&amp;R"&amp;A" sheet</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9900"/>
    <pageSetUpPr fitToPage="1"/>
  </sheetPr>
  <dimension ref="A1:U51"/>
  <sheetViews>
    <sheetView zoomScale="75" zoomScaleNormal="75" zoomScaleSheetLayoutView="70" workbookViewId="0">
      <pane ySplit="1" topLeftCell="A2" activePane="bottomLeft" state="frozen"/>
      <selection activeCell="G12" sqref="G12"/>
      <selection pane="bottomLeft" activeCell="G12" sqref="G12"/>
    </sheetView>
  </sheetViews>
  <sheetFormatPr defaultColWidth="0" defaultRowHeight="0" customHeight="1" zeroHeight="1"/>
  <cols>
    <col min="1" max="4" width="1.625" style="45" customWidth="1"/>
    <col min="5" max="5" width="45.625" style="45" customWidth="1"/>
    <col min="6" max="6" width="1.625" style="45" customWidth="1"/>
    <col min="7" max="7" width="45.625" style="45" customWidth="1"/>
    <col min="8" max="8" width="1.625" style="45" customWidth="1"/>
    <col min="9" max="13" width="9" style="45" hidden="1" customWidth="1"/>
    <col min="14" max="21" width="0" style="45" hidden="1" customWidth="1"/>
    <col min="22" max="16384" width="9" style="45" hidden="1"/>
  </cols>
  <sheetData>
    <row r="1" spans="1:7" s="41" customFormat="1" ht="19.5">
      <c r="A1" s="56" t="s">
        <v>116</v>
      </c>
    </row>
    <row r="2" spans="1:7" ht="15" customHeight="1"/>
    <row r="3" spans="1:7" ht="15" customHeight="1">
      <c r="B3" s="10" t="s">
        <v>38</v>
      </c>
      <c r="C3" s="10"/>
      <c r="D3" s="10"/>
      <c r="E3" s="10"/>
      <c r="F3" s="10"/>
      <c r="G3" s="10"/>
    </row>
    <row r="4" spans="1:7" ht="15" customHeight="1"/>
    <row r="5" spans="1:7" ht="15" customHeight="1">
      <c r="C5" s="11" t="s">
        <v>163</v>
      </c>
      <c r="D5" s="11"/>
      <c r="E5" s="11"/>
      <c r="F5" s="11"/>
      <c r="G5" s="11"/>
    </row>
    <row r="6" spans="1:7" ht="15" customHeight="1">
      <c r="C6" s="101" t="s">
        <v>166</v>
      </c>
      <c r="D6" s="101"/>
      <c r="E6" s="101"/>
      <c r="F6" s="101"/>
      <c r="G6" s="101"/>
    </row>
    <row r="7" spans="1:7" ht="15" customHeight="1">
      <c r="C7" s="46"/>
      <c r="D7" s="46"/>
      <c r="E7" s="47"/>
      <c r="G7" s="48"/>
    </row>
    <row r="8" spans="1:7" ht="15" customHeight="1">
      <c r="C8" s="46"/>
      <c r="D8" s="46"/>
      <c r="E8" s="102" t="s">
        <v>152</v>
      </c>
    </row>
    <row r="9" spans="1:7" ht="15" customHeight="1">
      <c r="C9" s="46"/>
      <c r="D9" s="46"/>
      <c r="E9" s="102"/>
    </row>
    <row r="10" spans="1:7" ht="15" customHeight="1">
      <c r="B10" s="58"/>
      <c r="C10" s="58"/>
      <c r="D10" s="58"/>
      <c r="E10" s="102" t="s">
        <v>153</v>
      </c>
      <c r="F10" s="58"/>
      <c r="G10" s="110">
        <f>INDEX(NumberofYear,m_PCFM_year_t)</f>
        <v>44651</v>
      </c>
    </row>
    <row r="11" spans="1:7" ht="15" customHeight="1">
      <c r="C11" s="46"/>
      <c r="D11" s="46"/>
      <c r="E11" s="47"/>
      <c r="G11" s="48"/>
    </row>
    <row r="12" spans="1:7" ht="15" customHeight="1">
      <c r="C12" s="11" t="s">
        <v>167</v>
      </c>
      <c r="D12" s="11"/>
      <c r="E12" s="11"/>
      <c r="F12" s="11"/>
      <c r="G12" s="11"/>
    </row>
    <row r="13" spans="1:7" ht="15" customHeight="1">
      <c r="C13" s="101" t="s">
        <v>164</v>
      </c>
      <c r="D13" s="101"/>
      <c r="E13" s="101"/>
      <c r="F13" s="101"/>
      <c r="G13" s="101"/>
    </row>
    <row r="14" spans="1:7" ht="15" customHeight="1">
      <c r="C14" s="46"/>
      <c r="D14" s="46"/>
      <c r="E14" s="46"/>
    </row>
    <row r="15" spans="1:7" ht="15" customHeight="1">
      <c r="C15" s="46"/>
      <c r="D15" s="46"/>
      <c r="E15" s="102" t="s">
        <v>154</v>
      </c>
    </row>
    <row r="16" spans="1:7" ht="15" customHeight="1">
      <c r="C16" s="46"/>
      <c r="D16" s="46"/>
      <c r="E16" s="102"/>
    </row>
    <row r="17" spans="2:11" ht="15" customHeight="1">
      <c r="C17" s="46"/>
      <c r="D17" s="46"/>
      <c r="E17" s="102" t="s">
        <v>155</v>
      </c>
      <c r="G17" s="57" t="str">
        <f>INDEX(E37:E37, E38)</f>
        <v>NGESO</v>
      </c>
    </row>
    <row r="18" spans="2:11" ht="15" customHeight="1">
      <c r="C18" s="46"/>
      <c r="D18" s="46"/>
      <c r="E18" s="47"/>
      <c r="G18" s="48"/>
    </row>
    <row r="19" spans="2:11" ht="15" customHeight="1">
      <c r="C19" s="11" t="s">
        <v>61</v>
      </c>
      <c r="D19" s="11"/>
      <c r="E19" s="11"/>
      <c r="F19" s="11"/>
      <c r="G19" s="11"/>
    </row>
    <row r="20" spans="2:11" ht="15" customHeight="1">
      <c r="C20" s="101" t="s">
        <v>394</v>
      </c>
      <c r="D20" s="101"/>
      <c r="E20" s="101"/>
      <c r="F20" s="101"/>
      <c r="G20" s="101"/>
    </row>
    <row r="21" spans="2:11" ht="15" customHeight="1">
      <c r="C21" s="101" t="s">
        <v>549</v>
      </c>
      <c r="D21" s="101"/>
      <c r="E21" s="101"/>
      <c r="F21" s="101"/>
      <c r="G21" s="101"/>
    </row>
    <row r="22" spans="2:11" ht="15" customHeight="1">
      <c r="C22" s="99" t="s">
        <v>171</v>
      </c>
      <c r="D22" s="99"/>
      <c r="E22" s="99"/>
      <c r="F22" s="101"/>
      <c r="G22" s="101"/>
    </row>
    <row r="23" spans="2:11" ht="15" customHeight="1">
      <c r="C23" s="99" t="s">
        <v>115</v>
      </c>
      <c r="D23" s="99"/>
      <c r="E23" s="99"/>
      <c r="F23" s="101"/>
      <c r="G23" s="101"/>
    </row>
    <row r="24" spans="2:11" ht="15" customHeight="1">
      <c r="C24" s="99" t="s">
        <v>175</v>
      </c>
      <c r="D24" s="99"/>
      <c r="E24" s="99"/>
      <c r="F24" s="101"/>
      <c r="G24" s="101"/>
    </row>
    <row r="25" spans="2:11" ht="15" customHeight="1">
      <c r="C25" s="46"/>
      <c r="D25" s="46"/>
      <c r="E25" s="47"/>
      <c r="G25" s="48"/>
    </row>
    <row r="26" spans="2:11" ht="15" customHeight="1">
      <c r="C26" s="46"/>
      <c r="D26" s="46"/>
      <c r="E26" s="47"/>
      <c r="G26" s="48"/>
    </row>
    <row r="27" spans="2:11" ht="15" customHeight="1">
      <c r="C27" s="46"/>
      <c r="D27" s="46"/>
      <c r="E27" s="47"/>
      <c r="G27" s="48"/>
    </row>
    <row r="28" spans="2:11" ht="15" customHeight="1">
      <c r="C28" s="46"/>
      <c r="D28" s="46"/>
      <c r="E28" s="47"/>
      <c r="G28" s="48"/>
    </row>
    <row r="29" spans="2:11" ht="15" customHeight="1">
      <c r="C29" s="46"/>
      <c r="D29" s="46"/>
      <c r="E29" s="47"/>
      <c r="G29" s="48"/>
    </row>
    <row r="30" spans="2:11" ht="15" customHeight="1">
      <c r="B30" s="10" t="s">
        <v>36</v>
      </c>
      <c r="C30" s="10"/>
      <c r="D30" s="10"/>
      <c r="E30" s="10"/>
      <c r="F30" s="10"/>
      <c r="G30" s="10"/>
      <c r="I30" s="58"/>
      <c r="J30" s="58"/>
      <c r="K30" s="58"/>
    </row>
    <row r="31" spans="2:11" ht="15" customHeight="1">
      <c r="B31" s="95" t="s">
        <v>168</v>
      </c>
      <c r="C31" s="95"/>
      <c r="D31" s="95"/>
      <c r="E31" s="95"/>
      <c r="F31" s="95"/>
      <c r="G31" s="95"/>
      <c r="I31" s="58"/>
      <c r="J31" s="58"/>
      <c r="K31" s="58"/>
    </row>
    <row r="32" spans="2:11" ht="15" customHeight="1">
      <c r="B32" s="95" t="s">
        <v>169</v>
      </c>
      <c r="C32" s="95"/>
      <c r="D32" s="95"/>
      <c r="E32" s="95"/>
      <c r="F32" s="95"/>
      <c r="G32" s="95"/>
      <c r="I32" s="58"/>
      <c r="J32" s="58"/>
      <c r="K32" s="58"/>
    </row>
    <row r="33" spans="2:11" ht="15" customHeight="1">
      <c r="B33" s="95" t="s">
        <v>170</v>
      </c>
      <c r="C33" s="95"/>
      <c r="D33" s="95"/>
      <c r="E33" s="95"/>
      <c r="F33" s="95"/>
      <c r="G33" s="95"/>
      <c r="I33" s="58"/>
      <c r="J33" s="58"/>
      <c r="K33" s="58"/>
    </row>
    <row r="34" spans="2:11" ht="15" customHeight="1">
      <c r="B34" s="95" t="s">
        <v>188</v>
      </c>
      <c r="C34" s="95"/>
      <c r="D34" s="95"/>
      <c r="E34" s="95"/>
      <c r="F34" s="95"/>
      <c r="G34" s="95"/>
      <c r="I34" s="58"/>
      <c r="J34" s="58"/>
      <c r="K34" s="58"/>
    </row>
    <row r="35" spans="2:11" ht="15" customHeight="1">
      <c r="I35" s="58"/>
      <c r="J35" s="58"/>
      <c r="K35" s="58"/>
    </row>
    <row r="36" spans="2:11" ht="15" customHeight="1" thickBot="1">
      <c r="E36" s="103" t="str">
        <f>"Source for ''"&amp;C12&amp;"'' drop-down list"</f>
        <v>Source for ''Active company'' drop-down list</v>
      </c>
      <c r="G36" s="103" t="str">
        <f>"Source for ''"&amp;C5&amp;"'' drop-down list"</f>
        <v>Source for ''PCFM year t'' drop-down list</v>
      </c>
      <c r="I36" s="58"/>
      <c r="J36" s="58"/>
      <c r="K36" s="58"/>
    </row>
    <row r="37" spans="2:11" ht="15" customHeight="1" thickBot="1">
      <c r="E37" s="247" t="s">
        <v>266</v>
      </c>
      <c r="F37" s="59"/>
      <c r="G37" s="201">
        <v>44651</v>
      </c>
      <c r="I37" s="58"/>
    </row>
    <row r="38" spans="2:11" ht="15" customHeight="1" thickBot="1">
      <c r="E38" s="149">
        <v>1</v>
      </c>
      <c r="G38" s="202">
        <v>45016</v>
      </c>
    </row>
    <row r="39" spans="2:11" ht="15" customHeight="1">
      <c r="E39" s="130" t="s">
        <v>200</v>
      </c>
      <c r="G39" s="202">
        <v>45382</v>
      </c>
    </row>
    <row r="40" spans="2:11" ht="15" customHeight="1">
      <c r="E40" s="130"/>
      <c r="G40" s="202">
        <v>45747</v>
      </c>
    </row>
    <row r="41" spans="2:11" ht="15" customHeight="1" thickBot="1">
      <c r="E41" s="130"/>
      <c r="G41" s="579">
        <v>46112</v>
      </c>
    </row>
    <row r="42" spans="2:11" ht="15" customHeight="1" thickBot="1">
      <c r="E42" s="130"/>
      <c r="G42" s="149">
        <v>1</v>
      </c>
    </row>
    <row r="43" spans="2:11" ht="15" customHeight="1">
      <c r="E43" s="130"/>
      <c r="G43" s="130" t="s">
        <v>218</v>
      </c>
    </row>
    <row r="44" spans="2:11" ht="15" customHeight="1"/>
    <row r="45" spans="2:11" ht="15" customHeight="1">
      <c r="B45" s="10" t="s">
        <v>32</v>
      </c>
      <c r="C45" s="10"/>
      <c r="D45" s="10"/>
      <c r="E45" s="10"/>
      <c r="F45" s="10"/>
      <c r="G45" s="170"/>
    </row>
    <row r="46" spans="2:11" ht="15" customHeight="1"/>
    <row r="47" spans="2:11" ht="15" hidden="1" customHeight="1"/>
    <row r="48" spans="2:11" ht="15" hidden="1" customHeight="1"/>
    <row r="49" ht="15" hidden="1" customHeight="1"/>
    <row r="50" ht="15" hidden="1" customHeight="1"/>
    <row r="51" ht="15" hidden="1" customHeight="1"/>
  </sheetData>
  <dataConsolidate/>
  <pageMargins left="0.23622047244094491" right="0.23622047244094491" top="0.74803149606299213" bottom="0.74803149606299213" header="0.31496062992125984" footer="0.31496062992125984"/>
  <pageSetup paperSize="8" fitToHeight="0" orientation="portrait" r:id="rId1"/>
  <headerFooter>
    <oddFooter>&amp;LDraft at &amp;D&amp;C&amp;P of &amp;N&amp;R"&amp;A" sheet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moveWithCells="1">
                  <from>
                    <xdr:col>6</xdr:col>
                    <xdr:colOff>0</xdr:colOff>
                    <xdr:row>14</xdr:row>
                    <xdr:rowOff>0</xdr:rowOff>
                  </from>
                  <to>
                    <xdr:col>7</xdr:col>
                    <xdr:colOff>0</xdr:colOff>
                    <xdr:row>15</xdr:row>
                    <xdr:rowOff>19050</xdr:rowOff>
                  </to>
                </anchor>
              </controlPr>
            </control>
          </mc:Choice>
        </mc:AlternateContent>
        <mc:AlternateContent xmlns:mc="http://schemas.openxmlformats.org/markup-compatibility/2006">
          <mc:Choice Requires="x14">
            <control shapeId="7222" r:id="rId5" name="Drop Down 54">
              <controlPr defaultSize="0" autoLine="0" autoPict="0">
                <anchor moveWithCells="1">
                  <from>
                    <xdr:col>6</xdr:col>
                    <xdr:colOff>0</xdr:colOff>
                    <xdr:row>6</xdr:row>
                    <xdr:rowOff>190500</xdr:rowOff>
                  </from>
                  <to>
                    <xdr:col>7</xdr:col>
                    <xdr:colOff>0</xdr:colOff>
                    <xdr:row>8</xdr:row>
                    <xdr:rowOff>0</xdr:rowOff>
                  </to>
                </anchor>
              </controlPr>
            </control>
          </mc:Choice>
        </mc:AlternateContent>
        <mc:AlternateContent xmlns:mc="http://schemas.openxmlformats.org/markup-compatibility/2006">
          <mc:Choice Requires="x14">
            <control shapeId="7234" r:id="rId6" name="Button 66">
              <controlPr defaultSize="0" autoFill="0" autoPict="0" macro="[0]!RunForOne">
                <anchor moveWithCells="1" sizeWithCells="1">
                  <from>
                    <xdr:col>4</xdr:col>
                    <xdr:colOff>209550</xdr:colOff>
                    <xdr:row>25</xdr:row>
                    <xdr:rowOff>19050</xdr:rowOff>
                  </from>
                  <to>
                    <xdr:col>4</xdr:col>
                    <xdr:colOff>3657600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tabColor theme="0" tint="-0.14999847407452621"/>
  </sheetPr>
  <dimension ref="A1:BF1815"/>
  <sheetViews>
    <sheetView zoomScale="75" zoomScaleNormal="75" workbookViewId="0">
      <pane xSplit="10" ySplit="4" topLeftCell="K5" activePane="bottomRight" state="frozen"/>
      <selection activeCell="G12" sqref="G12"/>
      <selection pane="topRight" activeCell="G12" sqref="G12"/>
      <selection pane="bottomLeft" activeCell="G12" sqref="G12"/>
      <selection pane="bottomRight" activeCell="G12" sqref="G12"/>
    </sheetView>
  </sheetViews>
  <sheetFormatPr defaultColWidth="9" defaultRowHeight="15" customHeight="1" zeroHeight="1" outlineLevelCol="1"/>
  <cols>
    <col min="1" max="4" width="1.625" style="168" customWidth="1"/>
    <col min="5" max="5" width="45" style="168" customWidth="1"/>
    <col min="6" max="6" width="7.625" style="168" customWidth="1"/>
    <col min="7" max="7" width="12.625" style="168" customWidth="1"/>
    <col min="8" max="9" width="13" style="168" customWidth="1"/>
    <col min="10" max="10" width="1.625" style="168" customWidth="1"/>
    <col min="11" max="21" width="9" style="168" hidden="1" customWidth="1" outlineLevel="1"/>
    <col min="22" max="22" width="9.5" style="168" hidden="1" customWidth="1" outlineLevel="1"/>
    <col min="23" max="23" width="11.75" style="168" hidden="1" customWidth="1" outlineLevel="1"/>
    <col min="24" max="33" width="9.5" style="168" hidden="1" customWidth="1" outlineLevel="1"/>
    <col min="34" max="41" width="10.625" style="168" hidden="1" customWidth="1" outlineLevel="1"/>
    <col min="42" max="42" width="10.625" style="168" customWidth="1" collapsed="1"/>
    <col min="43" max="46" width="10.625" style="168" customWidth="1"/>
    <col min="47" max="47" width="1.625" style="177" customWidth="1"/>
    <col min="48" max="52" width="10.625" style="177" customWidth="1"/>
    <col min="53" max="53" width="1.625" style="177" customWidth="1"/>
    <col min="54" max="58" width="9" style="177" customWidth="1"/>
    <col min="59" max="16384" width="9" style="177"/>
  </cols>
  <sheetData>
    <row r="1" spans="1:47" ht="19.5">
      <c r="A1" s="2" t="s">
        <v>244</v>
      </c>
      <c r="B1" s="3"/>
      <c r="C1" s="3"/>
      <c r="D1" s="3"/>
      <c r="E1" s="3"/>
      <c r="F1" s="3"/>
      <c r="G1" s="3"/>
      <c r="H1" s="3"/>
      <c r="I1" s="3"/>
      <c r="J1" s="33"/>
      <c r="K1" s="33"/>
      <c r="L1" s="33"/>
      <c r="M1" s="33"/>
      <c r="N1" s="33"/>
      <c r="O1" s="33"/>
      <c r="P1" s="33"/>
      <c r="Q1" s="33"/>
      <c r="R1" s="33"/>
      <c r="S1" s="33"/>
      <c r="T1" s="33"/>
      <c r="U1" s="33"/>
      <c r="V1" s="33"/>
      <c r="W1" s="33"/>
      <c r="X1" s="33"/>
      <c r="Y1" s="3"/>
      <c r="Z1" s="3"/>
      <c r="AA1" s="3"/>
      <c r="AB1" s="3"/>
      <c r="AC1" s="3"/>
      <c r="AD1" s="3"/>
      <c r="AE1" s="3"/>
      <c r="AF1" s="3"/>
      <c r="AG1" s="3"/>
      <c r="AH1" s="3"/>
      <c r="AI1" s="85"/>
      <c r="AJ1" s="85"/>
      <c r="AK1" s="3"/>
      <c r="AL1" s="3"/>
      <c r="AM1" s="3"/>
      <c r="AN1" s="3"/>
      <c r="AO1" s="3"/>
      <c r="AP1" s="3"/>
      <c r="AQ1" s="3"/>
      <c r="AR1" s="3"/>
      <c r="AS1" s="3"/>
      <c r="AT1" s="3"/>
      <c r="AU1" s="3"/>
    </row>
    <row r="2" spans="1:47" ht="15" customHeight="1">
      <c r="A2" s="3"/>
      <c r="B2" s="4" t="s">
        <v>266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ht="15" customHeight="1">
      <c r="A3" s="3"/>
      <c r="B3" s="3"/>
      <c r="C3" s="3"/>
      <c r="D3" s="3"/>
      <c r="E3" s="5" t="s">
        <v>27</v>
      </c>
      <c r="F3" s="5" t="s">
        <v>219</v>
      </c>
      <c r="G3" s="5" t="s">
        <v>23</v>
      </c>
      <c r="H3" s="5" t="s">
        <v>220</v>
      </c>
      <c r="I3" s="5" t="s">
        <v>26</v>
      </c>
      <c r="J3" s="6"/>
      <c r="K3" s="6"/>
      <c r="L3" s="6"/>
      <c r="M3" s="6"/>
      <c r="N3" s="6"/>
      <c r="O3" s="6"/>
      <c r="P3" s="6"/>
      <c r="Q3" s="6"/>
      <c r="R3" s="6"/>
      <c r="S3" s="6"/>
      <c r="T3" s="6"/>
      <c r="U3" s="6"/>
      <c r="V3" s="6"/>
      <c r="W3" s="6"/>
      <c r="X3" s="6"/>
      <c r="Y3" s="6"/>
      <c r="Z3" s="6"/>
      <c r="AA3" s="6"/>
      <c r="AB3" s="6"/>
      <c r="AC3" s="6"/>
      <c r="AD3" s="6"/>
      <c r="AE3" s="6"/>
      <c r="AF3" s="6"/>
      <c r="AG3" s="6"/>
      <c r="AH3" s="3"/>
      <c r="AI3" s="3"/>
      <c r="AJ3" s="3"/>
      <c r="AK3" s="3"/>
      <c r="AL3" s="3"/>
      <c r="AM3" s="3"/>
      <c r="AN3" s="3"/>
      <c r="AO3" s="3"/>
      <c r="AP3" s="5" t="s">
        <v>24</v>
      </c>
      <c r="AQ3" s="3"/>
      <c r="AR3" s="3"/>
      <c r="AS3" s="3"/>
      <c r="AT3" s="3"/>
      <c r="AU3" s="3"/>
    </row>
    <row r="4" spans="1:47" ht="15" customHeight="1">
      <c r="A4" s="3"/>
      <c r="B4" s="3"/>
      <c r="C4" s="3"/>
      <c r="D4" s="3"/>
      <c r="E4" s="3" t="s">
        <v>124</v>
      </c>
      <c r="F4" s="3"/>
      <c r="G4" s="106"/>
      <c r="H4" s="106"/>
      <c r="I4" s="107">
        <f>UserInterface!$G$10</f>
        <v>44651</v>
      </c>
      <c r="J4" s="106"/>
      <c r="K4" s="105">
        <v>33328</v>
      </c>
      <c r="L4" s="105">
        <v>33694</v>
      </c>
      <c r="M4" s="105">
        <v>34059</v>
      </c>
      <c r="N4" s="105">
        <v>34424</v>
      </c>
      <c r="O4" s="105">
        <v>34789</v>
      </c>
      <c r="P4" s="105">
        <v>35155</v>
      </c>
      <c r="Q4" s="105">
        <v>35520</v>
      </c>
      <c r="R4" s="105">
        <v>35885</v>
      </c>
      <c r="S4" s="105">
        <v>36250</v>
      </c>
      <c r="T4" s="105">
        <v>36616</v>
      </c>
      <c r="U4" s="105">
        <v>36981</v>
      </c>
      <c r="V4" s="105">
        <v>37346</v>
      </c>
      <c r="W4" s="105">
        <v>37711</v>
      </c>
      <c r="X4" s="105">
        <v>38077</v>
      </c>
      <c r="Y4" s="105">
        <v>38442</v>
      </c>
      <c r="Z4" s="105">
        <v>38807</v>
      </c>
      <c r="AA4" s="105">
        <v>39172</v>
      </c>
      <c r="AB4" s="105">
        <v>39538</v>
      </c>
      <c r="AC4" s="105">
        <v>39903</v>
      </c>
      <c r="AD4" s="105">
        <v>40268</v>
      </c>
      <c r="AE4" s="105">
        <v>40633</v>
      </c>
      <c r="AF4" s="105">
        <v>40999</v>
      </c>
      <c r="AG4" s="105">
        <v>41364</v>
      </c>
      <c r="AH4" s="105">
        <v>41729</v>
      </c>
      <c r="AI4" s="105">
        <v>42094</v>
      </c>
      <c r="AJ4" s="105">
        <v>42460</v>
      </c>
      <c r="AK4" s="105">
        <v>42825</v>
      </c>
      <c r="AL4" s="105">
        <v>43190</v>
      </c>
      <c r="AM4" s="105">
        <v>43555</v>
      </c>
      <c r="AN4" s="105">
        <v>43921</v>
      </c>
      <c r="AO4" s="105">
        <v>44286</v>
      </c>
      <c r="AP4" s="105">
        <v>44651</v>
      </c>
      <c r="AQ4" s="105">
        <v>45016</v>
      </c>
      <c r="AR4" s="105">
        <v>45382</v>
      </c>
      <c r="AS4" s="105">
        <v>45747</v>
      </c>
      <c r="AT4" s="105">
        <v>46112</v>
      </c>
      <c r="AU4" s="105"/>
    </row>
    <row r="5" spans="1:47" ht="15" customHeight="1">
      <c r="AO5" s="169"/>
      <c r="AP5" s="169"/>
    </row>
    <row r="6" spans="1:47" s="168" customFormat="1" ht="15" customHeight="1">
      <c r="B6" s="170" t="s">
        <v>507</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row>
    <row r="7" spans="1:47" customFormat="1" ht="15" customHeight="1"/>
    <row r="8" spans="1:47" ht="15" customHeight="1">
      <c r="A8"/>
      <c r="E8" s="1" t="s">
        <v>489</v>
      </c>
      <c r="F8" s="35"/>
      <c r="G8" s="35" t="s">
        <v>235</v>
      </c>
      <c r="H8" s="35"/>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65"/>
      <c r="AO8" s="295"/>
      <c r="AP8" s="137">
        <v>95.004799842472536</v>
      </c>
      <c r="AQ8" s="137">
        <v>85.534119998750299</v>
      </c>
      <c r="AR8" s="137">
        <v>92.444925703838592</v>
      </c>
      <c r="AS8" s="137">
        <v>91.28893392040365</v>
      </c>
      <c r="AT8" s="137">
        <v>81.493837093064201</v>
      </c>
    </row>
    <row r="9" spans="1:47" ht="15" customHeight="1">
      <c r="A9"/>
      <c r="E9" s="1" t="s">
        <v>490</v>
      </c>
      <c r="F9" s="35"/>
      <c r="G9" s="69" t="s">
        <v>235</v>
      </c>
      <c r="H9" s="35"/>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65"/>
      <c r="AI9" s="65"/>
      <c r="AJ9" s="65"/>
      <c r="AK9" s="65"/>
      <c r="AL9" s="65"/>
      <c r="AM9" s="65"/>
      <c r="AN9" s="65"/>
      <c r="AO9" s="65"/>
      <c r="AP9" s="137">
        <v>160.84278361643334</v>
      </c>
      <c r="AQ9" s="137">
        <v>162.68658996072799</v>
      </c>
      <c r="AR9" s="137">
        <v>167.75447059108666</v>
      </c>
      <c r="AS9" s="137">
        <v>174.59088904557251</v>
      </c>
      <c r="AT9" s="137">
        <v>174.65486416549285</v>
      </c>
    </row>
    <row r="10" spans="1:47" ht="15" customHeight="1">
      <c r="A10"/>
      <c r="E10" s="1"/>
      <c r="F10" s="35"/>
      <c r="G10" s="69"/>
      <c r="H10" s="35"/>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65"/>
      <c r="AI10" s="65"/>
      <c r="AJ10" s="65"/>
      <c r="AK10" s="65"/>
      <c r="AL10" s="65"/>
      <c r="AM10" s="65"/>
      <c r="AN10" s="65"/>
      <c r="AO10" s="65"/>
      <c r="AP10" s="65"/>
      <c r="AQ10" s="65"/>
      <c r="AR10" s="65"/>
      <c r="AS10" s="65"/>
      <c r="AT10" s="65"/>
    </row>
    <row r="11" spans="1:47" s="168" customFormat="1" ht="15" customHeight="1">
      <c r="A11"/>
      <c r="B11" s="170" t="s">
        <v>87</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row>
    <row r="12" spans="1:47" ht="15" customHeight="1">
      <c r="A12"/>
      <c r="E12" s="1"/>
      <c r="F12" s="35"/>
      <c r="G12" s="69"/>
      <c r="H12" s="35"/>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65"/>
      <c r="AI12" s="65"/>
      <c r="AJ12" s="65"/>
      <c r="AK12" s="65"/>
      <c r="AL12" s="65"/>
      <c r="AM12" s="65"/>
      <c r="AN12" s="65"/>
      <c r="AO12" s="65"/>
      <c r="AP12" s="65"/>
      <c r="AQ12" s="65"/>
      <c r="AR12" s="65"/>
      <c r="AS12" s="65"/>
      <c r="AT12" s="65"/>
    </row>
    <row r="13" spans="1:47" ht="15" customHeight="1">
      <c r="A13"/>
      <c r="E13" s="69" t="s">
        <v>491</v>
      </c>
      <c r="F13" s="69"/>
      <c r="G13" s="35" t="s">
        <v>235</v>
      </c>
      <c r="H13" s="69" t="s">
        <v>222</v>
      </c>
      <c r="J13" s="177"/>
      <c r="AG13" s="433" t="s">
        <v>488</v>
      </c>
      <c r="AH13" s="131">
        <v>42.3</v>
      </c>
      <c r="AI13" s="131">
        <v>45.2</v>
      </c>
      <c r="AJ13" s="131">
        <v>43.9</v>
      </c>
      <c r="AK13" s="131">
        <v>59.1</v>
      </c>
      <c r="AL13" s="131">
        <v>64</v>
      </c>
      <c r="AM13" s="131">
        <v>77.8</v>
      </c>
      <c r="AN13" s="131">
        <v>85.4</v>
      </c>
      <c r="AO13" s="549">
        <v>84.3</v>
      </c>
      <c r="AP13" s="550">
        <v>95.004799842472494</v>
      </c>
      <c r="AQ13" s="550">
        <v>85.534119998750299</v>
      </c>
      <c r="AR13" s="550">
        <v>92.444925703838592</v>
      </c>
      <c r="AS13" s="550">
        <v>91.28893392040365</v>
      </c>
      <c r="AT13" s="550">
        <v>81.493837093064201</v>
      </c>
    </row>
    <row r="14" spans="1:47" ht="15" customHeight="1">
      <c r="A14"/>
      <c r="E14" s="1" t="s">
        <v>492</v>
      </c>
      <c r="F14" s="69"/>
      <c r="G14" s="69" t="s">
        <v>235</v>
      </c>
      <c r="H14" s="69" t="s">
        <v>223</v>
      </c>
      <c r="J14" s="177"/>
      <c r="AG14" s="433" t="s">
        <v>488</v>
      </c>
      <c r="AH14" s="131">
        <v>107.7</v>
      </c>
      <c r="AI14" s="131">
        <v>104.2</v>
      </c>
      <c r="AJ14" s="131">
        <v>108.3</v>
      </c>
      <c r="AK14" s="131">
        <v>114.6</v>
      </c>
      <c r="AL14" s="131">
        <v>122.3</v>
      </c>
      <c r="AM14" s="131">
        <v>141.4</v>
      </c>
      <c r="AN14" s="131">
        <v>126.7</v>
      </c>
      <c r="AO14" s="549">
        <v>129.19999999999999</v>
      </c>
      <c r="AP14" s="550">
        <v>160.842783616433</v>
      </c>
      <c r="AQ14" s="550">
        <v>162.68658996072799</v>
      </c>
      <c r="AR14" s="550">
        <v>167.75447059108666</v>
      </c>
      <c r="AS14" s="550">
        <v>174.59088904557251</v>
      </c>
      <c r="AT14" s="550">
        <v>174.65486416549285</v>
      </c>
    </row>
    <row r="15" spans="1:47" ht="15" customHeight="1">
      <c r="A15"/>
      <c r="E15" s="1"/>
      <c r="F15" s="35"/>
      <c r="G15" s="69"/>
      <c r="H15" s="35"/>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435"/>
      <c r="AH15" s="65"/>
      <c r="AI15" s="65"/>
      <c r="AJ15" s="65"/>
      <c r="AK15" s="65"/>
      <c r="AL15" s="65"/>
      <c r="AM15" s="65"/>
      <c r="AN15" s="65"/>
      <c r="AO15" s="65"/>
      <c r="AP15" s="65"/>
      <c r="AQ15" s="65"/>
      <c r="AR15" s="65"/>
      <c r="AS15" s="65"/>
      <c r="AT15" s="65"/>
    </row>
    <row r="16" spans="1:47" s="168" customFormat="1" ht="15" customHeight="1">
      <c r="A16"/>
      <c r="B16" s="170" t="s">
        <v>508</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436"/>
      <c r="AH16" s="170"/>
      <c r="AI16" s="170"/>
      <c r="AJ16" s="170"/>
      <c r="AK16" s="170"/>
      <c r="AL16" s="170"/>
      <c r="AM16" s="170"/>
      <c r="AN16" s="170"/>
      <c r="AO16" s="170"/>
      <c r="AP16" s="170"/>
      <c r="AQ16" s="170"/>
      <c r="AR16" s="170"/>
      <c r="AS16" s="170"/>
      <c r="AT16" s="170"/>
    </row>
    <row r="17" spans="1:46" ht="15" customHeight="1">
      <c r="A17"/>
      <c r="E17" s="1"/>
      <c r="F17" s="35"/>
      <c r="G17" s="69"/>
      <c r="H17" s="35"/>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435"/>
      <c r="AH17" s="65"/>
      <c r="AI17" s="65"/>
      <c r="AJ17" s="65"/>
      <c r="AK17" s="65"/>
      <c r="AL17" s="65"/>
      <c r="AM17" s="65"/>
      <c r="AN17" s="65"/>
      <c r="AO17" s="65"/>
      <c r="AP17" s="65"/>
      <c r="AQ17" s="65"/>
      <c r="AR17" s="65"/>
      <c r="AS17" s="65"/>
      <c r="AT17" s="65"/>
    </row>
    <row r="18" spans="1:46" ht="15" customHeight="1">
      <c r="A18"/>
      <c r="E18" s="1" t="s">
        <v>270</v>
      </c>
      <c r="F18" s="168" t="s">
        <v>646</v>
      </c>
      <c r="G18" s="69" t="s">
        <v>235</v>
      </c>
      <c r="H18" s="35" t="s">
        <v>411</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435"/>
      <c r="AH18" s="65"/>
      <c r="AI18" s="65"/>
      <c r="AJ18" s="65"/>
      <c r="AK18" s="65"/>
      <c r="AL18" s="65"/>
      <c r="AM18" s="65"/>
      <c r="AN18" s="65"/>
      <c r="AO18" s="65"/>
      <c r="AP18" s="549">
        <v>0.75</v>
      </c>
      <c r="AQ18" s="549">
        <v>0.75</v>
      </c>
      <c r="AR18" s="549">
        <v>0.75</v>
      </c>
      <c r="AS18" s="549">
        <v>0.75</v>
      </c>
      <c r="AT18" s="549">
        <v>0.75</v>
      </c>
    </row>
    <row r="19" spans="1:46" ht="15" customHeight="1">
      <c r="A19"/>
      <c r="B19" s="177"/>
      <c r="C19" s="177"/>
      <c r="D19" s="177"/>
      <c r="E19" s="167" t="s">
        <v>511</v>
      </c>
      <c r="F19" s="168" t="s">
        <v>646</v>
      </c>
      <c r="G19" s="171" t="s">
        <v>15</v>
      </c>
      <c r="H19" s="167" t="s">
        <v>410</v>
      </c>
      <c r="I19" s="177"/>
      <c r="J19" s="177"/>
      <c r="AG19" s="434"/>
      <c r="AH19" s="65"/>
      <c r="AI19" s="65"/>
      <c r="AJ19" s="65"/>
      <c r="AK19" s="65"/>
      <c r="AL19" s="65"/>
      <c r="AM19" s="65"/>
      <c r="AN19" s="65"/>
      <c r="AO19" s="65"/>
      <c r="AP19" s="549">
        <v>0.8</v>
      </c>
      <c r="AQ19" s="549">
        <v>0.8</v>
      </c>
      <c r="AR19" s="549">
        <v>0.8</v>
      </c>
      <c r="AS19" s="549">
        <v>0.8</v>
      </c>
      <c r="AT19" s="549">
        <v>0.8</v>
      </c>
    </row>
    <row r="20" spans="1:46" ht="15" customHeight="1">
      <c r="A20"/>
      <c r="E20" s="1" t="s">
        <v>300</v>
      </c>
      <c r="F20" s="168" t="s">
        <v>646</v>
      </c>
      <c r="G20" s="167" t="s">
        <v>235</v>
      </c>
      <c r="H20" s="35" t="s">
        <v>395</v>
      </c>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435"/>
      <c r="AH20" s="65"/>
      <c r="AI20" s="65"/>
      <c r="AJ20" s="65"/>
      <c r="AK20" s="65"/>
      <c r="AL20" s="65"/>
      <c r="AM20" s="65"/>
      <c r="AN20" s="65"/>
      <c r="AO20" s="65"/>
      <c r="AP20" s="549">
        <v>4.1660000000000004</v>
      </c>
      <c r="AQ20" s="549">
        <v>0</v>
      </c>
      <c r="AR20" s="549">
        <v>0</v>
      </c>
      <c r="AS20" s="549">
        <v>0</v>
      </c>
      <c r="AT20" s="549">
        <v>0</v>
      </c>
    </row>
    <row r="21" spans="1:46" ht="15" customHeight="1">
      <c r="A21"/>
      <c r="B21" s="177"/>
      <c r="C21" s="177"/>
      <c r="D21" s="177"/>
      <c r="E21" s="167" t="s">
        <v>302</v>
      </c>
      <c r="F21" s="168" t="s">
        <v>646</v>
      </c>
      <c r="G21" s="69" t="s">
        <v>235</v>
      </c>
      <c r="H21" s="69" t="s">
        <v>409</v>
      </c>
      <c r="AG21" s="434"/>
      <c r="AH21" s="65"/>
      <c r="AI21" s="65"/>
      <c r="AJ21" s="65"/>
      <c r="AK21" s="65"/>
      <c r="AL21" s="65"/>
      <c r="AM21" s="65"/>
      <c r="AN21" s="65"/>
      <c r="AO21" s="65"/>
      <c r="AP21" s="549">
        <v>9.5676825703085804</v>
      </c>
      <c r="AQ21" s="549">
        <v>9.4432707611213615</v>
      </c>
      <c r="AR21" s="549">
        <v>3.783028675302941</v>
      </c>
      <c r="AS21" s="549">
        <v>0</v>
      </c>
      <c r="AT21" s="549">
        <v>0</v>
      </c>
    </row>
    <row r="22" spans="1:46" ht="15" customHeight="1">
      <c r="A22"/>
      <c r="E22" s="1"/>
      <c r="F22" s="35"/>
      <c r="G22" s="69"/>
      <c r="H22" s="35"/>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435"/>
      <c r="AH22" s="65"/>
      <c r="AI22" s="65"/>
      <c r="AJ22" s="65"/>
      <c r="AK22" s="65"/>
      <c r="AL22" s="65"/>
      <c r="AM22" s="65"/>
      <c r="AN22" s="65"/>
      <c r="AO22" s="65"/>
      <c r="AP22" s="65"/>
      <c r="AQ22" s="65"/>
      <c r="AR22" s="65"/>
      <c r="AS22" s="65"/>
      <c r="AT22" s="65"/>
    </row>
    <row r="23" spans="1:46" s="168" customFormat="1" ht="15" customHeight="1">
      <c r="B23" s="170" t="s">
        <v>509</v>
      </c>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436"/>
      <c r="AH23" s="170"/>
      <c r="AI23" s="170"/>
      <c r="AJ23" s="170"/>
      <c r="AK23" s="170"/>
      <c r="AL23" s="170"/>
      <c r="AM23" s="170"/>
      <c r="AN23" s="170"/>
      <c r="AO23" s="170"/>
      <c r="AP23" s="170"/>
      <c r="AQ23" s="170"/>
      <c r="AR23" s="170"/>
      <c r="AS23" s="170"/>
      <c r="AT23" s="170"/>
    </row>
    <row r="24" spans="1:46" ht="15" customHeight="1">
      <c r="AG24" s="434"/>
    </row>
    <row r="25" spans="1:46" ht="15" customHeight="1">
      <c r="E25" s="1" t="s">
        <v>236</v>
      </c>
      <c r="F25" s="168" t="s">
        <v>647</v>
      </c>
      <c r="G25" s="69" t="s">
        <v>235</v>
      </c>
      <c r="H25" s="35" t="s">
        <v>330</v>
      </c>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435"/>
      <c r="AH25" s="65"/>
      <c r="AI25" s="65"/>
      <c r="AJ25" s="65"/>
      <c r="AK25" s="65"/>
      <c r="AL25" s="65"/>
      <c r="AM25" s="65"/>
      <c r="AN25" s="65"/>
      <c r="AO25" s="65"/>
      <c r="AP25" s="549">
        <v>2.7</v>
      </c>
      <c r="AQ25" s="549">
        <v>4.5</v>
      </c>
      <c r="AR25" s="549">
        <v>4.5000000000000009</v>
      </c>
      <c r="AS25" s="549">
        <v>4.5000000000000009</v>
      </c>
      <c r="AT25" s="549">
        <v>4.5000000000000009</v>
      </c>
    </row>
    <row r="26" spans="1:46" ht="15" customHeight="1">
      <c r="E26" s="1" t="s">
        <v>478</v>
      </c>
      <c r="F26" s="168" t="s">
        <v>648</v>
      </c>
      <c r="G26" s="69" t="s">
        <v>235</v>
      </c>
      <c r="H26" s="35" t="s">
        <v>479</v>
      </c>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435"/>
      <c r="AH26" s="65"/>
      <c r="AI26" s="65"/>
      <c r="AJ26" s="65"/>
      <c r="AK26" s="65"/>
      <c r="AL26" s="65"/>
      <c r="AM26" s="65"/>
      <c r="AN26" s="65"/>
      <c r="AO26" s="65"/>
      <c r="AP26" s="549">
        <v>0.31900000000000001</v>
      </c>
      <c r="AQ26" s="549"/>
      <c r="AR26" s="549"/>
      <c r="AS26" s="549"/>
      <c r="AT26" s="549"/>
    </row>
    <row r="27" spans="1:46" ht="15" customHeight="1">
      <c r="A27" s="177"/>
      <c r="B27" s="177"/>
      <c r="C27" s="177"/>
      <c r="D27" s="177"/>
      <c r="E27" s="1"/>
      <c r="F27" s="35"/>
      <c r="G27" s="35"/>
      <c r="H27" s="35"/>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435"/>
      <c r="AH27" s="65"/>
      <c r="AI27" s="65"/>
      <c r="AJ27" s="65"/>
      <c r="AK27" s="65"/>
      <c r="AL27" s="65"/>
      <c r="AM27" s="65"/>
      <c r="AN27" s="65"/>
      <c r="AO27" s="65"/>
      <c r="AP27" s="65"/>
      <c r="AQ27" s="65"/>
      <c r="AR27" s="65"/>
      <c r="AS27" s="65"/>
      <c r="AT27" s="65"/>
    </row>
    <row r="28" spans="1:46" s="168" customFormat="1" ht="15" customHeight="1">
      <c r="B28" s="170" t="s">
        <v>527</v>
      </c>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436"/>
      <c r="AH28" s="170"/>
      <c r="AI28" s="170"/>
      <c r="AJ28" s="170"/>
      <c r="AK28" s="170"/>
      <c r="AL28" s="170"/>
      <c r="AM28" s="170"/>
      <c r="AN28" s="170"/>
      <c r="AO28" s="170"/>
      <c r="AP28" s="170"/>
      <c r="AQ28" s="170"/>
      <c r="AR28" s="170"/>
      <c r="AS28" s="170"/>
      <c r="AT28" s="170"/>
    </row>
    <row r="29" spans="1:46" ht="15" customHeight="1">
      <c r="AG29" s="434"/>
    </row>
    <row r="30" spans="1:46" ht="15" customHeight="1">
      <c r="A30" s="177"/>
      <c r="B30" s="177"/>
      <c r="C30" s="177"/>
      <c r="D30" s="177"/>
      <c r="E30" s="167" t="s">
        <v>484</v>
      </c>
      <c r="F30" s="167"/>
      <c r="G30" s="171" t="s">
        <v>15</v>
      </c>
      <c r="H30" s="167" t="s">
        <v>412</v>
      </c>
      <c r="AG30" s="434"/>
      <c r="AH30" s="65"/>
      <c r="AI30" s="65"/>
      <c r="AJ30" s="65"/>
      <c r="AK30" s="65"/>
      <c r="AL30" s="295"/>
      <c r="AM30" s="65"/>
      <c r="AN30" s="65"/>
      <c r="AO30" s="169"/>
      <c r="AP30" s="549">
        <v>4.8</v>
      </c>
      <c r="AQ30" s="549">
        <v>4.8</v>
      </c>
      <c r="AR30" s="549">
        <v>4.8</v>
      </c>
      <c r="AS30" s="549">
        <v>4.8</v>
      </c>
      <c r="AT30" s="549">
        <v>4.8</v>
      </c>
    </row>
    <row r="31" spans="1:46" ht="15" customHeight="1">
      <c r="A31" s="177"/>
      <c r="B31" s="177"/>
      <c r="C31" s="177"/>
      <c r="D31" s="177"/>
      <c r="E31" s="1" t="s">
        <v>477</v>
      </c>
      <c r="F31" s="168" t="s">
        <v>652</v>
      </c>
      <c r="G31" s="69" t="s">
        <v>235</v>
      </c>
      <c r="H31" s="35" t="s">
        <v>475</v>
      </c>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435"/>
      <c r="AH31" s="65"/>
      <c r="AI31" s="65"/>
      <c r="AJ31" s="65"/>
      <c r="AK31" s="65"/>
      <c r="AL31" s="65"/>
      <c r="AM31" s="65"/>
      <c r="AN31" s="65"/>
      <c r="AO31" s="65"/>
      <c r="AP31" s="549">
        <v>0</v>
      </c>
      <c r="AQ31" s="549">
        <v>0</v>
      </c>
      <c r="AR31" s="549">
        <v>0</v>
      </c>
      <c r="AS31" s="549">
        <v>0</v>
      </c>
      <c r="AT31" s="549">
        <v>0</v>
      </c>
    </row>
    <row r="32" spans="1:46" ht="15" customHeight="1">
      <c r="E32" s="1"/>
      <c r="F32" s="35"/>
      <c r="G32" s="69"/>
      <c r="H32" s="35"/>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435"/>
      <c r="AH32" s="65"/>
      <c r="AI32" s="65"/>
      <c r="AJ32" s="65"/>
      <c r="AK32" s="65"/>
      <c r="AL32" s="65"/>
      <c r="AM32" s="65"/>
      <c r="AN32" s="65"/>
      <c r="AO32" s="65"/>
      <c r="AP32" s="65"/>
      <c r="AQ32" s="65"/>
      <c r="AR32" s="65"/>
      <c r="AS32" s="65"/>
      <c r="AT32" s="65"/>
    </row>
    <row r="33" spans="1:46" s="168" customFormat="1" ht="15" customHeight="1">
      <c r="B33" s="170" t="s">
        <v>301</v>
      </c>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436"/>
      <c r="AH33" s="170"/>
      <c r="AI33" s="170"/>
      <c r="AJ33" s="170"/>
      <c r="AK33" s="170"/>
      <c r="AL33" s="170"/>
      <c r="AM33" s="170"/>
      <c r="AN33" s="170"/>
      <c r="AO33" s="170"/>
      <c r="AP33" s="170"/>
      <c r="AQ33" s="170"/>
      <c r="AR33" s="170"/>
      <c r="AS33" s="170"/>
      <c r="AT33" s="170"/>
    </row>
    <row r="34" spans="1:46" customFormat="1" ht="15" customHeight="1">
      <c r="AG34" s="437"/>
    </row>
    <row r="35" spans="1:46" ht="15" customHeight="1">
      <c r="A35" s="177"/>
      <c r="B35" s="177"/>
      <c r="C35" s="177"/>
      <c r="D35" s="177"/>
      <c r="E35" s="168" t="s">
        <v>517</v>
      </c>
      <c r="F35" s="168" t="s">
        <v>649</v>
      </c>
      <c r="G35" s="171" t="s">
        <v>15</v>
      </c>
      <c r="H35" s="168" t="s">
        <v>517</v>
      </c>
      <c r="AG35" s="434"/>
      <c r="AH35" s="65"/>
      <c r="AI35" s="65"/>
      <c r="AJ35" s="65"/>
      <c r="AK35" s="65"/>
      <c r="AL35" s="65"/>
      <c r="AM35" s="65"/>
      <c r="AN35" s="65"/>
      <c r="AO35" s="65"/>
      <c r="AP35" s="131">
        <v>15.586133499701541</v>
      </c>
      <c r="AQ35" s="549">
        <v>17.941833777225302</v>
      </c>
      <c r="AR35" s="549"/>
      <c r="AS35" s="549"/>
      <c r="AT35" s="549"/>
    </row>
    <row r="36" spans="1:46" ht="15" customHeight="1">
      <c r="A36" s="177"/>
      <c r="B36" s="177"/>
      <c r="C36" s="177"/>
      <c r="D36" s="177"/>
      <c r="E36" s="168" t="s">
        <v>518</v>
      </c>
      <c r="F36" s="168" t="s">
        <v>649</v>
      </c>
      <c r="G36" s="171" t="s">
        <v>15</v>
      </c>
      <c r="H36" s="168" t="s">
        <v>518</v>
      </c>
      <c r="AG36" s="434"/>
      <c r="AH36" s="65"/>
      <c r="AI36" s="65"/>
      <c r="AJ36" s="65"/>
      <c r="AK36" s="65"/>
      <c r="AL36" s="65"/>
      <c r="AM36" s="65"/>
      <c r="AN36" s="65"/>
      <c r="AO36" s="65"/>
      <c r="AP36" s="131">
        <v>-2.7468159530977472</v>
      </c>
      <c r="AQ36" s="549">
        <v>-0.35315845347152369</v>
      </c>
      <c r="AR36" s="549"/>
      <c r="AS36" s="549"/>
      <c r="AT36" s="549"/>
    </row>
    <row r="37" spans="1:46" ht="15" customHeight="1">
      <c r="A37" s="177"/>
      <c r="B37" s="177"/>
      <c r="C37" s="177"/>
      <c r="D37" s="177"/>
      <c r="E37" s="168" t="s">
        <v>519</v>
      </c>
      <c r="F37" s="168" t="s">
        <v>649</v>
      </c>
      <c r="G37" s="171" t="s">
        <v>15</v>
      </c>
      <c r="H37" s="168" t="s">
        <v>519</v>
      </c>
      <c r="AG37" s="434"/>
      <c r="AH37" s="65"/>
      <c r="AI37" s="65"/>
      <c r="AJ37" s="65"/>
      <c r="AK37" s="65"/>
      <c r="AL37" s="65"/>
      <c r="AM37" s="65"/>
      <c r="AN37" s="65"/>
      <c r="AO37" s="65"/>
      <c r="AP37" s="131">
        <v>1.5425540556598321</v>
      </c>
      <c r="AQ37" s="549"/>
      <c r="AR37" s="549"/>
      <c r="AS37" s="549"/>
      <c r="AT37" s="549"/>
    </row>
    <row r="38" spans="1:46" ht="15" customHeight="1">
      <c r="A38" s="177"/>
      <c r="E38" s="177" t="s">
        <v>650</v>
      </c>
      <c r="F38" s="168" t="s">
        <v>651</v>
      </c>
      <c r="G38" s="177" t="s">
        <v>235</v>
      </c>
      <c r="H38" s="174" t="s">
        <v>641</v>
      </c>
      <c r="J38" s="104" t="s">
        <v>35</v>
      </c>
      <c r="AG38" s="438" t="s">
        <v>487</v>
      </c>
      <c r="AH38" s="131">
        <v>47.73143364560628</v>
      </c>
      <c r="AI38" s="131">
        <v>41.801359406398156</v>
      </c>
      <c r="AJ38" s="131">
        <v>43.172599327883191</v>
      </c>
      <c r="AK38" s="131">
        <v>47.423140435530712</v>
      </c>
      <c r="AL38" s="131">
        <v>51.199262721785757</v>
      </c>
      <c r="AM38" s="131">
        <v>60.288878552231743</v>
      </c>
      <c r="AN38" s="131">
        <v>55.153026193721608</v>
      </c>
      <c r="AO38" s="549">
        <v>55.063106409435001</v>
      </c>
    </row>
    <row r="39" spans="1:46" customFormat="1" ht="15" customHeight="1">
      <c r="A39" s="177"/>
      <c r="B39" s="168"/>
      <c r="C39" s="168"/>
      <c r="D39" s="168"/>
    </row>
    <row r="40" spans="1:46" s="168" customFormat="1" ht="15" customHeight="1">
      <c r="B40" s="170" t="s">
        <v>523</v>
      </c>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436"/>
      <c r="AH40" s="170"/>
      <c r="AI40" s="170"/>
      <c r="AJ40" s="170"/>
      <c r="AK40" s="170"/>
      <c r="AL40" s="170"/>
      <c r="AM40" s="170"/>
      <c r="AN40" s="170"/>
      <c r="AO40" s="170"/>
      <c r="AP40" s="170"/>
      <c r="AQ40" s="170"/>
      <c r="AR40" s="170"/>
      <c r="AS40" s="170"/>
      <c r="AT40" s="170"/>
    </row>
    <row r="41" spans="1:46" customFormat="1" ht="15" customHeight="1">
      <c r="AG41" s="437"/>
    </row>
    <row r="42" spans="1:46" customFormat="1" ht="15" customHeight="1">
      <c r="E42" s="1" t="s">
        <v>303</v>
      </c>
      <c r="F42" s="168"/>
      <c r="G42" s="69" t="s">
        <v>235</v>
      </c>
      <c r="H42" t="s">
        <v>584</v>
      </c>
      <c r="AG42" s="437"/>
      <c r="AP42" s="551"/>
      <c r="AQ42" s="551"/>
      <c r="AR42" s="551"/>
      <c r="AS42" s="551"/>
      <c r="AT42" s="551"/>
    </row>
    <row r="43" spans="1:46" customFormat="1" ht="15" customHeight="1">
      <c r="E43" s="1" t="s">
        <v>305</v>
      </c>
      <c r="F43" s="168"/>
      <c r="G43" s="69" t="s">
        <v>235</v>
      </c>
      <c r="H43" t="s">
        <v>585</v>
      </c>
      <c r="AG43" s="437"/>
      <c r="AP43" s="551"/>
      <c r="AQ43" s="551"/>
      <c r="AR43" s="551"/>
      <c r="AS43" s="551"/>
      <c r="AT43" s="551"/>
    </row>
    <row r="44" spans="1:46" customFormat="1" ht="15" customHeight="1">
      <c r="AG44" s="437"/>
    </row>
    <row r="45" spans="1:46" s="168" customFormat="1" ht="15" customHeight="1">
      <c r="B45" s="170" t="s">
        <v>510</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row>
    <row r="46" spans="1:46" customFormat="1" ht="15" customHeight="1"/>
    <row r="47" spans="1:46" ht="15" customHeight="1">
      <c r="E47" s="167" t="s">
        <v>515</v>
      </c>
      <c r="F47" s="167"/>
      <c r="G47" s="167" t="s">
        <v>25</v>
      </c>
      <c r="H47" s="167" t="s">
        <v>653</v>
      </c>
      <c r="AK47"/>
      <c r="AL47"/>
      <c r="AM47"/>
      <c r="AN47"/>
      <c r="AO47"/>
      <c r="AP47" s="547">
        <v>-1.6999999999999999E-3</v>
      </c>
      <c r="AQ47" s="547">
        <v>-1.2999999999999999E-3</v>
      </c>
      <c r="AR47" s="547">
        <v>-8.0000000000000004E-4</v>
      </c>
      <c r="AS47" s="547">
        <v>-2.0000000000000001E-4</v>
      </c>
      <c r="AT47" s="547">
        <v>4.0000000000000002E-4</v>
      </c>
    </row>
    <row r="48" spans="1:46" ht="15" customHeight="1">
      <c r="E48" s="168" t="s">
        <v>277</v>
      </c>
      <c r="G48" s="167" t="s">
        <v>25</v>
      </c>
      <c r="H48" s="168" t="s">
        <v>654</v>
      </c>
      <c r="AK48"/>
      <c r="AL48"/>
      <c r="AM48"/>
      <c r="AN48"/>
      <c r="AO48"/>
      <c r="AP48" s="546">
        <v>-1.7100000000000001E-2</v>
      </c>
      <c r="AQ48" s="547">
        <v>-1.66E-2</v>
      </c>
      <c r="AR48" s="547">
        <v>-1.5800000000000002E-2</v>
      </c>
      <c r="AS48" s="547">
        <v>-1.5100000000000001E-2</v>
      </c>
      <c r="AT48" s="547">
        <v>-1.43E-2</v>
      </c>
    </row>
    <row r="49" spans="1:46" customFormat="1" ht="15" customHeight="1"/>
    <row r="50" spans="1:46" ht="15" customHeight="1">
      <c r="A50" s="177"/>
      <c r="E50" s="167" t="s">
        <v>382</v>
      </c>
      <c r="F50" s="177"/>
      <c r="G50" s="171" t="s">
        <v>15</v>
      </c>
      <c r="H50" s="168" t="s">
        <v>586</v>
      </c>
      <c r="AP50" s="549"/>
      <c r="AQ50" s="549"/>
      <c r="AR50" s="549"/>
      <c r="AS50" s="549"/>
      <c r="AT50" s="549"/>
    </row>
    <row r="51" spans="1:46" ht="15" customHeight="1">
      <c r="A51" s="177"/>
      <c r="E51" s="167" t="s">
        <v>393</v>
      </c>
      <c r="F51" s="177"/>
      <c r="G51" s="171" t="s">
        <v>15</v>
      </c>
      <c r="H51" s="168" t="s">
        <v>587</v>
      </c>
      <c r="AO51" s="169"/>
      <c r="AP51" s="549"/>
      <c r="AQ51" s="549"/>
      <c r="AR51" s="549"/>
      <c r="AS51" s="549"/>
      <c r="AT51" s="549"/>
    </row>
    <row r="52" spans="1:46" ht="15" customHeight="1">
      <c r="A52" s="177"/>
      <c r="E52" s="177" t="s">
        <v>321</v>
      </c>
      <c r="F52" s="177"/>
      <c r="G52" s="177" t="s">
        <v>235</v>
      </c>
      <c r="H52" s="167" t="s">
        <v>655</v>
      </c>
      <c r="AO52" s="169"/>
      <c r="AP52" s="549"/>
      <c r="AQ52" s="549"/>
      <c r="AR52" s="549"/>
      <c r="AS52" s="549"/>
      <c r="AT52" s="549"/>
    </row>
    <row r="53" spans="1:46" customFormat="1" ht="15" customHeight="1">
      <c r="E53" s="167" t="s">
        <v>295</v>
      </c>
      <c r="F53" s="168" t="s">
        <v>646</v>
      </c>
      <c r="G53" s="171" t="s">
        <v>15</v>
      </c>
      <c r="H53" s="171" t="s">
        <v>276</v>
      </c>
      <c r="AO53" s="292"/>
      <c r="AP53" s="548"/>
      <c r="AQ53" s="548"/>
      <c r="AR53" s="548"/>
      <c r="AS53" s="548"/>
      <c r="AT53" s="548"/>
    </row>
    <row r="54" spans="1:46" customFormat="1" ht="15" customHeight="1"/>
    <row r="55" spans="1:46" ht="15" customHeight="1">
      <c r="A55"/>
      <c r="B55"/>
      <c r="C55"/>
      <c r="D55"/>
      <c r="E55" s="167" t="s">
        <v>47</v>
      </c>
      <c r="G55" s="171" t="s">
        <v>15</v>
      </c>
      <c r="H55" s="171" t="s">
        <v>588</v>
      </c>
      <c r="AN55" s="169"/>
      <c r="AO55"/>
      <c r="AP55" s="572">
        <v>23.655000000000001</v>
      </c>
    </row>
    <row r="56" spans="1:46" ht="15" customHeight="1">
      <c r="A56"/>
      <c r="B56"/>
      <c r="C56"/>
      <c r="D56"/>
      <c r="E56" s="167" t="s">
        <v>206</v>
      </c>
      <c r="G56" s="171" t="s">
        <v>15</v>
      </c>
      <c r="H56" s="171" t="s">
        <v>589</v>
      </c>
      <c r="AN56" s="169"/>
      <c r="AO56"/>
      <c r="AP56" s="572">
        <v>25.271999999999998</v>
      </c>
      <c r="AQ56" s="169"/>
      <c r="AR56" s="169"/>
      <c r="AS56" s="169"/>
      <c r="AT56" s="169"/>
    </row>
    <row r="57" spans="1:46" ht="15" customHeight="1">
      <c r="A57"/>
      <c r="B57"/>
      <c r="C57"/>
      <c r="D57"/>
      <c r="E57" s="167" t="s">
        <v>241</v>
      </c>
      <c r="G57" s="171" t="s">
        <v>15</v>
      </c>
      <c r="H57" s="171" t="s">
        <v>590</v>
      </c>
      <c r="AN57" s="169"/>
      <c r="AO57"/>
      <c r="AP57" s="572">
        <v>0</v>
      </c>
      <c r="AQ57" s="169"/>
      <c r="AR57" s="169"/>
      <c r="AS57" s="169"/>
      <c r="AT57" s="169"/>
    </row>
    <row r="58" spans="1:46" ht="15" customHeight="1">
      <c r="A58"/>
      <c r="B58"/>
      <c r="C58"/>
      <c r="D58"/>
      <c r="E58" s="167" t="s">
        <v>82</v>
      </c>
      <c r="G58" s="171" t="s">
        <v>15</v>
      </c>
      <c r="H58" s="171" t="s">
        <v>591</v>
      </c>
      <c r="AN58" s="169"/>
      <c r="AO58"/>
      <c r="AP58" s="572">
        <v>22.32</v>
      </c>
      <c r="AQ58" s="169"/>
      <c r="AR58" s="169"/>
      <c r="AS58" s="169"/>
      <c r="AT58" s="169"/>
    </row>
    <row r="59" spans="1:46" ht="15" customHeight="1">
      <c r="A59"/>
      <c r="B59"/>
      <c r="C59"/>
      <c r="D59"/>
      <c r="E59" s="167" t="s">
        <v>493</v>
      </c>
      <c r="G59" s="171" t="s">
        <v>15</v>
      </c>
      <c r="H59" s="171" t="s">
        <v>592</v>
      </c>
      <c r="AN59" s="169"/>
      <c r="AO59" s="433"/>
      <c r="AP59" s="572">
        <v>119.53682000000001</v>
      </c>
      <c r="AQ59" s="169"/>
      <c r="AR59" s="169"/>
      <c r="AS59" s="169"/>
      <c r="AT59" s="169"/>
    </row>
    <row r="60" spans="1:46" ht="15" customHeight="1">
      <c r="A60"/>
      <c r="B60"/>
      <c r="C60"/>
      <c r="D60"/>
      <c r="E60" s="167" t="s">
        <v>73</v>
      </c>
      <c r="F60" s="171"/>
      <c r="G60" s="171" t="s">
        <v>15</v>
      </c>
      <c r="H60" s="171" t="s">
        <v>593</v>
      </c>
      <c r="AO60" s="433"/>
      <c r="AP60" s="549">
        <v>0</v>
      </c>
    </row>
    <row r="61" spans="1:46" customFormat="1" ht="15" customHeight="1">
      <c r="H61" s="171"/>
    </row>
    <row r="62" spans="1:46" ht="15" customHeight="1">
      <c r="A62"/>
      <c r="B62"/>
      <c r="C62"/>
      <c r="D62"/>
      <c r="E62" s="167" t="s">
        <v>317</v>
      </c>
      <c r="F62" s="171"/>
      <c r="G62" s="171" t="s">
        <v>29</v>
      </c>
      <c r="H62" s="171" t="s">
        <v>594</v>
      </c>
      <c r="AP62" s="552">
        <v>3.9939863072136636E-2</v>
      </c>
      <c r="AQ62" s="552">
        <v>4.4751991037646301E-2</v>
      </c>
      <c r="AR62" s="552">
        <v>3.831365703550671E-2</v>
      </c>
      <c r="AS62" s="552">
        <v>3.9063351383724985E-2</v>
      </c>
      <c r="AT62" s="552">
        <v>3.7303995365875628E-2</v>
      </c>
    </row>
    <row r="63" spans="1:46" ht="15" customHeight="1">
      <c r="A63"/>
      <c r="B63"/>
      <c r="C63"/>
      <c r="D63"/>
      <c r="E63" s="167" t="s">
        <v>318</v>
      </c>
      <c r="F63" s="171"/>
      <c r="G63" s="171" t="s">
        <v>29</v>
      </c>
      <c r="H63" s="171" t="s">
        <v>595</v>
      </c>
      <c r="AP63" s="552">
        <v>0.62866641709855253</v>
      </c>
      <c r="AQ63" s="552">
        <v>0.65541102508040661</v>
      </c>
      <c r="AR63" s="552">
        <v>0.64471506459970385</v>
      </c>
      <c r="AS63" s="552">
        <v>0.65665339738064432</v>
      </c>
      <c r="AT63" s="552">
        <v>0.68184950111925757</v>
      </c>
    </row>
    <row r="64" spans="1:46" ht="15" customHeight="1">
      <c r="A64"/>
      <c r="B64"/>
      <c r="C64"/>
      <c r="D64"/>
      <c r="E64" s="167" t="s">
        <v>499</v>
      </c>
      <c r="F64" s="171"/>
      <c r="G64" s="171" t="s">
        <v>29</v>
      </c>
      <c r="H64" s="171" t="s">
        <v>596</v>
      </c>
      <c r="AP64" s="552">
        <v>0</v>
      </c>
      <c r="AQ64" s="552">
        <v>0</v>
      </c>
      <c r="AR64" s="552">
        <v>0</v>
      </c>
      <c r="AS64" s="552">
        <v>0</v>
      </c>
      <c r="AT64" s="552">
        <v>0</v>
      </c>
    </row>
    <row r="65" spans="1:46" ht="15" customHeight="1">
      <c r="A65"/>
      <c r="B65"/>
      <c r="C65"/>
      <c r="D65"/>
      <c r="E65" s="167" t="s">
        <v>319</v>
      </c>
      <c r="F65" s="171"/>
      <c r="G65" s="171" t="s">
        <v>29</v>
      </c>
      <c r="H65" s="171" t="s">
        <v>597</v>
      </c>
      <c r="AP65" s="552">
        <v>0</v>
      </c>
      <c r="AQ65" s="552">
        <v>0</v>
      </c>
      <c r="AR65" s="552">
        <v>0</v>
      </c>
      <c r="AS65" s="552">
        <v>0</v>
      </c>
      <c r="AT65" s="552">
        <v>0</v>
      </c>
    </row>
    <row r="66" spans="1:46" ht="15" customHeight="1">
      <c r="A66"/>
      <c r="B66"/>
      <c r="C66"/>
      <c r="D66"/>
      <c r="E66" s="167" t="s">
        <v>320</v>
      </c>
      <c r="F66" s="171"/>
      <c r="G66" s="171" t="s">
        <v>29</v>
      </c>
      <c r="H66" s="171" t="s">
        <v>598</v>
      </c>
      <c r="AP66" s="552">
        <v>0</v>
      </c>
      <c r="AQ66" s="552">
        <v>0</v>
      </c>
      <c r="AR66" s="552">
        <v>0</v>
      </c>
      <c r="AS66" s="552">
        <v>0</v>
      </c>
      <c r="AT66" s="552">
        <v>0</v>
      </c>
    </row>
    <row r="67" spans="1:46" ht="15" customHeight="1">
      <c r="A67"/>
      <c r="B67"/>
      <c r="C67"/>
      <c r="D67"/>
      <c r="E67" s="167" t="s">
        <v>502</v>
      </c>
      <c r="F67" s="171"/>
      <c r="G67" s="171" t="s">
        <v>29</v>
      </c>
      <c r="H67" s="171" t="s">
        <v>599</v>
      </c>
      <c r="AP67" s="552">
        <v>0</v>
      </c>
      <c r="AQ67" s="552">
        <v>0</v>
      </c>
      <c r="AR67" s="552">
        <v>0</v>
      </c>
      <c r="AS67" s="552">
        <v>0</v>
      </c>
      <c r="AT67" s="552">
        <v>0</v>
      </c>
    </row>
    <row r="68" spans="1:46" ht="15" customHeight="1">
      <c r="A68"/>
      <c r="B68"/>
      <c r="C68"/>
      <c r="D68"/>
      <c r="E68" s="167" t="s">
        <v>497</v>
      </c>
      <c r="F68" s="171"/>
      <c r="G68" s="171"/>
      <c r="H68" s="171" t="s">
        <v>600</v>
      </c>
      <c r="AP68" s="552">
        <v>0.33139371982931087</v>
      </c>
      <c r="AQ68" s="552">
        <v>0.29983698388194696</v>
      </c>
      <c r="AR68" s="552">
        <v>0.3169712783647895</v>
      </c>
      <c r="AS68" s="552">
        <v>0.30428325123563066</v>
      </c>
      <c r="AT68" s="552">
        <v>0.2808465035148669</v>
      </c>
    </row>
    <row r="69" spans="1:46" s="160" customFormat="1" ht="15" customHeight="1">
      <c r="A69"/>
      <c r="B69"/>
      <c r="C69"/>
      <c r="D69"/>
      <c r="E69" s="305" t="s">
        <v>294</v>
      </c>
      <c r="F69" s="306"/>
      <c r="G69" s="306" t="s">
        <v>29</v>
      </c>
      <c r="H69" s="171"/>
      <c r="AP69" s="307">
        <f>SUM(AP62:AP68)</f>
        <v>1</v>
      </c>
      <c r="AQ69" s="307">
        <f t="shared" ref="AQ69:AT69" si="0">SUM(AQ62:AQ68)</f>
        <v>0.99999999999999978</v>
      </c>
      <c r="AR69" s="307">
        <f t="shared" si="0"/>
        <v>1</v>
      </c>
      <c r="AS69" s="307">
        <f t="shared" si="0"/>
        <v>1</v>
      </c>
      <c r="AT69" s="307">
        <f t="shared" si="0"/>
        <v>1</v>
      </c>
    </row>
    <row r="70" spans="1:46" s="160" customFormat="1" ht="15" customHeight="1">
      <c r="A70"/>
      <c r="B70"/>
      <c r="C70"/>
      <c r="D70"/>
      <c r="E70" s="305"/>
      <c r="F70" s="306"/>
      <c r="G70" s="306"/>
      <c r="H70" s="171"/>
      <c r="AO70" s="291"/>
      <c r="AP70" s="65"/>
      <c r="AQ70" s="65"/>
      <c r="AR70" s="65"/>
      <c r="AS70" s="65"/>
      <c r="AT70" s="65"/>
    </row>
    <row r="71" spans="1:46" ht="15" customHeight="1">
      <c r="A71"/>
      <c r="B71"/>
      <c r="C71"/>
      <c r="D71"/>
      <c r="E71" s="167" t="s">
        <v>58</v>
      </c>
      <c r="F71" s="169"/>
      <c r="G71" s="167" t="s">
        <v>29</v>
      </c>
      <c r="H71" s="171" t="s">
        <v>601</v>
      </c>
      <c r="AO71" s="169"/>
      <c r="AP71" s="553">
        <v>0.19</v>
      </c>
      <c r="AQ71" s="553">
        <v>0.19</v>
      </c>
      <c r="AR71" s="553">
        <v>0.25</v>
      </c>
      <c r="AS71" s="553">
        <v>0.25</v>
      </c>
      <c r="AT71" s="553">
        <v>0.25</v>
      </c>
    </row>
    <row r="72" spans="1:46" s="171" customFormat="1" ht="18">
      <c r="A72"/>
      <c r="B72"/>
      <c r="C72"/>
      <c r="D72"/>
      <c r="E72" s="167" t="s">
        <v>288</v>
      </c>
      <c r="F72" s="169"/>
      <c r="G72" s="167" t="s">
        <v>29</v>
      </c>
      <c r="H72" s="171" t="s">
        <v>602</v>
      </c>
      <c r="I72" s="168"/>
      <c r="J72" s="104" t="s">
        <v>35</v>
      </c>
      <c r="K72" s="29"/>
      <c r="L72" s="29"/>
      <c r="M72" s="29"/>
      <c r="N72" s="29"/>
      <c r="O72" s="29"/>
      <c r="P72" s="29"/>
      <c r="Q72" s="29"/>
      <c r="R72" s="29"/>
      <c r="S72" s="29"/>
      <c r="T72" s="29"/>
      <c r="U72" s="29"/>
      <c r="V72" s="29"/>
      <c r="W72" s="29"/>
      <c r="X72" s="29"/>
      <c r="Y72" s="29"/>
      <c r="Z72" s="29"/>
      <c r="AA72" s="29"/>
      <c r="AB72" s="29"/>
      <c r="AC72" s="29"/>
      <c r="AD72" s="29"/>
      <c r="AE72" s="29"/>
      <c r="AF72" s="29"/>
      <c r="AG72" s="29"/>
      <c r="AH72" s="144"/>
      <c r="AI72" s="144"/>
      <c r="AJ72" s="144"/>
      <c r="AK72" s="144"/>
      <c r="AL72" s="144"/>
      <c r="AM72" s="168"/>
      <c r="AN72" s="168"/>
      <c r="AO72" s="169"/>
      <c r="AP72" s="554">
        <v>0.18</v>
      </c>
      <c r="AQ72" s="554">
        <v>0.18</v>
      </c>
      <c r="AR72" s="554">
        <v>0.18</v>
      </c>
      <c r="AS72" s="554">
        <v>0.18</v>
      </c>
      <c r="AT72" s="554">
        <v>0.18</v>
      </c>
    </row>
    <row r="73" spans="1:46" ht="15" customHeight="1">
      <c r="A73"/>
      <c r="B73"/>
      <c r="C73"/>
      <c r="D73"/>
      <c r="E73" s="167" t="s">
        <v>670</v>
      </c>
      <c r="F73" s="167"/>
      <c r="G73" s="167" t="s">
        <v>29</v>
      </c>
      <c r="H73" s="171" t="s">
        <v>603</v>
      </c>
      <c r="J73" s="104" t="s">
        <v>35</v>
      </c>
      <c r="AO73" s="169"/>
      <c r="AP73" s="554">
        <v>0.06</v>
      </c>
      <c r="AQ73" s="554">
        <v>0.06</v>
      </c>
      <c r="AR73" s="554">
        <v>0.06</v>
      </c>
      <c r="AS73" s="554">
        <v>0.06</v>
      </c>
      <c r="AT73" s="554">
        <v>0.06</v>
      </c>
    </row>
    <row r="74" spans="1:46" ht="15" customHeight="1">
      <c r="A74"/>
      <c r="B74"/>
      <c r="C74"/>
      <c r="D74"/>
      <c r="E74" s="167" t="s">
        <v>246</v>
      </c>
      <c r="F74" s="167"/>
      <c r="G74" s="167" t="s">
        <v>29</v>
      </c>
      <c r="H74" s="171" t="s">
        <v>604</v>
      </c>
      <c r="J74" s="104" t="s">
        <v>35</v>
      </c>
      <c r="AO74" s="169"/>
      <c r="AP74" s="555">
        <v>0.03</v>
      </c>
      <c r="AQ74" s="555">
        <v>0.03</v>
      </c>
      <c r="AR74" s="555">
        <v>0.03</v>
      </c>
      <c r="AS74" s="555">
        <v>0.03</v>
      </c>
      <c r="AT74" s="555">
        <v>0.03</v>
      </c>
    </row>
    <row r="75" spans="1:46" ht="15" customHeight="1">
      <c r="A75"/>
      <c r="B75"/>
      <c r="C75"/>
      <c r="D75"/>
      <c r="E75" s="167" t="s">
        <v>247</v>
      </c>
      <c r="F75" s="167"/>
      <c r="G75" s="167" t="s">
        <v>29</v>
      </c>
      <c r="H75" s="171" t="s">
        <v>605</v>
      </c>
      <c r="J75" s="104" t="s">
        <v>35</v>
      </c>
      <c r="AO75" s="169"/>
      <c r="AP75" s="554">
        <v>2.2200000000000001E-2</v>
      </c>
      <c r="AQ75" s="554">
        <v>2.2200000000000001E-2</v>
      </c>
      <c r="AR75" s="554">
        <v>2.2200000000000001E-2</v>
      </c>
      <c r="AS75" s="554">
        <v>2.2200000000000001E-2</v>
      </c>
      <c r="AT75" s="554">
        <v>2.2200000000000001E-2</v>
      </c>
    </row>
    <row r="76" spans="1:46" ht="15" customHeight="1">
      <c r="A76"/>
      <c r="B76"/>
      <c r="C76"/>
      <c r="D76"/>
      <c r="E76" s="167" t="s">
        <v>495</v>
      </c>
      <c r="F76" s="167"/>
      <c r="G76" s="167" t="s">
        <v>29</v>
      </c>
      <c r="H76" s="171" t="s">
        <v>606</v>
      </c>
      <c r="J76" s="104" t="s">
        <v>35</v>
      </c>
      <c r="AO76" s="169"/>
      <c r="AP76" s="554">
        <v>0.14000000000000001</v>
      </c>
      <c r="AQ76" s="554">
        <v>0.14000000000000001</v>
      </c>
      <c r="AR76" s="554">
        <v>0.14000000000000001</v>
      </c>
      <c r="AS76" s="554">
        <v>0.14000000000000001</v>
      </c>
      <c r="AT76" s="554">
        <v>0.14000000000000001</v>
      </c>
    </row>
    <row r="77" spans="1:46" customFormat="1" ht="15" customHeight="1">
      <c r="AO77" s="292"/>
      <c r="AP77" s="292"/>
    </row>
    <row r="78" spans="1:46" ht="15" customHeight="1">
      <c r="A78" s="177"/>
      <c r="B78" s="170" t="s">
        <v>512</v>
      </c>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90"/>
      <c r="AI78" s="90"/>
      <c r="AJ78" s="90"/>
      <c r="AK78" s="90"/>
      <c r="AL78" s="90"/>
      <c r="AM78" s="90"/>
      <c r="AN78" s="90"/>
      <c r="AO78" s="161"/>
      <c r="AP78" s="161"/>
      <c r="AQ78" s="90"/>
      <c r="AR78" s="90"/>
      <c r="AS78" s="90"/>
      <c r="AT78" s="90"/>
    </row>
    <row r="79" spans="1:46" ht="15" customHeight="1">
      <c r="A79" s="177"/>
      <c r="B79" s="177"/>
      <c r="AO79" s="169"/>
      <c r="AP79" s="169"/>
    </row>
    <row r="80" spans="1:46" s="179" customFormat="1" ht="15" customHeight="1">
      <c r="C80" s="11" t="s">
        <v>514</v>
      </c>
      <c r="D80" s="11"/>
      <c r="E80" s="11"/>
      <c r="F80" s="11"/>
      <c r="G80" s="11"/>
      <c r="H80" s="11"/>
      <c r="I80" s="11"/>
      <c r="J80" s="75"/>
      <c r="K80" s="75"/>
      <c r="L80" s="75"/>
      <c r="M80" s="75"/>
      <c r="N80" s="75"/>
      <c r="O80" s="75"/>
      <c r="P80" s="75"/>
      <c r="Q80" s="75"/>
      <c r="R80" s="75"/>
      <c r="S80" s="75"/>
      <c r="T80" s="75"/>
      <c r="U80" s="75"/>
      <c r="V80" s="75"/>
      <c r="W80" s="75"/>
      <c r="X80" s="75"/>
      <c r="Y80" s="11"/>
      <c r="Z80" s="11"/>
      <c r="AA80" s="11"/>
      <c r="AB80" s="11"/>
      <c r="AC80" s="11"/>
      <c r="AD80" s="11"/>
      <c r="AE80" s="11"/>
      <c r="AF80" s="11"/>
      <c r="AG80" s="11"/>
      <c r="AH80" s="11"/>
      <c r="AI80" s="11"/>
      <c r="AJ80" s="11"/>
      <c r="AK80" s="11"/>
      <c r="AL80" s="11"/>
      <c r="AM80" s="11"/>
      <c r="AN80" s="11"/>
      <c r="AO80" s="135"/>
      <c r="AP80" s="135"/>
      <c r="AQ80" s="135"/>
      <c r="AR80" s="135"/>
      <c r="AS80" s="135"/>
      <c r="AT80" s="135"/>
    </row>
    <row r="81" spans="1:47" ht="15" customHeight="1">
      <c r="A81" s="177"/>
      <c r="B81" s="177"/>
      <c r="AO81" s="169"/>
      <c r="AP81" s="169"/>
      <c r="AQ81" s="169"/>
      <c r="AR81" s="169"/>
      <c r="AS81" s="169"/>
      <c r="AT81" s="169"/>
      <c r="AU81" s="179"/>
    </row>
    <row r="82" spans="1:47" ht="15" customHeight="1">
      <c r="A82" s="177"/>
      <c r="B82" s="177"/>
      <c r="E82" s="210" t="s">
        <v>278</v>
      </c>
      <c r="F82" s="210"/>
      <c r="G82" s="210" t="s">
        <v>28</v>
      </c>
      <c r="AO82" s="169"/>
      <c r="AP82" s="556">
        <v>1.13056</v>
      </c>
      <c r="AQ82" s="556">
        <v>1.13056</v>
      </c>
      <c r="AR82" s="556">
        <v>1.13056</v>
      </c>
      <c r="AS82" s="556">
        <v>1.13056</v>
      </c>
      <c r="AT82" s="556">
        <v>1.13056</v>
      </c>
      <c r="AU82" s="179"/>
    </row>
    <row r="83" spans="1:47" ht="15" customHeight="1">
      <c r="A83" s="177"/>
      <c r="B83" s="177"/>
      <c r="E83" s="167" t="s">
        <v>279</v>
      </c>
      <c r="F83" s="167"/>
      <c r="G83" s="167" t="s">
        <v>29</v>
      </c>
      <c r="AO83" s="169"/>
      <c r="AP83" s="557">
        <v>6.5000000000000002E-2</v>
      </c>
      <c r="AQ83" s="557">
        <v>6.5000000000000002E-2</v>
      </c>
      <c r="AR83" s="557">
        <v>6.5000000000000002E-2</v>
      </c>
      <c r="AS83" s="557">
        <v>6.5000000000000002E-2</v>
      </c>
      <c r="AT83" s="557">
        <v>6.5000000000000002E-2</v>
      </c>
      <c r="AU83" s="179"/>
    </row>
    <row r="84" spans="1:47" ht="15" customHeight="1">
      <c r="A84" s="177"/>
      <c r="B84" s="177"/>
      <c r="E84" s="169" t="str">
        <f>E48</f>
        <v>Risk-free rate</v>
      </c>
      <c r="F84" s="169"/>
      <c r="G84" s="167" t="s">
        <v>25</v>
      </c>
      <c r="H84" s="168" t="str">
        <f>H48</f>
        <v>SORFRt</v>
      </c>
      <c r="I84" s="167"/>
      <c r="AO84" s="169"/>
      <c r="AP84" s="309">
        <f>AP48</f>
        <v>-1.7100000000000001E-2</v>
      </c>
      <c r="AQ84" s="309">
        <f>AQ48</f>
        <v>-1.66E-2</v>
      </c>
      <c r="AR84" s="309">
        <f>AR48</f>
        <v>-1.5800000000000002E-2</v>
      </c>
      <c r="AS84" s="309">
        <f>AS48</f>
        <v>-1.5100000000000001E-2</v>
      </c>
      <c r="AT84" s="309">
        <f>AT48</f>
        <v>-1.43E-2</v>
      </c>
      <c r="AU84" s="179"/>
    </row>
    <row r="85" spans="1:47" ht="15" customHeight="1">
      <c r="A85" s="177"/>
      <c r="B85" s="177"/>
      <c r="E85" s="167"/>
      <c r="F85" s="167"/>
      <c r="G85" s="167"/>
      <c r="AO85" s="169"/>
      <c r="AP85" s="169"/>
      <c r="AQ85" s="169"/>
      <c r="AR85" s="169"/>
      <c r="AS85" s="169"/>
      <c r="AT85" s="169"/>
      <c r="AU85" s="179"/>
    </row>
    <row r="86" spans="1:47" ht="15" customHeight="1">
      <c r="A86" s="177"/>
      <c r="B86" s="177"/>
      <c r="E86" s="167" t="s">
        <v>514</v>
      </c>
      <c r="F86" s="167"/>
      <c r="G86" s="167" t="s">
        <v>25</v>
      </c>
      <c r="AO86" s="169"/>
      <c r="AP86" s="212">
        <f>AP84 + AP82 * (AP83 - AP84)</f>
        <v>7.5718976000000007E-2</v>
      </c>
      <c r="AQ86" s="212">
        <f t="shared" ref="AQ86:AT86" si="1">AQ84 + AQ82 * (AQ83 - AQ84)</f>
        <v>7.5653696000000006E-2</v>
      </c>
      <c r="AR86" s="212">
        <f t="shared" si="1"/>
        <v>7.5549248000000013E-2</v>
      </c>
      <c r="AS86" s="212">
        <f t="shared" si="1"/>
        <v>7.5457856000000004E-2</v>
      </c>
      <c r="AT86" s="212">
        <f t="shared" si="1"/>
        <v>7.5353408000000011E-2</v>
      </c>
      <c r="AU86" s="179"/>
    </row>
    <row r="87" spans="1:47" ht="15" customHeight="1">
      <c r="A87" s="177"/>
      <c r="B87" s="177"/>
      <c r="AO87" s="169"/>
      <c r="AP87" s="169"/>
      <c r="AQ87" s="169"/>
      <c r="AR87" s="169"/>
      <c r="AS87" s="169"/>
      <c r="AT87" s="169"/>
      <c r="AU87" s="179"/>
    </row>
    <row r="88" spans="1:47" s="179" customFormat="1" ht="15" customHeight="1">
      <c r="C88" s="11" t="s">
        <v>513</v>
      </c>
      <c r="D88" s="11"/>
      <c r="E88" s="11"/>
      <c r="F88" s="11"/>
      <c r="G88" s="11"/>
      <c r="H88" s="11"/>
      <c r="I88" s="11"/>
      <c r="J88" s="75"/>
      <c r="K88" s="75"/>
      <c r="L88" s="75"/>
      <c r="M88" s="75"/>
      <c r="N88" s="75"/>
      <c r="O88" s="75"/>
      <c r="P88" s="75"/>
      <c r="Q88" s="75"/>
      <c r="R88" s="75"/>
      <c r="S88" s="75"/>
      <c r="T88" s="75"/>
      <c r="U88" s="75"/>
      <c r="V88" s="75"/>
      <c r="W88" s="75"/>
      <c r="X88" s="75"/>
      <c r="Y88" s="11"/>
      <c r="Z88" s="11"/>
      <c r="AA88" s="11"/>
      <c r="AB88" s="11"/>
      <c r="AC88" s="11"/>
      <c r="AD88" s="11"/>
      <c r="AE88" s="11"/>
      <c r="AF88" s="11"/>
      <c r="AG88" s="11"/>
      <c r="AH88" s="11"/>
      <c r="AI88" s="11"/>
      <c r="AJ88" s="11"/>
      <c r="AK88" s="11"/>
      <c r="AL88" s="11"/>
      <c r="AM88" s="11"/>
      <c r="AN88" s="11"/>
      <c r="AO88" s="135"/>
      <c r="AP88" s="135"/>
      <c r="AQ88" s="135"/>
      <c r="AR88" s="135"/>
      <c r="AS88" s="135"/>
      <c r="AT88" s="135"/>
    </row>
    <row r="89" spans="1:47" s="179" customFormat="1" ht="15" customHeight="1">
      <c r="E89" s="167"/>
      <c r="F89" s="167"/>
      <c r="G89" s="167"/>
      <c r="H89" s="167"/>
      <c r="I89" s="167"/>
      <c r="J89" s="26"/>
      <c r="K89" s="26"/>
      <c r="L89" s="26"/>
      <c r="M89" s="26"/>
      <c r="N89" s="26"/>
      <c r="O89" s="26"/>
      <c r="P89" s="26"/>
      <c r="Q89" s="26"/>
      <c r="R89" s="26"/>
      <c r="S89" s="26"/>
      <c r="T89" s="26"/>
      <c r="U89" s="26"/>
      <c r="V89" s="26"/>
      <c r="W89" s="26"/>
      <c r="X89" s="26"/>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row>
    <row r="90" spans="1:47" s="179" customFormat="1" ht="15" customHeight="1">
      <c r="E90" s="167" t="str">
        <f>E47</f>
        <v>Allowed return on debt</v>
      </c>
      <c r="F90" s="167"/>
      <c r="G90" s="167" t="s">
        <v>25</v>
      </c>
      <c r="H90" s="167" t="str">
        <f>H47</f>
        <v>SOCDEt</v>
      </c>
      <c r="I90" s="167"/>
      <c r="J90" s="104" t="s">
        <v>35</v>
      </c>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67"/>
      <c r="AH90" s="167"/>
      <c r="AI90" s="167"/>
      <c r="AJ90" s="167"/>
      <c r="AK90" s="167"/>
      <c r="AL90" s="167"/>
      <c r="AM90" s="167"/>
      <c r="AN90" s="167"/>
      <c r="AO90" s="167"/>
      <c r="AP90" s="234">
        <f>AP47</f>
        <v>-1.6999999999999999E-3</v>
      </c>
      <c r="AQ90" s="234">
        <f>AQ47</f>
        <v>-1.2999999999999999E-3</v>
      </c>
      <c r="AR90" s="234">
        <f>AR47</f>
        <v>-8.0000000000000004E-4</v>
      </c>
      <c r="AS90" s="234">
        <f>AS47</f>
        <v>-2.0000000000000001E-4</v>
      </c>
      <c r="AT90" s="234">
        <f>AT47</f>
        <v>4.0000000000000002E-4</v>
      </c>
    </row>
    <row r="91" spans="1:47" s="179" customFormat="1" ht="15" customHeight="1">
      <c r="E91" s="167" t="s">
        <v>514</v>
      </c>
      <c r="F91" s="167"/>
      <c r="G91" s="167" t="s">
        <v>25</v>
      </c>
      <c r="H91" s="167"/>
      <c r="I91" s="167"/>
      <c r="J91" s="104" t="s">
        <v>35</v>
      </c>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67"/>
      <c r="AH91" s="167"/>
      <c r="AI91" s="167"/>
      <c r="AJ91" s="167"/>
      <c r="AK91" s="167"/>
      <c r="AL91" s="167"/>
      <c r="AM91" s="167"/>
      <c r="AN91" s="167"/>
      <c r="AO91" s="167"/>
      <c r="AP91" s="139">
        <f>AP86</f>
        <v>7.5718976000000007E-2</v>
      </c>
      <c r="AQ91" s="139">
        <f>AQ86</f>
        <v>7.5653696000000006E-2</v>
      </c>
      <c r="AR91" s="139">
        <f>AR86</f>
        <v>7.5549248000000013E-2</v>
      </c>
      <c r="AS91" s="139">
        <f>AS86</f>
        <v>7.5457856000000004E-2</v>
      </c>
      <c r="AT91" s="139">
        <f>AT86</f>
        <v>7.5353408000000011E-2</v>
      </c>
    </row>
    <row r="92" spans="1:47" s="179" customFormat="1" ht="15" customHeight="1">
      <c r="E92" s="167" t="s">
        <v>195</v>
      </c>
      <c r="F92" s="167"/>
      <c r="G92" s="167" t="s">
        <v>29</v>
      </c>
      <c r="H92" s="167"/>
      <c r="I92" s="167"/>
      <c r="J92" s="104" t="s">
        <v>35</v>
      </c>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67"/>
      <c r="AH92" s="167"/>
      <c r="AI92" s="167"/>
      <c r="AJ92" s="167"/>
      <c r="AK92" s="167"/>
      <c r="AL92" s="167"/>
      <c r="AM92" s="167"/>
      <c r="AN92" s="167"/>
      <c r="AO92" s="138">
        <v>0.6</v>
      </c>
      <c r="AP92" s="138">
        <v>0.55000000000000004</v>
      </c>
      <c r="AQ92" s="138">
        <v>0.55000000000000004</v>
      </c>
      <c r="AR92" s="138">
        <v>0.55000000000000004</v>
      </c>
      <c r="AS92" s="138">
        <v>0.55000000000000004</v>
      </c>
      <c r="AT92" s="138">
        <v>0.55000000000000004</v>
      </c>
    </row>
    <row r="93" spans="1:47" s="179" customFormat="1" ht="15" customHeight="1">
      <c r="E93" s="167"/>
      <c r="F93" s="167"/>
      <c r="G93" s="167"/>
      <c r="H93" s="167"/>
      <c r="I93" s="167"/>
      <c r="J93" s="26"/>
      <c r="K93" s="26"/>
      <c r="L93" s="26"/>
      <c r="M93" s="26"/>
      <c r="N93" s="26"/>
      <c r="O93" s="26"/>
      <c r="P93" s="26"/>
      <c r="Q93" s="26"/>
      <c r="R93" s="26"/>
      <c r="S93" s="26"/>
      <c r="T93" s="26"/>
      <c r="U93" s="26"/>
      <c r="V93" s="26"/>
      <c r="W93" s="26"/>
      <c r="X93" s="26"/>
      <c r="Y93" s="26"/>
      <c r="Z93" s="26"/>
      <c r="AA93" s="26"/>
      <c r="AB93" s="26"/>
      <c r="AC93" s="26"/>
      <c r="AD93" s="26"/>
      <c r="AE93" s="26"/>
      <c r="AF93" s="26"/>
      <c r="AG93" s="167"/>
      <c r="AH93" s="94"/>
      <c r="AI93" s="94"/>
      <c r="AJ93" s="94"/>
      <c r="AK93" s="94"/>
      <c r="AL93" s="94"/>
      <c r="AM93" s="94"/>
      <c r="AN93" s="94"/>
      <c r="AO93" s="94"/>
      <c r="AP93" s="139"/>
      <c r="AQ93" s="139"/>
      <c r="AR93" s="139"/>
      <c r="AS93" s="139"/>
      <c r="AT93" s="139"/>
    </row>
    <row r="94" spans="1:47" s="179" customFormat="1" ht="15" customHeight="1">
      <c r="E94" s="210" t="s">
        <v>513</v>
      </c>
      <c r="F94" s="167"/>
      <c r="G94" s="167" t="s">
        <v>25</v>
      </c>
      <c r="H94" s="167"/>
      <c r="I94" s="167"/>
      <c r="J94" s="104" t="s">
        <v>35</v>
      </c>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67"/>
      <c r="AH94" s="138">
        <v>4.5520000000000005E-2</v>
      </c>
      <c r="AI94" s="138">
        <v>4.4319999999999998E-2</v>
      </c>
      <c r="AJ94" s="138">
        <v>4.3300000000000005E-2</v>
      </c>
      <c r="AK94" s="138">
        <v>4.2280000000000005E-2</v>
      </c>
      <c r="AL94" s="138">
        <v>4.1320000000000003E-2</v>
      </c>
      <c r="AM94" s="138">
        <v>3.9460000000000002E-2</v>
      </c>
      <c r="AN94" s="138">
        <v>3.7480000000000006E-2</v>
      </c>
      <c r="AO94" s="138">
        <v>3.4540000000000001E-2</v>
      </c>
      <c r="AP94" s="604">
        <f>(AP90 * AP92) + (AP91 * (1 - AP92))</f>
        <v>3.3138539200000004E-2</v>
      </c>
      <c r="AQ94" s="604">
        <f>(AQ90 * AQ92) + (AQ91 * (1 - AQ92))</f>
        <v>3.3329163199999998E-2</v>
      </c>
      <c r="AR94" s="604">
        <f>(AR90 * AR92) + (AR91 * (1 - AR92))</f>
        <v>3.3557161600000003E-2</v>
      </c>
      <c r="AS94" s="604">
        <f>(AS90 * AS92) + (AS91 * (1 - AS92))</f>
        <v>3.3846035199999999E-2</v>
      </c>
      <c r="AT94" s="604">
        <f>(AT90 * AT92) + (AT91 * (1 - AT92))</f>
        <v>3.4129033599999997E-2</v>
      </c>
    </row>
    <row r="95" spans="1:47" s="179" customFormat="1" ht="15" customHeight="1">
      <c r="E95" s="167"/>
      <c r="F95" s="167"/>
      <c r="G95" s="167"/>
      <c r="H95" s="167"/>
      <c r="I95" s="167"/>
      <c r="J95" s="104"/>
      <c r="K95" s="104"/>
      <c r="L95" s="104"/>
      <c r="M95" s="104"/>
      <c r="N95" s="104"/>
      <c r="O95" s="104"/>
      <c r="P95" s="104"/>
      <c r="Q95" s="104"/>
      <c r="R95" s="104"/>
      <c r="S95" s="104"/>
      <c r="T95" s="104"/>
      <c r="U95" s="104"/>
      <c r="V95" s="104"/>
      <c r="W95" s="104"/>
      <c r="X95" s="104"/>
      <c r="Y95" s="67"/>
      <c r="Z95" s="67"/>
      <c r="AA95" s="67"/>
      <c r="AB95" s="66"/>
      <c r="AC95" s="66"/>
      <c r="AD95" s="66"/>
      <c r="AE95" s="66"/>
      <c r="AF95" s="66"/>
      <c r="AG95" s="66"/>
      <c r="AH95" s="66"/>
      <c r="AI95" s="66"/>
      <c r="AJ95" s="66"/>
      <c r="AK95" s="66"/>
      <c r="AL95" s="66"/>
      <c r="AM95" s="66"/>
      <c r="AN95" s="66"/>
      <c r="AO95" s="66"/>
      <c r="AP95" s="439"/>
      <c r="AQ95" s="439"/>
      <c r="AR95" s="439"/>
      <c r="AS95" s="439"/>
      <c r="AT95" s="439"/>
    </row>
    <row r="96" spans="1:47" ht="15" customHeight="1">
      <c r="A96" s="177"/>
      <c r="B96" s="179"/>
      <c r="C96" s="425" t="s">
        <v>275</v>
      </c>
      <c r="D96" s="425"/>
      <c r="E96" s="425"/>
      <c r="F96" s="425"/>
      <c r="G96" s="425"/>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6"/>
      <c r="AI96" s="426"/>
      <c r="AJ96" s="426"/>
      <c r="AK96" s="426"/>
      <c r="AL96" s="426"/>
      <c r="AM96" s="426"/>
      <c r="AN96" s="426"/>
      <c r="AO96" s="427"/>
      <c r="AP96" s="427"/>
      <c r="AQ96" s="426"/>
      <c r="AR96" s="426"/>
      <c r="AS96" s="426"/>
      <c r="AT96" s="426"/>
      <c r="AU96" s="175"/>
    </row>
    <row r="97" spans="1:47" ht="15" customHeight="1">
      <c r="A97" s="177"/>
      <c r="B97" s="177"/>
      <c r="AO97" s="169"/>
      <c r="AP97" s="169"/>
    </row>
    <row r="98" spans="1:47" s="179" customFormat="1" ht="15" customHeight="1">
      <c r="E98" s="167" t="s">
        <v>228</v>
      </c>
      <c r="F98" s="167"/>
      <c r="G98" s="167" t="s">
        <v>126</v>
      </c>
      <c r="H98" s="167"/>
      <c r="I98" s="164">
        <v>44651</v>
      </c>
      <c r="J98" s="26"/>
      <c r="K98" s="26"/>
      <c r="L98" s="26"/>
      <c r="M98" s="26"/>
      <c r="N98" s="26"/>
      <c r="O98" s="26"/>
      <c r="P98" s="26"/>
      <c r="Q98" s="26"/>
      <c r="R98" s="26"/>
      <c r="S98" s="26"/>
      <c r="T98" s="26"/>
      <c r="U98" s="26"/>
      <c r="V98" s="26"/>
      <c r="W98" s="26"/>
      <c r="X98" s="26"/>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row>
    <row r="99" spans="1:47" s="179" customFormat="1" ht="15" customHeight="1">
      <c r="E99" s="167"/>
      <c r="F99" s="167"/>
      <c r="G99" s="167"/>
      <c r="H99" s="167"/>
      <c r="I99" s="152"/>
      <c r="J99" s="26"/>
      <c r="K99" s="26"/>
      <c r="L99" s="26"/>
      <c r="M99" s="26"/>
      <c r="N99" s="26"/>
      <c r="O99" s="26"/>
      <c r="P99" s="26"/>
      <c r="Q99" s="26"/>
      <c r="R99" s="26"/>
      <c r="S99" s="26"/>
      <c r="T99" s="26"/>
      <c r="U99" s="26"/>
      <c r="V99" s="26"/>
      <c r="W99" s="26"/>
      <c r="X99" s="26"/>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row>
    <row r="100" spans="1:47" s="179" customFormat="1" ht="15" customHeight="1">
      <c r="D100" s="428" t="s">
        <v>608</v>
      </c>
      <c r="E100" s="428"/>
      <c r="F100" s="428"/>
      <c r="G100" s="428"/>
      <c r="H100" s="428"/>
      <c r="I100" s="428"/>
      <c r="J100" s="429"/>
      <c r="K100" s="429"/>
      <c r="L100" s="429"/>
      <c r="M100" s="429"/>
      <c r="N100" s="429"/>
      <c r="O100" s="429"/>
      <c r="P100" s="429"/>
      <c r="Q100" s="429"/>
      <c r="R100" s="429"/>
      <c r="S100" s="429"/>
      <c r="T100" s="429"/>
      <c r="U100" s="429"/>
      <c r="V100" s="429"/>
      <c r="W100" s="429"/>
      <c r="X100" s="429"/>
      <c r="Y100" s="428"/>
      <c r="Z100" s="428"/>
      <c r="AA100" s="428"/>
      <c r="AB100" s="428"/>
      <c r="AC100" s="428"/>
      <c r="AD100" s="428"/>
      <c r="AE100" s="428"/>
      <c r="AF100" s="428"/>
      <c r="AG100" s="428"/>
      <c r="AH100" s="428"/>
      <c r="AI100" s="428"/>
      <c r="AJ100" s="428"/>
      <c r="AK100" s="428"/>
      <c r="AL100" s="428"/>
      <c r="AM100" s="428"/>
      <c r="AN100" s="428"/>
      <c r="AO100" s="430"/>
      <c r="AP100" s="430"/>
      <c r="AQ100" s="428"/>
      <c r="AR100" s="428"/>
      <c r="AS100" s="428"/>
      <c r="AT100" s="428"/>
    </row>
    <row r="101" spans="1:47" customFormat="1" ht="15" customHeight="1">
      <c r="C101" s="179"/>
      <c r="AU101" s="160"/>
    </row>
    <row r="102" spans="1:47" s="179" customFormat="1" ht="15" customHeight="1">
      <c r="A102" s="162"/>
      <c r="E102" s="179" t="s">
        <v>569</v>
      </c>
      <c r="G102" s="179" t="s">
        <v>33</v>
      </c>
      <c r="H102" s="514" t="s">
        <v>570</v>
      </c>
      <c r="J102" s="104" t="s">
        <v>35</v>
      </c>
      <c r="K102" s="104"/>
      <c r="L102" s="104"/>
      <c r="M102" s="104"/>
      <c r="N102" s="104"/>
      <c r="O102" s="104"/>
      <c r="P102" s="104"/>
      <c r="Q102" s="104"/>
      <c r="R102" s="104"/>
      <c r="S102" s="104"/>
      <c r="T102" s="104"/>
      <c r="U102" s="104"/>
      <c r="V102" s="516">
        <f>'Annual Inflation'!V23</f>
        <v>173.875</v>
      </c>
      <c r="W102" s="516">
        <f>'Annual Inflation'!W23</f>
        <v>177.51666666666665</v>
      </c>
      <c r="X102" s="516">
        <f>'Annual Inflation'!X23</f>
        <v>182.47499999999999</v>
      </c>
      <c r="Y102" s="516">
        <f>'Annual Inflation'!Y23</f>
        <v>188.15</v>
      </c>
      <c r="Z102" s="516">
        <f>'Annual Inflation'!Z23</f>
        <v>193.10833333333332</v>
      </c>
      <c r="AA102" s="516">
        <f>'Annual Inflation'!AA23</f>
        <v>200.31666666666669</v>
      </c>
      <c r="AB102" s="516">
        <f>'Annual Inflation'!AB23</f>
        <v>208.5916666666667</v>
      </c>
      <c r="AC102" s="516">
        <f>'Annual Inflation'!AC23</f>
        <v>214.78333333333339</v>
      </c>
      <c r="AD102" s="516">
        <f>'Annual Inflation'!AD23</f>
        <v>215.76666666666662</v>
      </c>
      <c r="AE102" s="516">
        <f>'Annual Inflation'!AE23</f>
        <v>226.47499999999999</v>
      </c>
      <c r="AF102" s="516">
        <f>'Annual Inflation'!AF23</f>
        <v>237.3416666666667</v>
      </c>
      <c r="AG102" s="516">
        <f>'Annual Inflation'!AG23</f>
        <v>244.67499999999998</v>
      </c>
      <c r="AH102" s="516">
        <f>'Annual Inflation'!AH23</f>
        <v>251.73333333333335</v>
      </c>
      <c r="AI102" s="516">
        <f>'Annual Inflation'!AI23</f>
        <v>256.66666666666669</v>
      </c>
      <c r="AJ102" s="516">
        <f>'Annual Inflation'!AJ23</f>
        <v>259.43333333333334</v>
      </c>
      <c r="AK102" s="516">
        <f>'Annual Inflation'!AK23</f>
        <v>264.99166666666673</v>
      </c>
      <c r="AL102" s="516">
        <f>'Annual Inflation'!AL23</f>
        <v>274.90833333333336</v>
      </c>
      <c r="AM102" s="516">
        <f>'Annual Inflation'!AM23</f>
        <v>283.30833333333334</v>
      </c>
      <c r="AN102" s="516">
        <f>'Annual Inflation'!AN23</f>
        <v>290.64166666666665</v>
      </c>
      <c r="AO102" s="516">
        <f>'Annual Inflation'!AO23</f>
        <v>294.17509269226207</v>
      </c>
      <c r="AP102" s="516">
        <f>'Annual Inflation'!AP23</f>
        <v>298.31993410998405</v>
      </c>
      <c r="AQ102" s="516">
        <f>'Annual Inflation'!AQ23</f>
        <v>303.87812996757594</v>
      </c>
      <c r="AR102" s="516">
        <f>'Annual Inflation'!AR23</f>
        <v>312.0253475439311</v>
      </c>
      <c r="AS102" s="516">
        <f>'Annual Inflation'!AS23</f>
        <v>321.33052371186744</v>
      </c>
      <c r="AT102" s="516">
        <f>'Annual Inflation'!AT23</f>
        <v>330.95442761580398</v>
      </c>
    </row>
    <row r="103" spans="1:47" s="179" customFormat="1" ht="15" customHeight="1">
      <c r="E103" s="179" t="s">
        <v>571</v>
      </c>
      <c r="F103" s="167"/>
      <c r="G103" s="167" t="s">
        <v>34</v>
      </c>
      <c r="H103" s="515"/>
      <c r="I103" s="163"/>
      <c r="J103" s="104" t="s">
        <v>35</v>
      </c>
      <c r="K103" s="104"/>
      <c r="L103" s="104"/>
      <c r="M103" s="104"/>
      <c r="N103" s="104"/>
      <c r="O103" s="104"/>
      <c r="P103" s="104"/>
      <c r="Q103" s="104"/>
      <c r="R103" s="104"/>
      <c r="S103" s="104"/>
      <c r="T103" s="104"/>
      <c r="U103" s="104"/>
      <c r="V103" s="104"/>
      <c r="W103" s="143">
        <f>'Annual Inflation'!W24</f>
        <v>2.0944164869398429E-2</v>
      </c>
      <c r="X103" s="143">
        <f>'Annual Inflation'!X24</f>
        <v>2.7931649610365206E-2</v>
      </c>
      <c r="Y103" s="143">
        <f>'Annual Inflation'!Y24</f>
        <v>3.1100150705576146E-2</v>
      </c>
      <c r="Z103" s="143">
        <f>'Annual Inflation'!Z24</f>
        <v>2.635308707591455E-2</v>
      </c>
      <c r="AA103" s="143">
        <f>'Annual Inflation'!AA24</f>
        <v>3.7327924739999352E-2</v>
      </c>
      <c r="AB103" s="143">
        <f>'Annual Inflation'!AB24</f>
        <v>4.1309593144188472E-2</v>
      </c>
      <c r="AC103" s="143">
        <f>'Annual Inflation'!AC24</f>
        <v>2.9683192840877393E-2</v>
      </c>
      <c r="AD103" s="143">
        <f>'Annual Inflation'!AD24</f>
        <v>4.57825715837612E-3</v>
      </c>
      <c r="AE103" s="143">
        <f>'Annual Inflation'!AE24</f>
        <v>4.9629229105515371E-2</v>
      </c>
      <c r="AF103" s="143">
        <f>'Annual Inflation'!AF24</f>
        <v>4.7981749273282803E-2</v>
      </c>
      <c r="AG103" s="143">
        <f>'Annual Inflation'!AG24</f>
        <v>3.0897791510129391E-2</v>
      </c>
      <c r="AH103" s="143">
        <f>'Annual Inflation'!AH24</f>
        <v>2.8847791287762714E-2</v>
      </c>
      <c r="AI103" s="143">
        <f>'Annual Inflation'!AI24</f>
        <v>1.9597457627118731E-2</v>
      </c>
      <c r="AJ103" s="143">
        <f>'Annual Inflation'!AJ24</f>
        <v>1.0779220779220777E-2</v>
      </c>
      <c r="AK103" s="143">
        <f>'Annual Inflation'!AK24</f>
        <v>2.1424900424001248E-2</v>
      </c>
      <c r="AL103" s="143">
        <f>'Annual Inflation'!AL24</f>
        <v>3.7422560457875953E-2</v>
      </c>
      <c r="AM103" s="143">
        <f>'Annual Inflation'!AM24</f>
        <v>3.0555639758707454E-2</v>
      </c>
      <c r="AN103" s="143">
        <f>'Annual Inflation'!AN24</f>
        <v>2.5884636879724532E-2</v>
      </c>
      <c r="AO103" s="143">
        <f>'Annual Inflation'!AO24</f>
        <v>1.2157327839878773E-2</v>
      </c>
      <c r="AP103" s="143">
        <f>'Annual Inflation'!AP24</f>
        <v>1.4089708886598107E-2</v>
      </c>
      <c r="AQ103" s="143">
        <f>'Annual Inflation'!AQ24</f>
        <v>1.8631660918585258E-2</v>
      </c>
      <c r="AR103" s="143">
        <f>'Annual Inflation'!AR24</f>
        <v>2.6810805954428085E-2</v>
      </c>
      <c r="AS103" s="143">
        <f>'Annual Inflation'!AS24</f>
        <v>2.9821859798189188E-2</v>
      </c>
      <c r="AT103" s="143">
        <f>'Annual Inflation'!AT24</f>
        <v>2.9950170288105538E-2</v>
      </c>
    </row>
    <row r="104" spans="1:47" s="179" customFormat="1" ht="15" customHeight="1">
      <c r="E104" s="167"/>
      <c r="F104" s="167"/>
      <c r="G104" s="167"/>
      <c r="H104" s="515"/>
      <c r="I104" s="163"/>
      <c r="J104" s="104"/>
      <c r="K104" s="104"/>
      <c r="L104" s="104"/>
      <c r="M104" s="104"/>
      <c r="N104" s="104"/>
      <c r="O104" s="104"/>
      <c r="P104" s="104"/>
      <c r="Q104" s="104"/>
      <c r="R104" s="104"/>
      <c r="S104" s="104"/>
      <c r="T104" s="104"/>
      <c r="U104" s="104"/>
      <c r="V104" s="104"/>
      <c r="W104" s="104"/>
      <c r="X104" s="104"/>
      <c r="Y104" s="67"/>
      <c r="Z104" s="67"/>
      <c r="AA104" s="67"/>
      <c r="AB104" s="66"/>
      <c r="AC104" s="66"/>
      <c r="AD104" s="66"/>
      <c r="AE104" s="66"/>
      <c r="AF104" s="66"/>
      <c r="AH104" s="66"/>
      <c r="AI104" s="66"/>
      <c r="AJ104" s="66"/>
      <c r="AK104" s="66"/>
      <c r="AL104" s="66"/>
      <c r="AM104" s="66"/>
      <c r="AN104" s="66"/>
      <c r="AO104" s="66"/>
      <c r="AP104" s="66"/>
      <c r="AQ104" s="66"/>
      <c r="AR104" s="66"/>
      <c r="AS104" s="66"/>
      <c r="AT104" s="66"/>
    </row>
    <row r="105" spans="1:47" s="179" customFormat="1" ht="15" customHeight="1">
      <c r="A105" s="162"/>
      <c r="E105" s="179" t="s">
        <v>572</v>
      </c>
      <c r="G105" s="179" t="s">
        <v>33</v>
      </c>
      <c r="H105" s="514" t="s">
        <v>573</v>
      </c>
      <c r="J105" s="104" t="s">
        <v>35</v>
      </c>
      <c r="K105" s="104"/>
      <c r="L105" s="104"/>
      <c r="M105" s="104"/>
      <c r="N105" s="104"/>
      <c r="O105" s="104"/>
      <c r="P105" s="104"/>
      <c r="Q105" s="104"/>
      <c r="R105" s="104"/>
      <c r="S105" s="104"/>
      <c r="T105" s="104"/>
      <c r="U105" s="104"/>
      <c r="V105" s="516">
        <f>'Annual Inflation'!V26</f>
        <v>74.86666666666666</v>
      </c>
      <c r="W105" s="516">
        <f>'Annual Inflation'!W26</f>
        <v>75.958333333333329</v>
      </c>
      <c r="X105" s="516">
        <f>'Annual Inflation'!X26</f>
        <v>76.974999999999994</v>
      </c>
      <c r="Y105" s="516">
        <f>'Annual Inflation'!Y26</f>
        <v>78.124999999999986</v>
      </c>
      <c r="Z105" s="516">
        <f>'Annual Inflation'!Z26</f>
        <v>79.825000000000003</v>
      </c>
      <c r="AA105" s="516">
        <f>'Annual Inflation'!AA26</f>
        <v>81.916666666666671</v>
      </c>
      <c r="AB105" s="516">
        <f>'Annual Inflation'!AB26</f>
        <v>83.825000000000003</v>
      </c>
      <c r="AC105" s="516">
        <f>'Annual Inflation'!AC26</f>
        <v>86.858333333333334</v>
      </c>
      <c r="AD105" s="516">
        <f>'Annual Inflation'!AD26</f>
        <v>88.433333333333337</v>
      </c>
      <c r="AE105" s="516">
        <f>'Annual Inflation'!AE26</f>
        <v>90.908333333333317</v>
      </c>
      <c r="AF105" s="516">
        <f>'Annual Inflation'!AF26</f>
        <v>94.308333333333351</v>
      </c>
      <c r="AG105" s="516">
        <f>'Annual Inflation'!AG26</f>
        <v>96.583333333333314</v>
      </c>
      <c r="AH105" s="516">
        <f>'Annual Inflation'!AH26</f>
        <v>98.600000000000009</v>
      </c>
      <c r="AI105" s="516">
        <f>'Annual Inflation'!AI26</f>
        <v>99.72499999999998</v>
      </c>
      <c r="AJ105" s="516">
        <f>'Annual Inflation'!AJ26</f>
        <v>100.16666666666667</v>
      </c>
      <c r="AK105" s="516">
        <f>'Annual Inflation'!AK26</f>
        <v>101.54166666666667</v>
      </c>
      <c r="AL105" s="516">
        <f>'Annual Inflation'!AL26</f>
        <v>104.21666666666665</v>
      </c>
      <c r="AM105" s="516">
        <f>'Annual Inflation'!AM26</f>
        <v>106.43333333333334</v>
      </c>
      <c r="AN105" s="516">
        <f>'Annual Inflation'!AN26</f>
        <v>108.24166666666663</v>
      </c>
      <c r="AO105" s="516">
        <f>'Annual Inflation'!AO26</f>
        <v>109.16563279586747</v>
      </c>
      <c r="AP105" s="516">
        <f>'Annual Inflation'!AP26</f>
        <v>110.55301778572785</v>
      </c>
      <c r="AQ105" s="516">
        <f>'Annual Inflation'!AQ26</f>
        <v>112.31941388122272</v>
      </c>
      <c r="AR105" s="516">
        <f>'Annual Inflation'!AR26</f>
        <v>114.3196897521745</v>
      </c>
      <c r="AS105" s="516">
        <f>'Annual Inflation'!AS26</f>
        <v>116.52962435487591</v>
      </c>
      <c r="AT105" s="516">
        <f>'Annual Inflation'!AT26</f>
        <v>118.85619116070755</v>
      </c>
    </row>
    <row r="106" spans="1:47" s="179" customFormat="1" ht="15" customHeight="1">
      <c r="E106" s="179" t="s">
        <v>574</v>
      </c>
      <c r="F106" s="167"/>
      <c r="G106" s="167" t="s">
        <v>34</v>
      </c>
      <c r="H106" s="167"/>
      <c r="I106" s="163"/>
      <c r="J106" s="104" t="s">
        <v>35</v>
      </c>
      <c r="K106" s="104"/>
      <c r="L106" s="104"/>
      <c r="M106" s="104"/>
      <c r="N106" s="104"/>
      <c r="O106" s="104"/>
      <c r="P106" s="104"/>
      <c r="Q106" s="104"/>
      <c r="R106" s="104"/>
      <c r="S106" s="104"/>
      <c r="T106" s="104"/>
      <c r="U106" s="104"/>
      <c r="V106" s="104"/>
      <c r="W106" s="517">
        <f>'Annual Inflation'!W27</f>
        <v>1.4581478183437246E-2</v>
      </c>
      <c r="X106" s="517">
        <f>'Annual Inflation'!X27</f>
        <v>1.3384530992868848E-2</v>
      </c>
      <c r="Y106" s="517">
        <f>'Annual Inflation'!Y27</f>
        <v>1.4939915556998917E-2</v>
      </c>
      <c r="Z106" s="517">
        <f>'Annual Inflation'!Z27</f>
        <v>2.1760000000000224E-2</v>
      </c>
      <c r="AA106" s="517">
        <f>'Annual Inflation'!AA27</f>
        <v>2.6203152729930013E-2</v>
      </c>
      <c r="AB106" s="517">
        <f>'Annual Inflation'!AB27</f>
        <v>2.3296032553407953E-2</v>
      </c>
      <c r="AC106" s="517">
        <f>'Annual Inflation'!AC27</f>
        <v>3.6186499652052895E-2</v>
      </c>
      <c r="AD106" s="517">
        <f>'Annual Inflation'!AD27</f>
        <v>1.8132975151108122E-2</v>
      </c>
      <c r="AE106" s="517">
        <f>'Annual Inflation'!AE27</f>
        <v>2.7987184319637981E-2</v>
      </c>
      <c r="AF106" s="517">
        <f>'Annual Inflation'!AF27</f>
        <v>3.7400311669264275E-2</v>
      </c>
      <c r="AG106" s="517">
        <f>'Annual Inflation'!AG27</f>
        <v>2.4123000795263305E-2</v>
      </c>
      <c r="AH106" s="517">
        <f>'Annual Inflation'!AH27</f>
        <v>2.088006902502193E-2</v>
      </c>
      <c r="AI106" s="517">
        <f>'Annual Inflation'!AI27</f>
        <v>1.1409736308316099E-2</v>
      </c>
      <c r="AJ106" s="517">
        <f>'Annual Inflation'!AJ27</f>
        <v>4.4288459931480784E-3</v>
      </c>
      <c r="AK106" s="517">
        <f>'Annual Inflation'!AK27</f>
        <v>1.3727121464226277E-2</v>
      </c>
      <c r="AL106" s="517">
        <f>'Annual Inflation'!AL27</f>
        <v>2.6343865408288814E-2</v>
      </c>
      <c r="AM106" s="517">
        <f>'Annual Inflation'!AM27</f>
        <v>2.1269790500559882E-2</v>
      </c>
      <c r="AN106" s="517">
        <f>'Annual Inflation'!AN27</f>
        <v>1.6990291262135582E-2</v>
      </c>
      <c r="AO106" s="517">
        <f>'Annual Inflation'!AO27</f>
        <v>8.5361410042421593E-3</v>
      </c>
      <c r="AP106" s="517">
        <f>'Annual Inflation'!AP27</f>
        <v>1.2708990497537709E-2</v>
      </c>
      <c r="AQ106" s="517">
        <f>'Annual Inflation'!AQ27</f>
        <v>1.5977818886124595E-2</v>
      </c>
      <c r="AR106" s="517">
        <f>'Annual Inflation'!AR27</f>
        <v>1.7808816853932985E-2</v>
      </c>
      <c r="AS106" s="517">
        <f>'Annual Inflation'!AS27</f>
        <v>1.9331180897115496E-2</v>
      </c>
      <c r="AT106" s="517">
        <f>'Annual Inflation'!AT27</f>
        <v>1.9965453580682579E-2</v>
      </c>
    </row>
    <row r="107" spans="1:47" s="179" customFormat="1" ht="15" customHeight="1">
      <c r="E107" s="167"/>
      <c r="F107" s="167"/>
      <c r="G107" s="167"/>
      <c r="H107" s="167"/>
      <c r="I107" s="167"/>
      <c r="J107" s="104"/>
      <c r="K107" s="104"/>
      <c r="L107" s="104"/>
      <c r="M107" s="104"/>
      <c r="N107" s="104"/>
      <c r="O107" s="104"/>
      <c r="P107" s="104"/>
      <c r="Q107" s="104"/>
      <c r="R107" s="104"/>
      <c r="S107" s="104"/>
      <c r="T107" s="104"/>
      <c r="U107" s="104"/>
      <c r="V107" s="104"/>
      <c r="W107" s="104"/>
      <c r="X107" s="104"/>
      <c r="Y107" s="67"/>
      <c r="Z107" s="67"/>
      <c r="AA107" s="67"/>
      <c r="AB107" s="66"/>
      <c r="AC107" s="66"/>
      <c r="AD107" s="66"/>
      <c r="AE107" s="66"/>
      <c r="AF107" s="66"/>
      <c r="AG107" s="66"/>
      <c r="AH107" s="66"/>
      <c r="AI107" s="66"/>
      <c r="AJ107" s="66"/>
      <c r="AK107" s="66"/>
      <c r="AL107" s="66"/>
      <c r="AM107" s="66"/>
      <c r="AN107" s="66"/>
      <c r="AO107" s="66"/>
      <c r="AP107" s="66"/>
      <c r="AQ107" s="66"/>
      <c r="AR107" s="66"/>
      <c r="AS107" s="66"/>
      <c r="AT107" s="66"/>
    </row>
    <row r="108" spans="1:47" s="179" customFormat="1" ht="15" customHeight="1">
      <c r="A108" s="162"/>
      <c r="E108" s="179" t="s">
        <v>575</v>
      </c>
      <c r="G108" s="179" t="s">
        <v>33</v>
      </c>
      <c r="H108" s="514" t="s">
        <v>576</v>
      </c>
      <c r="J108" s="104" t="s">
        <v>35</v>
      </c>
      <c r="K108" s="104"/>
      <c r="L108" s="104"/>
      <c r="M108" s="104"/>
      <c r="N108" s="104"/>
      <c r="O108" s="104"/>
      <c r="P108" s="104"/>
      <c r="Q108" s="104"/>
      <c r="R108" s="104"/>
      <c r="S108" s="104"/>
      <c r="T108" s="104"/>
      <c r="U108" s="104"/>
      <c r="V108" s="516">
        <f>'Annual Inflation'!V29</f>
        <v>173.875</v>
      </c>
      <c r="W108" s="516">
        <f>'Annual Inflation'!W29</f>
        <v>177.51666666666665</v>
      </c>
      <c r="X108" s="516">
        <f>'Annual Inflation'!X29</f>
        <v>182.47499999999999</v>
      </c>
      <c r="Y108" s="516">
        <f>'Annual Inflation'!Y29</f>
        <v>188.15</v>
      </c>
      <c r="Z108" s="516">
        <f>'Annual Inflation'!Z29</f>
        <v>193.10833333333332</v>
      </c>
      <c r="AA108" s="516">
        <f>'Annual Inflation'!AA29</f>
        <v>200.31666666666669</v>
      </c>
      <c r="AB108" s="516">
        <f>'Annual Inflation'!AB29</f>
        <v>208.5916666666667</v>
      </c>
      <c r="AC108" s="516">
        <f>'Annual Inflation'!AC29</f>
        <v>214.78333333333339</v>
      </c>
      <c r="AD108" s="516">
        <f>'Annual Inflation'!AD29</f>
        <v>215.76666666666662</v>
      </c>
      <c r="AE108" s="516">
        <f>'Annual Inflation'!AE29</f>
        <v>226.47499999999999</v>
      </c>
      <c r="AF108" s="516">
        <f>'Annual Inflation'!AF29</f>
        <v>237.3416666666667</v>
      </c>
      <c r="AG108" s="516">
        <f>'Annual Inflation'!AG29</f>
        <v>244.67499999999998</v>
      </c>
      <c r="AH108" s="516">
        <f>'Annual Inflation'!AH29</f>
        <v>251.73333333333335</v>
      </c>
      <c r="AI108" s="516">
        <f>'Annual Inflation'!AI29</f>
        <v>256.66666666666669</v>
      </c>
      <c r="AJ108" s="516">
        <f>'Annual Inflation'!AJ29</f>
        <v>259.43333333333334</v>
      </c>
      <c r="AK108" s="516">
        <f>'Annual Inflation'!AK29</f>
        <v>264.99166666666673</v>
      </c>
      <c r="AL108" s="516">
        <f>'Annual Inflation'!AL29</f>
        <v>274.90833333333336</v>
      </c>
      <c r="AM108" s="516">
        <f>'Annual Inflation'!AM29</f>
        <v>283.30833333333334</v>
      </c>
      <c r="AN108" s="516">
        <f>'Annual Inflation'!AN29</f>
        <v>290.64166666666665</v>
      </c>
      <c r="AO108" s="516">
        <f>'Annual Inflation'!AO29</f>
        <v>294.17509269226207</v>
      </c>
      <c r="AP108" s="516">
        <f>'Annual Inflation'!AP29</f>
        <v>298.21373265120474</v>
      </c>
      <c r="AQ108" s="516">
        <f>'Annual Inflation'!AQ29</f>
        <v>302.97853766086087</v>
      </c>
      <c r="AR108" s="516">
        <f>'Annual Inflation'!AR29</f>
        <v>308.3742269487355</v>
      </c>
      <c r="AS108" s="516">
        <f>'Annual Inflation'!AS29</f>
        <v>314.33546491388961</v>
      </c>
      <c r="AT108" s="516">
        <f>'Annual Inflation'!AT29</f>
        <v>320.61131504739012</v>
      </c>
    </row>
    <row r="109" spans="1:47" s="179" customFormat="1" ht="15" customHeight="1">
      <c r="E109" s="179" t="s">
        <v>577</v>
      </c>
      <c r="F109" s="167"/>
      <c r="G109" s="167" t="s">
        <v>34</v>
      </c>
      <c r="H109" s="167"/>
      <c r="I109" s="167"/>
      <c r="J109" s="104" t="s">
        <v>35</v>
      </c>
      <c r="K109" s="104"/>
      <c r="L109" s="104"/>
      <c r="M109" s="104"/>
      <c r="N109" s="104"/>
      <c r="O109" s="104"/>
      <c r="P109" s="104"/>
      <c r="Q109" s="104"/>
      <c r="R109" s="104"/>
      <c r="S109" s="104"/>
      <c r="T109" s="104"/>
      <c r="U109" s="104"/>
      <c r="V109" s="104"/>
      <c r="W109" s="517">
        <f>'Annual Inflation'!W30</f>
        <v>2.0944164869398429E-2</v>
      </c>
      <c r="X109" s="517">
        <f>'Annual Inflation'!X30</f>
        <v>2.7931649610365206E-2</v>
      </c>
      <c r="Y109" s="517">
        <f>'Annual Inflation'!Y30</f>
        <v>3.1100150705576146E-2</v>
      </c>
      <c r="Z109" s="517">
        <f>'Annual Inflation'!Z30</f>
        <v>2.635308707591455E-2</v>
      </c>
      <c r="AA109" s="517">
        <f>'Annual Inflation'!AA30</f>
        <v>3.7327924739999352E-2</v>
      </c>
      <c r="AB109" s="517">
        <f>'Annual Inflation'!AB30</f>
        <v>4.1309593144188472E-2</v>
      </c>
      <c r="AC109" s="517">
        <f>'Annual Inflation'!AC30</f>
        <v>2.9683192840877393E-2</v>
      </c>
      <c r="AD109" s="517">
        <f>'Annual Inflation'!AD30</f>
        <v>4.57825715837612E-3</v>
      </c>
      <c r="AE109" s="517">
        <f>'Annual Inflation'!AE30</f>
        <v>4.9629229105515371E-2</v>
      </c>
      <c r="AF109" s="517">
        <f>'Annual Inflation'!AF30</f>
        <v>4.7981749273282803E-2</v>
      </c>
      <c r="AG109" s="517">
        <f>'Annual Inflation'!AG30</f>
        <v>3.0897791510129391E-2</v>
      </c>
      <c r="AH109" s="517">
        <f>'Annual Inflation'!AH30</f>
        <v>2.8847791287762714E-2</v>
      </c>
      <c r="AI109" s="517">
        <f>'Annual Inflation'!AI30</f>
        <v>1.9597457627118731E-2</v>
      </c>
      <c r="AJ109" s="517">
        <f>'Annual Inflation'!AJ30</f>
        <v>1.0779220779220777E-2</v>
      </c>
      <c r="AK109" s="517">
        <f>'Annual Inflation'!AK30</f>
        <v>2.1424900424001248E-2</v>
      </c>
      <c r="AL109" s="517">
        <f>'Annual Inflation'!AL30</f>
        <v>3.7422560457875953E-2</v>
      </c>
      <c r="AM109" s="517">
        <f>'Annual Inflation'!AM30</f>
        <v>3.0555639758707454E-2</v>
      </c>
      <c r="AN109" s="517">
        <f>'Annual Inflation'!AN30</f>
        <v>2.5884636879724532E-2</v>
      </c>
      <c r="AO109" s="517">
        <f>'Annual Inflation'!AO30</f>
        <v>1.2157327839878773E-2</v>
      </c>
      <c r="AP109" s="517">
        <f>'Annual Inflation'!AP30</f>
        <v>1.3728694438340794E-2</v>
      </c>
      <c r="AQ109" s="517">
        <f>'Annual Inflation'!AQ30</f>
        <v>1.5977818886124595E-2</v>
      </c>
      <c r="AR109" s="517">
        <f>'Annual Inflation'!AR30</f>
        <v>1.7808816853932763E-2</v>
      </c>
      <c r="AS109" s="517">
        <f>'Annual Inflation'!AS30</f>
        <v>1.9331180897115274E-2</v>
      </c>
      <c r="AT109" s="517">
        <f>'Annual Inflation'!AT30</f>
        <v>1.9965453580682579E-2</v>
      </c>
    </row>
    <row r="110" spans="1:47" s="179" customFormat="1" ht="15" customHeight="1">
      <c r="F110" s="167"/>
      <c r="G110" s="167"/>
      <c r="H110" s="167"/>
      <c r="I110" s="167"/>
      <c r="J110" s="104"/>
      <c r="K110" s="104"/>
      <c r="L110" s="104"/>
      <c r="M110" s="104"/>
      <c r="N110" s="104"/>
      <c r="O110" s="104"/>
      <c r="P110" s="104"/>
      <c r="Q110" s="104"/>
      <c r="R110" s="104"/>
      <c r="S110" s="104"/>
      <c r="T110" s="104"/>
      <c r="U110" s="104"/>
      <c r="V110" s="104"/>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row>
    <row r="111" spans="1:47" s="179" customFormat="1" ht="15" customHeight="1">
      <c r="E111" s="270" t="s">
        <v>579</v>
      </c>
      <c r="F111" s="270"/>
      <c r="G111" s="490" t="s">
        <v>34</v>
      </c>
      <c r="H111" s="606" t="s">
        <v>669</v>
      </c>
      <c r="I111" s="167"/>
      <c r="J111" s="104"/>
      <c r="K111" s="104"/>
      <c r="L111" s="104"/>
      <c r="M111" s="104"/>
      <c r="N111" s="104"/>
      <c r="O111" s="104"/>
      <c r="P111" s="104"/>
      <c r="Q111" s="104"/>
      <c r="R111" s="104"/>
      <c r="S111" s="104"/>
      <c r="T111" s="104"/>
      <c r="U111" s="104"/>
      <c r="V111" s="104"/>
      <c r="W111" s="517"/>
      <c r="X111" s="517"/>
      <c r="Y111" s="517"/>
      <c r="Z111" s="517"/>
      <c r="AA111" s="517"/>
      <c r="AB111" s="517"/>
      <c r="AC111" s="517"/>
      <c r="AD111" s="517"/>
      <c r="AE111" s="517"/>
      <c r="AF111" s="517"/>
      <c r="AG111" s="517"/>
      <c r="AH111" s="517"/>
      <c r="AI111" s="517"/>
      <c r="AJ111" s="517"/>
      <c r="AK111" s="517"/>
      <c r="AL111" s="517"/>
      <c r="AM111" s="517"/>
      <c r="AN111" s="517"/>
      <c r="AO111" s="517"/>
      <c r="AP111" s="517">
        <f>'Annual Inflation'!AP34</f>
        <v>0.02</v>
      </c>
      <c r="AQ111" s="517">
        <f>'Annual Inflation'!AQ34</f>
        <v>0.02</v>
      </c>
      <c r="AR111" s="517">
        <f>'Annual Inflation'!AR34</f>
        <v>0.02</v>
      </c>
      <c r="AS111" s="517">
        <f>'Annual Inflation'!AS34</f>
        <v>0.02</v>
      </c>
      <c r="AT111" s="517">
        <f>'Annual Inflation'!AT34</f>
        <v>0.02</v>
      </c>
    </row>
    <row r="112" spans="1:47" s="179" customFormat="1" ht="15" customHeight="1">
      <c r="F112" s="167"/>
      <c r="H112" s="167"/>
      <c r="I112" s="167"/>
      <c r="J112" s="104"/>
      <c r="K112" s="104"/>
      <c r="L112" s="104"/>
      <c r="M112" s="104"/>
      <c r="N112" s="104"/>
      <c r="O112" s="104"/>
      <c r="P112" s="104"/>
      <c r="Q112" s="104"/>
      <c r="R112" s="104"/>
      <c r="S112" s="104"/>
      <c r="T112" s="104"/>
      <c r="U112" s="104"/>
      <c r="V112" s="70"/>
      <c r="W112" s="70"/>
      <c r="X112" s="70"/>
      <c r="Y112" s="70"/>
      <c r="Z112" s="70"/>
      <c r="AA112" s="70"/>
      <c r="AB112" s="70"/>
      <c r="AC112" s="70"/>
      <c r="AD112" s="70"/>
      <c r="AE112" s="70"/>
      <c r="AF112" s="70"/>
      <c r="AG112" s="70"/>
      <c r="AH112" s="167"/>
      <c r="AI112" s="167"/>
      <c r="AJ112" s="167"/>
      <c r="AK112" s="167"/>
      <c r="AL112" s="167"/>
      <c r="AM112" s="167"/>
      <c r="AN112" s="167"/>
      <c r="AO112" s="167"/>
      <c r="AP112" s="167"/>
      <c r="AQ112" s="167"/>
      <c r="AR112" s="167"/>
      <c r="AS112" s="167"/>
      <c r="AT112" s="167"/>
    </row>
    <row r="113" spans="1:47" s="179" customFormat="1" ht="15" customHeight="1">
      <c r="D113" s="521" t="s">
        <v>609</v>
      </c>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28"/>
      <c r="AE113" s="428"/>
      <c r="AF113" s="428"/>
      <c r="AG113" s="428"/>
      <c r="AH113" s="428"/>
      <c r="AI113" s="428"/>
      <c r="AJ113" s="428"/>
      <c r="AK113" s="428"/>
      <c r="AL113" s="428"/>
      <c r="AM113" s="428"/>
      <c r="AN113" s="428"/>
      <c r="AO113" s="430"/>
      <c r="AP113" s="430"/>
      <c r="AQ113" s="428"/>
      <c r="AR113" s="428"/>
      <c r="AS113" s="428"/>
      <c r="AT113" s="428"/>
    </row>
    <row r="114" spans="1:47" s="179" customFormat="1" ht="15" customHeight="1">
      <c r="E114" s="167"/>
      <c r="F114" s="167"/>
      <c r="G114" s="167"/>
      <c r="H114" s="167"/>
      <c r="I114" s="167"/>
      <c r="J114" s="26"/>
      <c r="K114" s="26"/>
      <c r="L114" s="26"/>
      <c r="M114" s="26"/>
      <c r="N114" s="26"/>
      <c r="O114" s="26"/>
      <c r="P114" s="26"/>
      <c r="Q114" s="26"/>
      <c r="R114" s="26"/>
      <c r="S114" s="26"/>
      <c r="T114" s="26"/>
      <c r="U114" s="26"/>
      <c r="V114" s="26"/>
      <c r="W114" s="26"/>
      <c r="X114" s="26"/>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row>
    <row r="115" spans="1:47" s="179" customFormat="1" ht="15" customHeight="1">
      <c r="E115" s="179" t="s">
        <v>230</v>
      </c>
      <c r="F115" s="167"/>
      <c r="G115" s="179" t="s">
        <v>28</v>
      </c>
      <c r="H115" s="167"/>
      <c r="I115" s="248">
        <f>'Annual Inflation'!AM32 / 'Annual Inflation'!AD32</f>
        <v>1.3130310520624133</v>
      </c>
      <c r="J115" s="104"/>
      <c r="K115" s="104"/>
      <c r="L115" s="104"/>
      <c r="M115" s="104"/>
      <c r="N115" s="104"/>
      <c r="O115" s="104"/>
      <c r="P115" s="104"/>
      <c r="Q115" s="104"/>
      <c r="R115" s="104"/>
      <c r="S115" s="104"/>
      <c r="T115" s="104"/>
      <c r="U115" s="104"/>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row>
    <row r="116" spans="1:47" s="179" customFormat="1" ht="15" customHeight="1">
      <c r="F116" s="167"/>
      <c r="H116" s="167"/>
      <c r="I116" s="165"/>
      <c r="J116" s="104"/>
      <c r="K116" s="104"/>
      <c r="L116" s="104"/>
      <c r="M116" s="104"/>
      <c r="N116" s="104"/>
      <c r="O116" s="104"/>
      <c r="P116" s="104"/>
      <c r="Q116" s="104"/>
      <c r="R116" s="104"/>
      <c r="S116" s="104"/>
      <c r="T116" s="104"/>
      <c r="U116" s="104"/>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row>
    <row r="117" spans="1:47" s="179" customFormat="1" ht="15" customHeight="1">
      <c r="E117" s="179" t="s">
        <v>607</v>
      </c>
      <c r="F117" s="167"/>
      <c r="G117" s="179" t="s">
        <v>28</v>
      </c>
      <c r="H117" s="167"/>
      <c r="I117" s="519"/>
      <c r="J117" s="104" t="s">
        <v>35</v>
      </c>
      <c r="K117" s="104"/>
      <c r="L117" s="104"/>
      <c r="M117" s="104"/>
      <c r="N117" s="104"/>
      <c r="O117" s="104"/>
      <c r="P117" s="104"/>
      <c r="Q117" s="104"/>
      <c r="R117" s="104"/>
      <c r="S117" s="104"/>
      <c r="T117" s="104"/>
      <c r="U117" s="104"/>
      <c r="V117" s="518">
        <f>'Annual Inflation'!V32</f>
        <v>0.61373062329029027</v>
      </c>
      <c r="W117" s="518">
        <f>'Annual Inflation'!W32</f>
        <v>0.62658469864988076</v>
      </c>
      <c r="X117" s="518">
        <f>'Annual Inflation'!X32</f>
        <v>0.64408624290378558</v>
      </c>
      <c r="Y117" s="518">
        <f>'Annual Inflation'!Y32</f>
        <v>0.66411742212548164</v>
      </c>
      <c r="Z117" s="518">
        <f>'Annual Inflation'!Z32</f>
        <v>0.68161896637938635</v>
      </c>
      <c r="AA117" s="518">
        <f>'Annual Inflation'!AA32</f>
        <v>0.70706238785775222</v>
      </c>
      <c r="AB117" s="518">
        <f>'Annual Inflation'!AB32</f>
        <v>0.73627084742771431</v>
      </c>
      <c r="AC117" s="518">
        <f>'Annual Inflation'!AC32</f>
        <v>0.7581257169750274</v>
      </c>
      <c r="AD117" s="518">
        <f>'Annual Inflation'!AD32</f>
        <v>0.76159661146571744</v>
      </c>
      <c r="AE117" s="518">
        <f>'Annual Inflation'!AE32</f>
        <v>0.79939406418213366</v>
      </c>
      <c r="AF117" s="518">
        <f>'Annual Inflation'!AF32</f>
        <v>0.83775038974027127</v>
      </c>
      <c r="AG117" s="518">
        <f>'Annual Inflation'!AG32</f>
        <v>0.8636350266199958</v>
      </c>
      <c r="AH117" s="518">
        <f>'Annual Inflation'!AH32</f>
        <v>0.8885489896167309</v>
      </c>
      <c r="AI117" s="518">
        <f>'Annual Inflation'!AI32</f>
        <v>0.90596229079036394</v>
      </c>
      <c r="AJ117" s="518">
        <f>'Annual Inflation'!AJ32</f>
        <v>0.91572785834044179</v>
      </c>
      <c r="AK117" s="518">
        <f>'Annual Inflation'!AK32</f>
        <v>0.93534723652086971</v>
      </c>
      <c r="AL117" s="518">
        <f>'Annual Inflation'!AL32</f>
        <v>0.97035032502867913</v>
      </c>
      <c r="AM117" s="518">
        <f>'Annual Inflation'!AM32</f>
        <v>1</v>
      </c>
      <c r="AN117" s="518">
        <f>'Annual Inflation'!AN32</f>
        <v>1.0258846368797245</v>
      </c>
      <c r="AO117" s="518">
        <f>'Annual Inflation'!AO32</f>
        <v>1.0383566527361663</v>
      </c>
      <c r="AP117" s="518">
        <f>'Annual Inflation'!AP32</f>
        <v>1.0526119339395996</v>
      </c>
      <c r="AQ117" s="518">
        <f>'Annual Inflation'!AQ32</f>
        <v>1.0694303767774598</v>
      </c>
      <c r="AR117" s="518">
        <f>'Annual Inflation'!AR32</f>
        <v>1.088475666495522</v>
      </c>
      <c r="AS117" s="518">
        <f>'Annual Inflation'!AS32</f>
        <v>1.1095171865066551</v>
      </c>
      <c r="AT117" s="518">
        <f>'Annual Inflation'!AT32</f>
        <v>1.1316692003908231</v>
      </c>
    </row>
    <row r="118" spans="1:47" s="179" customFormat="1" ht="15" customHeight="1">
      <c r="F118" s="167"/>
      <c r="H118" s="167"/>
      <c r="I118" s="167"/>
      <c r="J118" s="104"/>
      <c r="K118" s="104"/>
      <c r="L118" s="104"/>
      <c r="M118" s="104"/>
      <c r="N118" s="104"/>
      <c r="O118" s="104"/>
      <c r="P118" s="104"/>
      <c r="Q118" s="104"/>
      <c r="R118" s="104"/>
      <c r="S118" s="104"/>
      <c r="T118" s="104"/>
      <c r="U118" s="104"/>
      <c r="V118" s="70"/>
      <c r="W118" s="70"/>
      <c r="X118" s="70"/>
      <c r="Y118" s="70"/>
      <c r="Z118" s="70"/>
      <c r="AA118" s="70"/>
      <c r="AB118" s="70"/>
      <c r="AC118" s="70"/>
      <c r="AD118" s="70"/>
      <c r="AE118" s="70"/>
      <c r="AF118" s="70"/>
      <c r="AG118" s="70"/>
      <c r="AH118" s="70"/>
      <c r="AI118" s="70"/>
      <c r="AJ118" s="70"/>
      <c r="AK118" s="70"/>
      <c r="AL118" s="70"/>
      <c r="AM118" s="70"/>
      <c r="AN118" s="70"/>
      <c r="AO118" s="70"/>
      <c r="AP118" s="166" t="s">
        <v>245</v>
      </c>
      <c r="AQ118" s="70"/>
      <c r="AR118" s="70"/>
      <c r="AS118" s="70"/>
      <c r="AT118" s="70"/>
    </row>
    <row r="119" spans="1:47" s="179" customFormat="1" ht="15" customHeight="1">
      <c r="E119" s="179" t="s">
        <v>381</v>
      </c>
      <c r="F119" s="167"/>
      <c r="G119" s="179" t="s">
        <v>28</v>
      </c>
      <c r="H119" s="167"/>
      <c r="I119" s="515"/>
      <c r="J119" s="104" t="s">
        <v>35</v>
      </c>
      <c r="K119" s="104"/>
      <c r="L119" s="104"/>
      <c r="M119" s="104"/>
      <c r="N119" s="104"/>
      <c r="O119" s="104"/>
      <c r="P119" s="104"/>
      <c r="Q119" s="104"/>
      <c r="R119" s="104"/>
      <c r="S119" s="104"/>
      <c r="T119" s="104"/>
      <c r="U119" s="104"/>
      <c r="V119" s="518">
        <f>'Annual Inflation'!V45</f>
        <v>0.6180545342236079</v>
      </c>
      <c r="W119" s="518">
        <f>'Annual Inflation'!W45</f>
        <v>0.63729152572285797</v>
      </c>
      <c r="X119" s="518">
        <f>'Annual Inflation'!X45</f>
        <v>0.65352825249286695</v>
      </c>
      <c r="Y119" s="518">
        <f>'Annual Inflation'!Y45</f>
        <v>0.67435361943700922</v>
      </c>
      <c r="Z119" s="518">
        <f>'Annual Inflation'!Z45</f>
        <v>0.69094331852810542</v>
      </c>
      <c r="AA119" s="518">
        <f>'Annual Inflation'!AA45</f>
        <v>0.72324028590758005</v>
      </c>
      <c r="AB119" s="518">
        <f>'Annual Inflation'!AB45</f>
        <v>0.75200753007618326</v>
      </c>
      <c r="AC119" s="518">
        <f>'Annual Inflation'!AC45</f>
        <v>0.7461834867782452</v>
      </c>
      <c r="AD119" s="518">
        <f>'Annual Inflation'!AD45</f>
        <v>0.78271612201076568</v>
      </c>
      <c r="AE119" s="518">
        <f>'Annual Inflation'!AE45</f>
        <v>0.82401388357796268</v>
      </c>
      <c r="AF119" s="518">
        <f>'Annual Inflation'!AF45</f>
        <v>0.85295761390710945</v>
      </c>
      <c r="AG119" s="518">
        <f>'Annual Inflation'!AG45</f>
        <v>0.87925405182810246</v>
      </c>
      <c r="AH119" s="518">
        <f>'Annual Inflation'!AH45</f>
        <v>0.9009618495749625</v>
      </c>
      <c r="AI119" s="518">
        <f>'Annual Inflation'!AI45</f>
        <v>0.9090802129599671</v>
      </c>
      <c r="AJ119" s="518">
        <f>'Annual Inflation'!AJ45</f>
        <v>0.92214018884019178</v>
      </c>
      <c r="AK119" s="518">
        <f>'Annual Inflation'!AK45</f>
        <v>0.95284878077477442</v>
      </c>
      <c r="AL119" s="518">
        <f>'Annual Inflation'!AL45</f>
        <v>0.98479277583316172</v>
      </c>
      <c r="AM119" s="518">
        <f>'Annual Inflation'!AM45</f>
        <v>1.0117951583963289</v>
      </c>
      <c r="AN119" s="518">
        <f>'Annual Inflation'!AN45</f>
        <v>1.0327970115010148</v>
      </c>
      <c r="AO119" s="518">
        <f>'Annual Inflation'!AO45</f>
        <v>1.0452343986883279</v>
      </c>
      <c r="AP119" s="518">
        <f>'Annual Inflation'!AP45</f>
        <v>1.0606454571397199</v>
      </c>
      <c r="AQ119" s="518">
        <f>'Annual Inflation'!AQ45</f>
        <v>1.0785770775826966</v>
      </c>
      <c r="AR119" s="518">
        <f>'Annual Inflation'!AR45</f>
        <v>1.0987601131013411</v>
      </c>
      <c r="AS119" s="518">
        <f>'Annual Inflation'!AS45</f>
        <v>1.1205065599926722</v>
      </c>
      <c r="AT119" s="518">
        <f>'Annual Inflation'!AT45</f>
        <v>1.1419681372984609</v>
      </c>
    </row>
    <row r="120" spans="1:47" s="179" customFormat="1" ht="15" customHeight="1">
      <c r="F120" s="167"/>
      <c r="H120" s="167"/>
      <c r="I120" s="167"/>
      <c r="J120" s="104"/>
      <c r="K120" s="104"/>
      <c r="L120" s="104"/>
      <c r="M120" s="104"/>
      <c r="N120" s="104"/>
      <c r="O120" s="104"/>
      <c r="P120" s="104"/>
      <c r="Q120" s="104"/>
      <c r="R120" s="104"/>
      <c r="S120" s="104"/>
      <c r="T120" s="104"/>
      <c r="U120" s="104"/>
      <c r="V120" s="70"/>
      <c r="W120" s="70"/>
      <c r="X120" s="70"/>
      <c r="Y120" s="70"/>
      <c r="Z120" s="70"/>
      <c r="AA120" s="70"/>
      <c r="AB120" s="70"/>
      <c r="AC120" s="70"/>
      <c r="AD120" s="70"/>
      <c r="AE120" s="70"/>
      <c r="AF120" s="70"/>
      <c r="AG120" s="70"/>
      <c r="AH120" s="70"/>
      <c r="AI120" s="70"/>
      <c r="AJ120" s="70"/>
      <c r="AK120" s="70"/>
      <c r="AL120" s="70"/>
      <c r="AM120" s="70"/>
      <c r="AN120" s="70"/>
      <c r="AO120" s="70"/>
      <c r="AP120" s="166"/>
      <c r="AQ120" s="70"/>
      <c r="AR120" s="70"/>
      <c r="AS120" s="70"/>
      <c r="AT120" s="70"/>
    </row>
    <row r="121" spans="1:47" s="179" customFormat="1" ht="15" customHeight="1">
      <c r="A121" s="177"/>
      <c r="C121" s="372" t="s">
        <v>6</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24"/>
      <c r="AE121" s="424"/>
      <c r="AF121" s="424"/>
      <c r="AG121" s="424"/>
      <c r="AH121" s="431"/>
      <c r="AI121" s="431"/>
      <c r="AJ121" s="431"/>
      <c r="AK121" s="431"/>
      <c r="AL121" s="431"/>
      <c r="AM121" s="431"/>
      <c r="AN121" s="432"/>
      <c r="AO121" s="432"/>
      <c r="AP121" s="432"/>
      <c r="AQ121" s="432"/>
      <c r="AR121" s="432"/>
      <c r="AS121" s="432"/>
      <c r="AT121" s="432"/>
    </row>
    <row r="122" spans="1:47" s="179" customFormat="1" ht="15" customHeight="1">
      <c r="A122" s="177"/>
      <c r="E122" s="167"/>
      <c r="F122" s="167"/>
      <c r="G122" s="167"/>
      <c r="H122" s="167"/>
      <c r="I122" s="167"/>
      <c r="J122" s="26"/>
      <c r="K122" s="26"/>
      <c r="L122" s="26"/>
      <c r="M122" s="26"/>
      <c r="N122" s="26"/>
      <c r="O122" s="26"/>
      <c r="P122" s="26"/>
      <c r="Q122" s="26"/>
      <c r="R122" s="26"/>
      <c r="S122" s="26"/>
      <c r="T122" s="26"/>
      <c r="U122" s="26"/>
      <c r="V122" s="26"/>
      <c r="W122" s="26"/>
      <c r="X122" s="26"/>
      <c r="AH122" s="139"/>
      <c r="AI122" s="139"/>
      <c r="AJ122" s="139"/>
      <c r="AK122" s="139"/>
      <c r="AL122" s="139"/>
      <c r="AM122" s="139"/>
      <c r="AN122" s="139"/>
      <c r="AO122" s="139"/>
      <c r="AP122" s="139"/>
      <c r="AQ122" s="139"/>
      <c r="AR122" s="139"/>
      <c r="AS122" s="139"/>
      <c r="AT122" s="139"/>
    </row>
    <row r="123" spans="1:47" ht="15" customHeight="1">
      <c r="A123" s="177"/>
      <c r="E123" s="167" t="str">
        <f>E50</f>
        <v>Adjusted net debt</v>
      </c>
      <c r="F123" s="177"/>
      <c r="G123" s="171" t="s">
        <v>15</v>
      </c>
      <c r="H123" s="168" t="str">
        <f>H50</f>
        <v>ANDt</v>
      </c>
      <c r="AO123" s="169"/>
      <c r="AP123" s="129">
        <f t="shared" ref="AP123:AT126" si="2">AP50</f>
        <v>0</v>
      </c>
      <c r="AQ123" s="129">
        <f t="shared" si="2"/>
        <v>0</v>
      </c>
      <c r="AR123" s="129">
        <f t="shared" si="2"/>
        <v>0</v>
      </c>
      <c r="AS123" s="129">
        <f t="shared" si="2"/>
        <v>0</v>
      </c>
      <c r="AT123" s="129">
        <f t="shared" si="2"/>
        <v>0</v>
      </c>
    </row>
    <row r="124" spans="1:47" ht="15" customHeight="1">
      <c r="A124" s="177"/>
      <c r="E124" s="167" t="str">
        <f>E51</f>
        <v>Tax deductible net interest cost</v>
      </c>
      <c r="F124" s="177"/>
      <c r="G124" s="171" t="s">
        <v>15</v>
      </c>
      <c r="H124" s="168" t="str">
        <f>H51</f>
        <v>TDNIt</v>
      </c>
      <c r="AO124" s="169"/>
      <c r="AP124" s="129">
        <f t="shared" si="2"/>
        <v>0</v>
      </c>
      <c r="AQ124" s="129">
        <f t="shared" si="2"/>
        <v>0</v>
      </c>
      <c r="AR124" s="129">
        <f t="shared" si="2"/>
        <v>0</v>
      </c>
      <c r="AS124" s="129">
        <f t="shared" si="2"/>
        <v>0</v>
      </c>
      <c r="AT124" s="129">
        <f t="shared" si="2"/>
        <v>0</v>
      </c>
    </row>
    <row r="125" spans="1:47" ht="15" customHeight="1">
      <c r="A125" s="177"/>
      <c r="E125" s="177" t="str">
        <f>E52</f>
        <v>Tax liability - tax trigger events</v>
      </c>
      <c r="F125" s="177"/>
      <c r="G125" s="177" t="s">
        <v>235</v>
      </c>
      <c r="H125" s="167" t="str">
        <f>H52</f>
        <v>TTEt</v>
      </c>
      <c r="AO125" s="169"/>
      <c r="AP125" s="129">
        <f t="shared" si="2"/>
        <v>0</v>
      </c>
      <c r="AQ125" s="129">
        <f t="shared" si="2"/>
        <v>0</v>
      </c>
      <c r="AR125" s="129">
        <f t="shared" si="2"/>
        <v>0</v>
      </c>
      <c r="AS125" s="129">
        <f t="shared" si="2"/>
        <v>0</v>
      </c>
      <c r="AT125" s="129">
        <f t="shared" si="2"/>
        <v>0</v>
      </c>
    </row>
    <row r="126" spans="1:47" customFormat="1" ht="15" customHeight="1">
      <c r="A126" s="177"/>
      <c r="B126" s="168"/>
      <c r="C126" s="168"/>
      <c r="D126" s="168"/>
      <c r="E126" s="167" t="str">
        <f>E53</f>
        <v>Tax allowance adjustment</v>
      </c>
      <c r="F126" s="167"/>
      <c r="G126" s="171" t="s">
        <v>15</v>
      </c>
      <c r="H126" s="171" t="str">
        <f>H53</f>
        <v>TAXAt</v>
      </c>
      <c r="AO126" s="292"/>
      <c r="AP126" s="129">
        <f t="shared" si="2"/>
        <v>0</v>
      </c>
      <c r="AQ126" s="129">
        <f t="shared" si="2"/>
        <v>0</v>
      </c>
      <c r="AR126" s="129">
        <f t="shared" si="2"/>
        <v>0</v>
      </c>
      <c r="AS126" s="129">
        <f t="shared" si="2"/>
        <v>0</v>
      </c>
      <c r="AT126" s="129">
        <f t="shared" si="2"/>
        <v>0</v>
      </c>
      <c r="AU126" s="160"/>
    </row>
    <row r="127" spans="1:47" customFormat="1" ht="15" customHeight="1">
      <c r="E127" s="167"/>
      <c r="F127" s="167"/>
      <c r="G127" s="171"/>
      <c r="H127" s="171"/>
      <c r="AO127" s="292"/>
      <c r="AP127" s="292"/>
      <c r="AQ127" s="292"/>
      <c r="AR127" s="292"/>
      <c r="AS127" s="292"/>
      <c r="AT127" s="292"/>
      <c r="AU127" s="291"/>
    </row>
    <row r="128" spans="1:47" ht="15" customHeight="1">
      <c r="E128" s="168" t="s">
        <v>224</v>
      </c>
      <c r="G128" s="168" t="s">
        <v>235</v>
      </c>
      <c r="AO128" s="169"/>
      <c r="AP128" s="137">
        <v>0.79565936041617891</v>
      </c>
      <c r="AQ128" s="133">
        <v>0.81379329751844121</v>
      </c>
      <c r="AR128" s="133">
        <v>0.83527031824680331</v>
      </c>
      <c r="AS128" s="133">
        <v>0.86914049425217754</v>
      </c>
      <c r="AT128" s="133">
        <v>0.88933875020036712</v>
      </c>
    </row>
    <row r="129" spans="1:47" customFormat="1" ht="15" customHeight="1"/>
    <row r="130" spans="1:47" ht="15" customHeight="1">
      <c r="A130" s="177"/>
      <c r="E130" s="167" t="str">
        <f t="shared" ref="E130:E135" si="3">E55</f>
        <v>Opening balance brought forward</v>
      </c>
      <c r="G130" s="171" t="s">
        <v>15</v>
      </c>
      <c r="H130" s="168" t="str">
        <f t="shared" ref="H130:H135" si="4">H55</f>
        <v>SOOGPt</v>
      </c>
      <c r="AH130" s="219"/>
      <c r="AI130" s="179"/>
      <c r="AJ130" s="179"/>
      <c r="AK130" s="179"/>
      <c r="AL130" s="179"/>
      <c r="AN130" s="169"/>
      <c r="AO130" s="169"/>
      <c r="AP130" s="129">
        <f t="shared" ref="AP130:AP135" si="5">AP55</f>
        <v>23.655000000000001</v>
      </c>
      <c r="AQ130" s="169"/>
      <c r="AR130" s="169"/>
      <c r="AS130" s="169"/>
      <c r="AT130" s="169"/>
    </row>
    <row r="131" spans="1:47" ht="15" customHeight="1">
      <c r="A131" s="177"/>
      <c r="E131" s="167" t="str">
        <f t="shared" si="3"/>
        <v>Special Rate capital allowance opening balance brought forward</v>
      </c>
      <c r="G131" s="171" t="s">
        <v>15</v>
      </c>
      <c r="H131" s="168" t="str">
        <f t="shared" si="4"/>
        <v>SOOSRPt</v>
      </c>
      <c r="AH131" s="219"/>
      <c r="AI131" s="179"/>
      <c r="AJ131" s="179"/>
      <c r="AK131" s="179"/>
      <c r="AL131" s="179"/>
      <c r="AN131" s="169"/>
      <c r="AO131" s="169"/>
      <c r="AP131" s="129">
        <f t="shared" si="5"/>
        <v>25.271999999999998</v>
      </c>
      <c r="AQ131" s="169"/>
      <c r="AR131" s="169"/>
      <c r="AS131" s="169"/>
      <c r="AT131" s="169"/>
    </row>
    <row r="132" spans="1:47" ht="15" customHeight="1">
      <c r="A132" s="177"/>
      <c r="E132" s="167" t="str">
        <f t="shared" si="3"/>
        <v>Structures and buildings capital allowance opening balance brought forward</v>
      </c>
      <c r="G132" s="171" t="s">
        <v>15</v>
      </c>
      <c r="H132" s="168" t="str">
        <f t="shared" si="4"/>
        <v>SOOSBPt</v>
      </c>
      <c r="AH132" s="219"/>
      <c r="AI132" s="179"/>
      <c r="AJ132" s="179"/>
      <c r="AK132" s="179"/>
      <c r="AL132" s="179"/>
      <c r="AN132" s="169"/>
      <c r="AO132" s="169"/>
      <c r="AP132" s="129">
        <f t="shared" si="5"/>
        <v>0</v>
      </c>
      <c r="AQ132" s="169"/>
      <c r="AR132" s="169"/>
      <c r="AS132" s="169"/>
      <c r="AT132" s="169"/>
    </row>
    <row r="133" spans="1:47" ht="15" customHeight="1">
      <c r="A133" s="177"/>
      <c r="E133" s="167" t="str">
        <f t="shared" si="3"/>
        <v>Deferred revenue expenditure opening balance brought forward</v>
      </c>
      <c r="G133" s="171" t="s">
        <v>15</v>
      </c>
      <c r="H133" s="168" t="str">
        <f t="shared" si="4"/>
        <v>SOODRPt</v>
      </c>
      <c r="AH133" s="219"/>
      <c r="AI133" s="179"/>
      <c r="AJ133" s="179"/>
      <c r="AK133" s="179"/>
      <c r="AL133" s="179"/>
      <c r="AN133" s="169"/>
      <c r="AO133" s="169"/>
      <c r="AP133" s="129">
        <f t="shared" si="5"/>
        <v>22.32</v>
      </c>
      <c r="AQ133" s="169"/>
      <c r="AR133" s="169"/>
      <c r="AS133" s="169"/>
      <c r="AT133" s="169"/>
    </row>
    <row r="134" spans="1:47" ht="15" customHeight="1">
      <c r="A134" s="177"/>
      <c r="E134" s="167" t="str">
        <f t="shared" si="3"/>
        <v>Intangible assets capital allowance opening balance brought forward</v>
      </c>
      <c r="G134" s="171" t="s">
        <v>15</v>
      </c>
      <c r="H134" s="168" t="str">
        <f t="shared" si="4"/>
        <v>SOOIAPt</v>
      </c>
      <c r="AH134" s="219"/>
      <c r="AI134" s="179"/>
      <c r="AJ134" s="179"/>
      <c r="AK134" s="179"/>
      <c r="AL134" s="179"/>
      <c r="AN134" s="169"/>
      <c r="AO134" s="169"/>
      <c r="AP134" s="129">
        <f t="shared" si="5"/>
        <v>119.53682000000001</v>
      </c>
      <c r="AQ134" s="169"/>
      <c r="AR134" s="169"/>
      <c r="AS134" s="169"/>
      <c r="AT134" s="169"/>
    </row>
    <row r="135" spans="1:47" ht="15" customHeight="1">
      <c r="A135" s="177"/>
      <c r="E135" s="167" t="str">
        <f t="shared" si="3"/>
        <v>Tax loss brought forward</v>
      </c>
      <c r="F135" s="171"/>
      <c r="G135" s="171" t="s">
        <v>15</v>
      </c>
      <c r="H135" s="168" t="str">
        <f t="shared" si="4"/>
        <v>SOOTLt</v>
      </c>
      <c r="AH135" s="219"/>
      <c r="AI135" s="179"/>
      <c r="AJ135" s="179"/>
      <c r="AK135" s="179"/>
      <c r="AL135" s="179"/>
      <c r="AM135" s="167"/>
      <c r="AN135" s="169"/>
      <c r="AO135" s="169"/>
      <c r="AP135" s="129">
        <f t="shared" si="5"/>
        <v>0</v>
      </c>
      <c r="AQ135" s="169"/>
      <c r="AR135" s="169"/>
      <c r="AS135" s="169"/>
      <c r="AT135" s="169"/>
    </row>
    <row r="136" spans="1:47" ht="15" customHeight="1">
      <c r="A136" s="17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72"/>
      <c r="AI136" s="172"/>
      <c r="AJ136" s="172"/>
      <c r="AK136" s="172"/>
      <c r="AL136" s="172"/>
      <c r="AM136" s="172"/>
      <c r="AN136" s="172"/>
      <c r="AO136" s="172"/>
      <c r="AP136" s="169"/>
      <c r="AQ136" s="169"/>
      <c r="AR136" s="169"/>
      <c r="AS136" s="169"/>
      <c r="AT136" s="169"/>
    </row>
    <row r="137" spans="1:47" s="168" customFormat="1" ht="15" customHeight="1">
      <c r="A137" s="177"/>
      <c r="E137" s="167" t="str">
        <f t="shared" ref="E137:E143" si="6">E62</f>
        <v>Totex allocation to "General" tax pool</v>
      </c>
      <c r="F137" s="171"/>
      <c r="G137" s="171" t="s">
        <v>29</v>
      </c>
      <c r="H137" s="177" t="str">
        <f t="shared" ref="H137:H143" si="7">H62</f>
        <v>SOARGPt</v>
      </c>
      <c r="AH137" s="1"/>
      <c r="AI137" s="1"/>
      <c r="AJ137" s="1"/>
      <c r="AK137" s="1"/>
      <c r="AL137" s="286"/>
      <c r="AM137" s="286"/>
      <c r="AN137" s="286"/>
      <c r="AO137" s="286"/>
      <c r="AP137" s="322">
        <f t="shared" ref="AP137:AT143" si="8">AP62</f>
        <v>3.9939863072136636E-2</v>
      </c>
      <c r="AQ137" s="322">
        <f t="shared" si="8"/>
        <v>4.4751991037646301E-2</v>
      </c>
      <c r="AR137" s="322">
        <f t="shared" si="8"/>
        <v>3.831365703550671E-2</v>
      </c>
      <c r="AS137" s="322">
        <f t="shared" si="8"/>
        <v>3.9063351383724985E-2</v>
      </c>
      <c r="AT137" s="322">
        <f t="shared" si="8"/>
        <v>3.7303995365875628E-2</v>
      </c>
      <c r="AU137" s="177"/>
    </row>
    <row r="138" spans="1:47" s="168" customFormat="1" ht="15" customHeight="1">
      <c r="A138" s="177"/>
      <c r="E138" s="167" t="str">
        <f t="shared" si="6"/>
        <v>Totex allocation to "Revenue" tax pool</v>
      </c>
      <c r="F138" s="171"/>
      <c r="G138" s="171" t="s">
        <v>29</v>
      </c>
      <c r="H138" s="177" t="str">
        <f t="shared" si="7"/>
        <v>SOARRt</v>
      </c>
      <c r="AH138" s="1"/>
      <c r="AI138" s="1"/>
      <c r="AJ138" s="1"/>
      <c r="AK138" s="1"/>
      <c r="AL138" s="286"/>
      <c r="AM138" s="286"/>
      <c r="AN138" s="286"/>
      <c r="AO138" s="286"/>
      <c r="AP138" s="322">
        <f t="shared" si="8"/>
        <v>0.62866641709855253</v>
      </c>
      <c r="AQ138" s="322">
        <f t="shared" si="8"/>
        <v>0.65541102508040661</v>
      </c>
      <c r="AR138" s="322">
        <f t="shared" si="8"/>
        <v>0.64471506459970385</v>
      </c>
      <c r="AS138" s="322">
        <f t="shared" si="8"/>
        <v>0.65665339738064432</v>
      </c>
      <c r="AT138" s="322">
        <f t="shared" si="8"/>
        <v>0.68184950111925757</v>
      </c>
      <c r="AU138" s="177"/>
    </row>
    <row r="139" spans="1:47" s="168" customFormat="1" ht="15" customHeight="1">
      <c r="A139" s="177"/>
      <c r="E139" s="167" t="str">
        <f t="shared" si="6"/>
        <v>Totex allocation to "Special rate" tax pool</v>
      </c>
      <c r="F139" s="171"/>
      <c r="G139" s="171" t="s">
        <v>29</v>
      </c>
      <c r="H139" s="177" t="str">
        <f t="shared" si="7"/>
        <v>SOARSRt</v>
      </c>
      <c r="AH139" s="1"/>
      <c r="AI139" s="1"/>
      <c r="AJ139" s="1"/>
      <c r="AK139" s="1"/>
      <c r="AL139" s="286"/>
      <c r="AM139" s="286"/>
      <c r="AN139" s="286"/>
      <c r="AO139" s="286"/>
      <c r="AP139" s="322">
        <f t="shared" si="8"/>
        <v>0</v>
      </c>
      <c r="AQ139" s="322">
        <f t="shared" si="8"/>
        <v>0</v>
      </c>
      <c r="AR139" s="322">
        <f t="shared" si="8"/>
        <v>0</v>
      </c>
      <c r="AS139" s="322">
        <f t="shared" si="8"/>
        <v>0</v>
      </c>
      <c r="AT139" s="322">
        <f t="shared" si="8"/>
        <v>0</v>
      </c>
      <c r="AU139" s="177"/>
    </row>
    <row r="140" spans="1:47" s="168" customFormat="1" ht="15" customHeight="1">
      <c r="A140" s="177"/>
      <c r="E140" s="167" t="str">
        <f t="shared" si="6"/>
        <v>Totex allocation to "Structures and Buildings" tax pool</v>
      </c>
      <c r="F140" s="171"/>
      <c r="G140" s="171" t="s">
        <v>29</v>
      </c>
      <c r="H140" s="177" t="str">
        <f t="shared" si="7"/>
        <v>SOARSBt</v>
      </c>
      <c r="AH140" s="1"/>
      <c r="AI140" s="1"/>
      <c r="AJ140" s="1"/>
      <c r="AK140" s="1"/>
      <c r="AL140" s="286"/>
      <c r="AM140" s="286"/>
      <c r="AN140" s="286"/>
      <c r="AO140" s="286"/>
      <c r="AP140" s="322">
        <f t="shared" si="8"/>
        <v>0</v>
      </c>
      <c r="AQ140" s="322">
        <f t="shared" si="8"/>
        <v>0</v>
      </c>
      <c r="AR140" s="322">
        <f t="shared" si="8"/>
        <v>0</v>
      </c>
      <c r="AS140" s="322">
        <f t="shared" si="8"/>
        <v>0</v>
      </c>
      <c r="AT140" s="322">
        <f t="shared" si="8"/>
        <v>0</v>
      </c>
      <c r="AU140" s="177"/>
    </row>
    <row r="141" spans="1:47" s="168" customFormat="1" ht="15" customHeight="1">
      <c r="A141" s="177"/>
      <c r="E141" s="167" t="str">
        <f t="shared" si="6"/>
        <v>Totex allocation to "Non Qualifying" tax pool</v>
      </c>
      <c r="F141" s="171"/>
      <c r="G141" s="171" t="s">
        <v>29</v>
      </c>
      <c r="H141" s="177" t="str">
        <f t="shared" si="7"/>
        <v>SOARNQt</v>
      </c>
      <c r="AH141" s="1"/>
      <c r="AI141" s="1"/>
      <c r="AJ141" s="1"/>
      <c r="AK141" s="1"/>
      <c r="AL141" s="286"/>
      <c r="AM141" s="286"/>
      <c r="AN141" s="286"/>
      <c r="AO141" s="286"/>
      <c r="AP141" s="322">
        <f t="shared" si="8"/>
        <v>0</v>
      </c>
      <c r="AQ141" s="322">
        <f t="shared" si="8"/>
        <v>0</v>
      </c>
      <c r="AR141" s="322">
        <f t="shared" si="8"/>
        <v>0</v>
      </c>
      <c r="AS141" s="322">
        <f t="shared" si="8"/>
        <v>0</v>
      </c>
      <c r="AT141" s="322">
        <f t="shared" si="8"/>
        <v>0</v>
      </c>
      <c r="AU141" s="177"/>
    </row>
    <row r="142" spans="1:47" s="168" customFormat="1" ht="15" customHeight="1">
      <c r="A142" s="177"/>
      <c r="E142" s="167" t="str">
        <f t="shared" si="6"/>
        <v>Totex allocation to "Deferred revenue" tax pool</v>
      </c>
      <c r="F142" s="171"/>
      <c r="G142" s="171" t="s">
        <v>29</v>
      </c>
      <c r="H142" s="177" t="str">
        <f t="shared" si="7"/>
        <v>SOARDRt</v>
      </c>
      <c r="AH142" s="1"/>
      <c r="AI142" s="1"/>
      <c r="AJ142" s="1"/>
      <c r="AK142" s="1"/>
      <c r="AL142" s="286"/>
      <c r="AM142" s="286"/>
      <c r="AN142" s="286"/>
      <c r="AO142" s="286"/>
      <c r="AP142" s="322">
        <f t="shared" si="8"/>
        <v>0</v>
      </c>
      <c r="AQ142" s="322">
        <f t="shared" si="8"/>
        <v>0</v>
      </c>
      <c r="AR142" s="322">
        <f t="shared" si="8"/>
        <v>0</v>
      </c>
      <c r="AS142" s="322">
        <f t="shared" si="8"/>
        <v>0</v>
      </c>
      <c r="AT142" s="322">
        <f t="shared" si="8"/>
        <v>0</v>
      </c>
      <c r="AU142" s="177"/>
    </row>
    <row r="143" spans="1:47" s="168" customFormat="1" ht="15" customHeight="1">
      <c r="A143" s="177"/>
      <c r="E143" s="167" t="str">
        <f t="shared" si="6"/>
        <v>Totex allocation to "Intangible assets" tax pool</v>
      </c>
      <c r="F143" s="171"/>
      <c r="G143" s="171" t="s">
        <v>29</v>
      </c>
      <c r="H143" s="177" t="str">
        <f t="shared" si="7"/>
        <v>SOARIAt</v>
      </c>
      <c r="AH143" s="1"/>
      <c r="AI143" s="1"/>
      <c r="AJ143" s="1"/>
      <c r="AK143" s="1"/>
      <c r="AL143" s="286"/>
      <c r="AM143" s="286"/>
      <c r="AN143" s="286"/>
      <c r="AO143" s="286"/>
      <c r="AP143" s="322">
        <f t="shared" si="8"/>
        <v>0.33139371982931087</v>
      </c>
      <c r="AQ143" s="322">
        <f t="shared" si="8"/>
        <v>0.29983698388194696</v>
      </c>
      <c r="AR143" s="322">
        <f t="shared" si="8"/>
        <v>0.3169712783647895</v>
      </c>
      <c r="AS143" s="322">
        <f t="shared" si="8"/>
        <v>0.30428325123563066</v>
      </c>
      <c r="AT143" s="322">
        <f t="shared" si="8"/>
        <v>0.2808465035148669</v>
      </c>
      <c r="AU143" s="177"/>
    </row>
    <row r="144" spans="1:47" s="168" customFormat="1" ht="15" customHeight="1">
      <c r="A144" s="177"/>
      <c r="E144" s="305" t="s">
        <v>294</v>
      </c>
      <c r="F144" s="306"/>
      <c r="G144" s="306" t="s">
        <v>29</v>
      </c>
      <c r="H144" s="177"/>
      <c r="AH144" s="1"/>
      <c r="AI144" s="1"/>
      <c r="AJ144" s="1"/>
      <c r="AK144" s="1"/>
      <c r="AL144" s="1"/>
      <c r="AM144" s="1"/>
      <c r="AN144" s="1"/>
      <c r="AO144" s="1"/>
      <c r="AP144" s="324">
        <f>SUM(AP137:AP143)</f>
        <v>1</v>
      </c>
      <c r="AQ144" s="324">
        <f t="shared" ref="AQ144:AT144" si="9">SUM(AQ137:AQ143)</f>
        <v>0.99999999999999978</v>
      </c>
      <c r="AR144" s="324">
        <f t="shared" si="9"/>
        <v>1</v>
      </c>
      <c r="AS144" s="324">
        <f t="shared" si="9"/>
        <v>1</v>
      </c>
      <c r="AT144" s="324">
        <f t="shared" si="9"/>
        <v>1</v>
      </c>
      <c r="AU144" s="177"/>
    </row>
    <row r="145" spans="1:47" s="168" customFormat="1" ht="15" customHeight="1">
      <c r="A145" s="177"/>
      <c r="E145" s="305"/>
      <c r="F145" s="306"/>
      <c r="G145" s="306"/>
      <c r="H145" s="177"/>
      <c r="AH145" s="1"/>
      <c r="AI145" s="1"/>
      <c r="AJ145" s="1"/>
      <c r="AK145" s="1"/>
      <c r="AL145" s="1"/>
      <c r="AM145" s="1"/>
      <c r="AN145" s="1"/>
      <c r="AO145" s="1"/>
      <c r="AP145" s="324"/>
      <c r="AQ145" s="324"/>
      <c r="AR145" s="324"/>
      <c r="AS145" s="324"/>
      <c r="AT145" s="324"/>
      <c r="AU145" s="177"/>
    </row>
    <row r="146" spans="1:47" s="179" customFormat="1" ht="15" customHeight="1">
      <c r="A146" s="177"/>
      <c r="B146" s="168"/>
      <c r="C146" s="168"/>
      <c r="D146" s="168"/>
      <c r="E146" s="167" t="str">
        <f t="shared" ref="E146:E151" si="10">E71</f>
        <v>Corporation tax rate</v>
      </c>
      <c r="F146" s="169"/>
      <c r="G146" s="167" t="s">
        <v>29</v>
      </c>
      <c r="H146" s="169" t="str">
        <f t="shared" ref="H146:H151" si="11">H71</f>
        <v>SOCTt</v>
      </c>
      <c r="I146" s="168"/>
      <c r="J146" s="22"/>
      <c r="K146" s="169"/>
      <c r="L146" s="169"/>
      <c r="M146" s="169"/>
      <c r="N146" s="169"/>
      <c r="O146" s="169"/>
      <c r="P146" s="169"/>
      <c r="Q146" s="169"/>
      <c r="R146" s="169"/>
      <c r="S146" s="169"/>
      <c r="T146" s="169"/>
      <c r="U146" s="169"/>
      <c r="V146" s="169"/>
      <c r="W146" s="169"/>
      <c r="X146" s="169"/>
      <c r="Y146" s="150"/>
      <c r="Z146" s="150"/>
      <c r="AA146" s="150"/>
      <c r="AB146" s="221"/>
      <c r="AC146" s="221"/>
      <c r="AD146" s="221"/>
      <c r="AE146" s="221"/>
      <c r="AF146" s="221"/>
      <c r="AG146" s="221"/>
      <c r="AH146" s="168"/>
      <c r="AI146" s="168"/>
      <c r="AJ146" s="168"/>
      <c r="AK146" s="168"/>
      <c r="AL146" s="168"/>
      <c r="AM146" s="177"/>
      <c r="AN146" s="177"/>
      <c r="AP146" s="323">
        <f t="shared" ref="AP146:AT151" si="12">AP71</f>
        <v>0.19</v>
      </c>
      <c r="AQ146" s="323">
        <f t="shared" si="12"/>
        <v>0.19</v>
      </c>
      <c r="AR146" s="323">
        <f t="shared" si="12"/>
        <v>0.25</v>
      </c>
      <c r="AS146" s="323">
        <f t="shared" si="12"/>
        <v>0.25</v>
      </c>
      <c r="AT146" s="323">
        <f t="shared" si="12"/>
        <v>0.25</v>
      </c>
    </row>
    <row r="147" spans="1:47" s="179" customFormat="1" ht="15" customHeight="1">
      <c r="A147" s="177"/>
      <c r="B147" s="168"/>
      <c r="C147" s="168"/>
      <c r="D147" s="168"/>
      <c r="E147" s="167" t="str">
        <f t="shared" si="10"/>
        <v>Capital Allowance rate</v>
      </c>
      <c r="F147" s="167"/>
      <c r="G147" s="167" t="s">
        <v>29</v>
      </c>
      <c r="H147" s="167" t="str">
        <f t="shared" si="11"/>
        <v>SOGCAt</v>
      </c>
      <c r="I147" s="167"/>
      <c r="J147" s="22"/>
      <c r="K147" s="167"/>
      <c r="L147" s="167"/>
      <c r="M147" s="167"/>
      <c r="N147" s="167"/>
      <c r="O147" s="167"/>
      <c r="P147" s="167"/>
      <c r="Q147" s="167"/>
      <c r="R147" s="167"/>
      <c r="S147" s="167"/>
      <c r="T147" s="167"/>
      <c r="U147" s="167"/>
      <c r="V147" s="167"/>
      <c r="W147" s="167"/>
      <c r="X147" s="167"/>
      <c r="Y147" s="125"/>
      <c r="Z147" s="125"/>
      <c r="AA147" s="125"/>
      <c r="AB147" s="125"/>
      <c r="AC147" s="125"/>
      <c r="AD147" s="125"/>
      <c r="AE147" s="125"/>
      <c r="AF147" s="125"/>
      <c r="AG147" s="284"/>
      <c r="AH147" s="284"/>
      <c r="AI147" s="284"/>
      <c r="AJ147" s="284"/>
      <c r="AK147" s="284"/>
      <c r="AL147" s="284"/>
      <c r="AM147" s="177"/>
      <c r="AN147" s="177"/>
      <c r="AP147" s="322">
        <f t="shared" si="12"/>
        <v>0.18</v>
      </c>
      <c r="AQ147" s="322">
        <f t="shared" si="12"/>
        <v>0.18</v>
      </c>
      <c r="AR147" s="322">
        <f t="shared" si="12"/>
        <v>0.18</v>
      </c>
      <c r="AS147" s="322">
        <f t="shared" si="12"/>
        <v>0.18</v>
      </c>
      <c r="AT147" s="322">
        <f t="shared" si="12"/>
        <v>0.18</v>
      </c>
    </row>
    <row r="148" spans="1:47" s="179" customFormat="1" ht="15" customHeight="1">
      <c r="A148" s="177"/>
      <c r="B148" s="168"/>
      <c r="C148" s="168"/>
      <c r="D148" s="168"/>
      <c r="E148" s="167" t="str">
        <f t="shared" si="10"/>
        <v>Special Rates pool capital allowance rate</v>
      </c>
      <c r="F148" s="167"/>
      <c r="G148" s="167" t="s">
        <v>29</v>
      </c>
      <c r="H148" s="167" t="str">
        <f t="shared" si="11"/>
        <v>SOSRCAt</v>
      </c>
      <c r="I148" s="167"/>
      <c r="J148" s="22"/>
      <c r="K148" s="167"/>
      <c r="L148" s="167"/>
      <c r="M148" s="167"/>
      <c r="N148" s="167"/>
      <c r="O148" s="167"/>
      <c r="P148" s="167"/>
      <c r="Q148" s="167"/>
      <c r="R148" s="167"/>
      <c r="S148" s="167"/>
      <c r="T148" s="167"/>
      <c r="U148" s="167"/>
      <c r="V148" s="167"/>
      <c r="W148" s="167"/>
      <c r="X148" s="167"/>
      <c r="Y148" s="125"/>
      <c r="Z148" s="125"/>
      <c r="AA148" s="125"/>
      <c r="AB148" s="125"/>
      <c r="AC148" s="125"/>
      <c r="AD148" s="125"/>
      <c r="AE148" s="167"/>
      <c r="AF148" s="167"/>
      <c r="AG148" s="284"/>
      <c r="AH148" s="284"/>
      <c r="AI148" s="284"/>
      <c r="AJ148" s="284"/>
      <c r="AK148" s="284"/>
      <c r="AL148" s="284"/>
      <c r="AM148" s="177"/>
      <c r="AN148" s="177"/>
      <c r="AP148" s="322">
        <f t="shared" si="12"/>
        <v>0.06</v>
      </c>
      <c r="AQ148" s="322">
        <f t="shared" si="12"/>
        <v>0.06</v>
      </c>
      <c r="AR148" s="322">
        <f t="shared" si="12"/>
        <v>0.06</v>
      </c>
      <c r="AS148" s="322">
        <f t="shared" si="12"/>
        <v>0.06</v>
      </c>
      <c r="AT148" s="322">
        <f t="shared" si="12"/>
        <v>0.06</v>
      </c>
    </row>
    <row r="149" spans="1:47" s="179" customFormat="1" ht="15" customHeight="1">
      <c r="A149" s="177"/>
      <c r="B149" s="168"/>
      <c r="C149" s="168"/>
      <c r="D149" s="168"/>
      <c r="E149" s="167" t="str">
        <f t="shared" si="10"/>
        <v>Structures and buildings allowance rate</v>
      </c>
      <c r="F149" s="167"/>
      <c r="G149" s="167" t="s">
        <v>29</v>
      </c>
      <c r="H149" s="167" t="str">
        <f t="shared" si="11"/>
        <v>SOSBCAt</v>
      </c>
      <c r="I149" s="167"/>
      <c r="J149" s="22"/>
      <c r="K149" s="167"/>
      <c r="L149" s="167"/>
      <c r="M149" s="167"/>
      <c r="N149" s="167"/>
      <c r="O149" s="167"/>
      <c r="P149" s="167"/>
      <c r="Q149" s="167"/>
      <c r="R149" s="167"/>
      <c r="S149" s="167"/>
      <c r="T149" s="167"/>
      <c r="U149" s="167"/>
      <c r="V149" s="167"/>
      <c r="W149" s="167"/>
      <c r="X149" s="167"/>
      <c r="Y149" s="125"/>
      <c r="Z149" s="125"/>
      <c r="AA149" s="125"/>
      <c r="AB149" s="125"/>
      <c r="AC149" s="125"/>
      <c r="AD149" s="125"/>
      <c r="AE149" s="125"/>
      <c r="AF149" s="125"/>
      <c r="AG149" s="284"/>
      <c r="AH149" s="284"/>
      <c r="AI149" s="284"/>
      <c r="AJ149" s="284"/>
      <c r="AK149" s="284"/>
      <c r="AL149" s="284"/>
      <c r="AM149" s="177"/>
      <c r="AN149" s="177"/>
      <c r="AP149" s="322">
        <f t="shared" si="12"/>
        <v>0.03</v>
      </c>
      <c r="AQ149" s="322">
        <f t="shared" si="12"/>
        <v>0.03</v>
      </c>
      <c r="AR149" s="322">
        <f t="shared" si="12"/>
        <v>0.03</v>
      </c>
      <c r="AS149" s="322">
        <f t="shared" si="12"/>
        <v>0.03</v>
      </c>
      <c r="AT149" s="322">
        <f t="shared" si="12"/>
        <v>0.03</v>
      </c>
    </row>
    <row r="150" spans="1:47" s="179" customFormat="1" ht="15" customHeight="1">
      <c r="A150" s="177"/>
      <c r="B150" s="168"/>
      <c r="C150" s="168"/>
      <c r="D150" s="168"/>
      <c r="E150" s="167" t="str">
        <f t="shared" si="10"/>
        <v>Deferred revenue expenditure allowance rate</v>
      </c>
      <c r="F150" s="167"/>
      <c r="G150" s="167" t="s">
        <v>29</v>
      </c>
      <c r="H150" s="167" t="str">
        <f t="shared" si="11"/>
        <v>SODRCAt</v>
      </c>
      <c r="I150" s="167"/>
      <c r="J150" s="22"/>
      <c r="K150" s="167"/>
      <c r="L150" s="167"/>
      <c r="M150" s="167"/>
      <c r="N150" s="167"/>
      <c r="O150" s="167"/>
      <c r="P150" s="167"/>
      <c r="Q150" s="167"/>
      <c r="R150" s="167"/>
      <c r="S150" s="167"/>
      <c r="T150" s="167"/>
      <c r="U150" s="167"/>
      <c r="V150" s="167"/>
      <c r="W150" s="167"/>
      <c r="X150" s="167"/>
      <c r="Y150" s="125"/>
      <c r="Z150" s="125"/>
      <c r="AA150" s="125"/>
      <c r="AB150" s="125"/>
      <c r="AC150" s="125"/>
      <c r="AD150" s="125"/>
      <c r="AE150" s="125"/>
      <c r="AF150" s="125"/>
      <c r="AG150" s="284"/>
      <c r="AH150" s="284"/>
      <c r="AI150" s="284"/>
      <c r="AJ150" s="284"/>
      <c r="AK150" s="284"/>
      <c r="AL150" s="284"/>
      <c r="AM150" s="177"/>
      <c r="AN150" s="177"/>
      <c r="AP150" s="322">
        <f t="shared" si="12"/>
        <v>2.2200000000000001E-2</v>
      </c>
      <c r="AQ150" s="322">
        <f t="shared" si="12"/>
        <v>2.2200000000000001E-2</v>
      </c>
      <c r="AR150" s="322">
        <f t="shared" si="12"/>
        <v>2.2200000000000001E-2</v>
      </c>
      <c r="AS150" s="322">
        <f t="shared" si="12"/>
        <v>2.2200000000000001E-2</v>
      </c>
      <c r="AT150" s="322">
        <f t="shared" si="12"/>
        <v>2.2200000000000001E-2</v>
      </c>
      <c r="AU150" s="177"/>
    </row>
    <row r="151" spans="1:47" s="179" customFormat="1" ht="15" customHeight="1">
      <c r="A151" s="177"/>
      <c r="B151" s="168"/>
      <c r="C151" s="168"/>
      <c r="D151" s="168"/>
      <c r="E151" s="167" t="str">
        <f t="shared" si="10"/>
        <v>Intangible assets allowance rate</v>
      </c>
      <c r="F151" s="167"/>
      <c r="G151" s="167" t="s">
        <v>29</v>
      </c>
      <c r="H151" s="167" t="str">
        <f t="shared" si="11"/>
        <v>SOIACAt</v>
      </c>
      <c r="I151" s="167"/>
      <c r="J151" s="22"/>
      <c r="K151" s="167"/>
      <c r="L151" s="167"/>
      <c r="M151" s="167"/>
      <c r="N151" s="167"/>
      <c r="O151" s="167"/>
      <c r="P151" s="167"/>
      <c r="Q151" s="167"/>
      <c r="R151" s="167"/>
      <c r="S151" s="167"/>
      <c r="T151" s="167"/>
      <c r="U151" s="167"/>
      <c r="V151" s="167"/>
      <c r="W151" s="167"/>
      <c r="X151" s="167"/>
      <c r="Y151" s="125"/>
      <c r="Z151" s="125"/>
      <c r="AA151" s="125"/>
      <c r="AB151" s="125"/>
      <c r="AC151" s="125"/>
      <c r="AD151" s="125"/>
      <c r="AE151" s="125"/>
      <c r="AF151" s="125"/>
      <c r="AG151" s="284"/>
      <c r="AH151" s="284"/>
      <c r="AI151" s="284"/>
      <c r="AJ151" s="284"/>
      <c r="AK151" s="284"/>
      <c r="AL151" s="284"/>
      <c r="AM151" s="177"/>
      <c r="AN151" s="177"/>
      <c r="AP151" s="322">
        <f t="shared" si="12"/>
        <v>0.14000000000000001</v>
      </c>
      <c r="AQ151" s="322">
        <f t="shared" si="12"/>
        <v>0.14000000000000001</v>
      </c>
      <c r="AR151" s="322">
        <f t="shared" si="12"/>
        <v>0.14000000000000001</v>
      </c>
      <c r="AS151" s="322">
        <f t="shared" si="12"/>
        <v>0.14000000000000001</v>
      </c>
      <c r="AT151" s="322">
        <f t="shared" si="12"/>
        <v>0.14000000000000001</v>
      </c>
      <c r="AU151" s="177"/>
    </row>
    <row r="152" spans="1:47" ht="15" customHeight="1">
      <c r="A152" s="177"/>
      <c r="E152" s="177"/>
      <c r="Y152" s="203"/>
      <c r="Z152" s="203"/>
      <c r="AA152" s="203"/>
      <c r="AB152" s="140"/>
      <c r="AC152" s="140"/>
      <c r="AD152" s="140"/>
      <c r="AE152" s="140"/>
      <c r="AF152" s="140"/>
      <c r="AG152" s="140"/>
      <c r="AH152" s="140"/>
      <c r="AI152" s="140"/>
      <c r="AJ152" s="140"/>
      <c r="AK152" s="140"/>
      <c r="AL152" s="286"/>
      <c r="AM152" s="286"/>
      <c r="AN152" s="221"/>
      <c r="AO152" s="221"/>
      <c r="AP152" s="221"/>
      <c r="AQ152" s="221"/>
      <c r="AR152" s="221"/>
      <c r="AS152" s="221"/>
      <c r="AT152" s="221"/>
    </row>
    <row r="153" spans="1:47" s="179" customFormat="1" ht="15" customHeight="1">
      <c r="A153" s="177"/>
      <c r="B153" s="168"/>
      <c r="C153" s="197" t="s">
        <v>516</v>
      </c>
      <c r="D153" s="197"/>
      <c r="E153" s="197"/>
      <c r="F153" s="197"/>
      <c r="G153" s="197"/>
      <c r="H153" s="197"/>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197"/>
      <c r="AE153" s="197"/>
      <c r="AF153" s="197"/>
      <c r="AG153" s="197"/>
      <c r="AH153" s="197"/>
      <c r="AI153" s="197"/>
      <c r="AJ153" s="197"/>
      <c r="AK153" s="197"/>
      <c r="AL153" s="197"/>
      <c r="AM153" s="197"/>
      <c r="AN153" s="197"/>
      <c r="AO153" s="197"/>
      <c r="AP153" s="197"/>
      <c r="AQ153" s="197"/>
      <c r="AR153" s="197"/>
      <c r="AS153" s="197"/>
      <c r="AT153" s="197"/>
    </row>
    <row r="154" spans="1:47" s="179" customFormat="1" ht="15" customHeight="1">
      <c r="E154" s="167"/>
      <c r="F154" s="167"/>
      <c r="G154" s="167"/>
      <c r="H154" s="167"/>
      <c r="I154" s="167"/>
      <c r="J154" s="104"/>
      <c r="K154" s="104"/>
      <c r="L154" s="104"/>
      <c r="M154" s="104"/>
      <c r="N154" s="104"/>
      <c r="O154" s="104"/>
      <c r="P154" s="104"/>
      <c r="Q154" s="104"/>
      <c r="R154" s="104"/>
      <c r="S154" s="104"/>
      <c r="T154" s="104"/>
      <c r="U154" s="104"/>
      <c r="V154" s="104"/>
      <c r="W154" s="104"/>
      <c r="X154" s="104"/>
      <c r="Y154" s="67"/>
      <c r="Z154" s="67"/>
      <c r="AA154" s="67"/>
      <c r="AB154" s="66"/>
      <c r="AC154" s="66"/>
      <c r="AD154" s="66"/>
      <c r="AE154" s="66"/>
      <c r="AF154" s="66"/>
      <c r="AG154" s="66"/>
      <c r="AH154" s="66"/>
      <c r="AI154" s="66"/>
      <c r="AJ154" s="66"/>
      <c r="AK154" s="66"/>
      <c r="AL154" s="66"/>
      <c r="AM154" s="66"/>
      <c r="AN154" s="66"/>
      <c r="AO154" s="66"/>
      <c r="AP154" s="66"/>
      <c r="AQ154" s="66"/>
      <c r="AR154" s="66"/>
      <c r="AS154" s="66"/>
      <c r="AT154" s="66"/>
    </row>
    <row r="155" spans="1:47" s="179" customFormat="1" ht="15" customHeight="1">
      <c r="E155" s="167" t="s">
        <v>201</v>
      </c>
      <c r="F155" s="167"/>
      <c r="G155" s="167" t="s">
        <v>29</v>
      </c>
      <c r="H155" s="167"/>
      <c r="J155" s="26"/>
      <c r="K155" s="26"/>
      <c r="L155" s="26"/>
      <c r="M155" s="26"/>
      <c r="N155" s="26"/>
      <c r="O155" s="26"/>
      <c r="P155" s="26"/>
      <c r="Q155" s="26"/>
      <c r="R155" s="26"/>
      <c r="S155" s="26"/>
      <c r="T155" s="26"/>
      <c r="U155" s="26"/>
      <c r="V155" s="26"/>
      <c r="W155" s="26"/>
      <c r="X155" s="26"/>
      <c r="Y155" s="167"/>
      <c r="Z155" s="26"/>
      <c r="AB155" s="167"/>
      <c r="AC155" s="167"/>
      <c r="AE155" s="167"/>
      <c r="AG155" s="167"/>
      <c r="AH155" s="66"/>
      <c r="AI155" s="66"/>
      <c r="AJ155" s="66"/>
      <c r="AK155" s="66"/>
      <c r="AL155" s="66"/>
      <c r="AM155" s="66"/>
      <c r="AN155" s="66"/>
      <c r="AO155" s="66"/>
      <c r="AP155" s="138">
        <v>0.05</v>
      </c>
      <c r="AQ155" s="138">
        <v>0.05</v>
      </c>
      <c r="AR155" s="138">
        <v>0.05</v>
      </c>
      <c r="AS155" s="138">
        <v>0.05</v>
      </c>
      <c r="AT155" s="138">
        <v>0.05</v>
      </c>
    </row>
    <row r="156" spans="1:47" s="179" customFormat="1" ht="15" customHeight="1">
      <c r="E156" s="167" t="s">
        <v>19</v>
      </c>
      <c r="F156" s="167"/>
      <c r="G156" s="167" t="s">
        <v>29</v>
      </c>
      <c r="H156" s="167"/>
      <c r="J156" s="26"/>
      <c r="K156" s="26"/>
      <c r="L156" s="26"/>
      <c r="M156" s="26"/>
      <c r="N156" s="26"/>
      <c r="O156" s="26"/>
      <c r="P156" s="26"/>
      <c r="Q156" s="26"/>
      <c r="R156" s="26"/>
      <c r="S156" s="26"/>
      <c r="T156" s="26"/>
      <c r="U156" s="26"/>
      <c r="V156" s="26"/>
      <c r="W156" s="26"/>
      <c r="X156" s="26"/>
      <c r="AH156" s="66"/>
      <c r="AI156" s="66"/>
      <c r="AJ156" s="66"/>
      <c r="AK156" s="66"/>
      <c r="AL156" s="66"/>
      <c r="AM156" s="66"/>
      <c r="AN156" s="66"/>
      <c r="AO156" s="66"/>
      <c r="AP156" s="138">
        <v>0.05</v>
      </c>
      <c r="AQ156" s="138">
        <v>0.05</v>
      </c>
      <c r="AR156" s="138">
        <v>0.05</v>
      </c>
      <c r="AS156" s="138">
        <v>0.05</v>
      </c>
      <c r="AT156" s="138">
        <v>0.05</v>
      </c>
    </row>
    <row r="157" spans="1:47" s="179" customFormat="1" ht="15" customHeight="1">
      <c r="E157" s="171" t="s">
        <v>30</v>
      </c>
      <c r="F157" s="171"/>
      <c r="G157" s="171" t="s">
        <v>29</v>
      </c>
      <c r="H157" s="171"/>
      <c r="J157" s="104"/>
      <c r="K157" s="104"/>
      <c r="L157" s="104"/>
      <c r="M157" s="104"/>
      <c r="N157" s="104"/>
      <c r="O157" s="104"/>
      <c r="P157" s="104"/>
      <c r="Q157" s="104"/>
      <c r="R157" s="104"/>
      <c r="S157" s="104"/>
      <c r="T157" s="104"/>
      <c r="U157" s="104"/>
      <c r="V157" s="104"/>
      <c r="W157" s="104"/>
      <c r="X157" s="104"/>
      <c r="AH157" s="66"/>
      <c r="AI157" s="66"/>
      <c r="AJ157" s="66"/>
      <c r="AK157" s="66"/>
      <c r="AL157" s="66"/>
      <c r="AM157" s="66"/>
      <c r="AN157" s="66"/>
      <c r="AO157" s="66"/>
      <c r="AP157" s="138">
        <v>0.03</v>
      </c>
      <c r="AQ157" s="138">
        <v>0.03</v>
      </c>
      <c r="AR157" s="138">
        <v>0.03</v>
      </c>
      <c r="AS157" s="138">
        <v>0.03</v>
      </c>
      <c r="AT157" s="138">
        <v>0.03</v>
      </c>
    </row>
    <row r="158" spans="1:47" s="167" customFormat="1" ht="15" customHeight="1">
      <c r="A158" s="179"/>
      <c r="E158" s="167" t="s">
        <v>98</v>
      </c>
      <c r="G158" s="171" t="s">
        <v>29</v>
      </c>
      <c r="I158" s="88"/>
      <c r="J158" s="26"/>
      <c r="K158" s="26"/>
      <c r="L158" s="26"/>
      <c r="M158" s="26"/>
      <c r="N158" s="26"/>
      <c r="O158" s="26"/>
      <c r="P158" s="26"/>
      <c r="Q158" s="26"/>
      <c r="R158" s="26"/>
      <c r="S158" s="26"/>
      <c r="T158" s="26"/>
      <c r="U158" s="26"/>
      <c r="V158" s="26"/>
      <c r="W158" s="26"/>
      <c r="X158" s="26"/>
      <c r="AH158" s="66"/>
      <c r="AI158" s="66"/>
      <c r="AJ158" s="66"/>
      <c r="AK158" s="66"/>
      <c r="AL158" s="66"/>
      <c r="AM158" s="66"/>
      <c r="AN158" s="66"/>
      <c r="AO158" s="66"/>
      <c r="AP158" s="138">
        <v>0.55000000000000004</v>
      </c>
      <c r="AQ158" s="138">
        <v>0.55000000000000004</v>
      </c>
      <c r="AR158" s="138">
        <v>0.55000000000000004</v>
      </c>
      <c r="AS158" s="138">
        <v>0.55000000000000004</v>
      </c>
      <c r="AT158" s="138">
        <v>0.55000000000000004</v>
      </c>
    </row>
    <row r="159" spans="1:47" s="179" customFormat="1" ht="15" customHeight="1">
      <c r="E159" s="167"/>
      <c r="F159" s="167"/>
      <c r="G159" s="167"/>
      <c r="H159" s="167"/>
      <c r="I159" s="167"/>
      <c r="J159" s="104"/>
      <c r="K159" s="104"/>
      <c r="L159" s="104"/>
      <c r="M159" s="104"/>
      <c r="N159" s="104"/>
      <c r="O159" s="104"/>
      <c r="P159" s="104"/>
      <c r="Q159" s="104"/>
      <c r="R159" s="104"/>
      <c r="S159" s="104"/>
      <c r="T159" s="104"/>
      <c r="U159" s="104"/>
      <c r="V159" s="104"/>
      <c r="W159" s="104"/>
      <c r="X159" s="104"/>
      <c r="Y159" s="67"/>
      <c r="Z159" s="67"/>
      <c r="AA159" s="67"/>
      <c r="AB159" s="66"/>
      <c r="AC159" s="66"/>
      <c r="AD159" s="66"/>
      <c r="AE159" s="66"/>
      <c r="AF159" s="66"/>
      <c r="AG159" s="66"/>
      <c r="AH159" s="66"/>
      <c r="AI159" s="66"/>
      <c r="AJ159" s="66"/>
      <c r="AK159" s="66"/>
      <c r="AL159" s="66"/>
      <c r="AM159" s="66"/>
      <c r="AN159" s="66"/>
      <c r="AO159" s="66"/>
      <c r="AP159" s="66"/>
      <c r="AQ159" s="66"/>
      <c r="AR159" s="66"/>
      <c r="AS159" s="66"/>
      <c r="AT159" s="66"/>
    </row>
    <row r="160" spans="1:47" ht="15" customHeight="1">
      <c r="C160" s="197" t="s">
        <v>122</v>
      </c>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c r="AA160" s="197"/>
      <c r="AB160" s="197"/>
      <c r="AC160" s="197"/>
      <c r="AD160" s="197"/>
      <c r="AE160" s="197"/>
      <c r="AF160" s="197"/>
      <c r="AG160" s="197"/>
      <c r="AH160" s="197"/>
      <c r="AI160" s="197"/>
      <c r="AJ160" s="197"/>
      <c r="AK160" s="197"/>
      <c r="AL160" s="197"/>
      <c r="AM160" s="197"/>
      <c r="AN160" s="310"/>
      <c r="AO160" s="310"/>
      <c r="AP160" s="310"/>
      <c r="AQ160" s="197"/>
      <c r="AR160" s="197"/>
      <c r="AS160" s="197"/>
      <c r="AT160" s="197"/>
    </row>
    <row r="161" spans="1:46" ht="15" customHeight="1">
      <c r="A161" s="177"/>
      <c r="B161" s="177"/>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151"/>
      <c r="AE161" s="151"/>
      <c r="AF161" s="151"/>
      <c r="AG161" s="151"/>
      <c r="AH161" s="151"/>
      <c r="AI161" s="151"/>
      <c r="AJ161" s="151"/>
      <c r="AK161" s="151"/>
      <c r="AL161" s="151"/>
      <c r="AM161" s="151"/>
      <c r="AN161" s="311"/>
      <c r="AO161" s="311"/>
      <c r="AP161" s="311"/>
      <c r="AQ161" s="151"/>
      <c r="AR161" s="151"/>
      <c r="AS161" s="151"/>
      <c r="AT161" s="151"/>
    </row>
    <row r="162" spans="1:46" ht="15" customHeight="1">
      <c r="A162" s="177"/>
      <c r="B162" s="177"/>
      <c r="C162" s="177"/>
      <c r="D162" s="177"/>
      <c r="E162" s="168" t="s">
        <v>112</v>
      </c>
      <c r="G162" s="168" t="s">
        <v>31</v>
      </c>
      <c r="I162" s="235">
        <v>2</v>
      </c>
      <c r="AH162" s="236"/>
      <c r="AN162" s="169"/>
      <c r="AO162" s="169"/>
      <c r="AP162" s="69"/>
      <c r="AQ162" s="69"/>
      <c r="AR162" s="69"/>
      <c r="AS162" s="69"/>
      <c r="AT162" s="69"/>
    </row>
    <row r="163" spans="1:46" ht="15" customHeight="1">
      <c r="AN163" s="169"/>
      <c r="AO163" s="169"/>
      <c r="AP163" s="169"/>
    </row>
    <row r="164" spans="1:46" ht="15" customHeight="1">
      <c r="E164" s="168" t="s">
        <v>60</v>
      </c>
      <c r="G164" s="168" t="s">
        <v>29</v>
      </c>
      <c r="AF164" s="142"/>
      <c r="AG164" s="142"/>
      <c r="AN164" s="169"/>
      <c r="AO164" s="434"/>
      <c r="AP164" s="538">
        <v>0.371</v>
      </c>
      <c r="AQ164" s="538">
        <v>0.34499999999999997</v>
      </c>
      <c r="AR164" s="538">
        <v>0.35499999999999998</v>
      </c>
      <c r="AS164" s="538">
        <v>0.34300000000000003</v>
      </c>
      <c r="AT164" s="538">
        <v>0.318</v>
      </c>
    </row>
    <row r="165" spans="1:46" ht="15" customHeight="1">
      <c r="AG165" s="169"/>
      <c r="AN165" s="169"/>
      <c r="AO165" s="169"/>
      <c r="AP165" s="169"/>
    </row>
    <row r="166" spans="1:46" s="15" customFormat="1" ht="15" customHeight="1">
      <c r="E166" s="168" t="s">
        <v>234</v>
      </c>
      <c r="G166" s="72" t="s">
        <v>29</v>
      </c>
      <c r="I166" s="227">
        <v>1</v>
      </c>
      <c r="J166" s="63"/>
      <c r="K166" s="63"/>
      <c r="L166" s="63"/>
      <c r="M166" s="63"/>
      <c r="N166" s="63"/>
      <c r="O166" s="63"/>
      <c r="P166" s="63"/>
      <c r="Q166" s="63"/>
      <c r="R166" s="63"/>
      <c r="S166" s="63"/>
      <c r="T166" s="63"/>
      <c r="U166" s="63"/>
      <c r="V166" s="63"/>
      <c r="W166" s="63"/>
      <c r="X166" s="63"/>
      <c r="AH166" s="64"/>
      <c r="AP166" s="215"/>
      <c r="AQ166" s="215"/>
      <c r="AR166" s="215"/>
      <c r="AS166" s="215"/>
      <c r="AT166" s="215"/>
    </row>
    <row r="167" spans="1:46" s="179" customFormat="1" ht="15" customHeight="1">
      <c r="F167" s="167"/>
      <c r="H167" s="167"/>
      <c r="I167" s="167"/>
      <c r="J167" s="104"/>
      <c r="K167" s="104"/>
      <c r="L167" s="104"/>
      <c r="M167" s="104"/>
      <c r="N167" s="104"/>
      <c r="O167" s="104"/>
      <c r="P167" s="104"/>
      <c r="Q167" s="104"/>
      <c r="R167" s="104"/>
      <c r="S167" s="104"/>
      <c r="T167" s="104"/>
      <c r="U167" s="104"/>
      <c r="V167" s="70"/>
      <c r="W167" s="70"/>
      <c r="X167" s="70"/>
      <c r="Y167" s="70"/>
      <c r="Z167" s="70"/>
      <c r="AA167" s="70"/>
      <c r="AB167" s="70"/>
      <c r="AC167" s="70"/>
      <c r="AD167" s="70"/>
      <c r="AE167" s="70"/>
      <c r="AF167" s="70"/>
      <c r="AG167" s="70"/>
      <c r="AH167" s="166"/>
      <c r="AI167" s="70"/>
      <c r="AJ167" s="70"/>
      <c r="AK167" s="70"/>
      <c r="AL167" s="70"/>
      <c r="AM167" s="70"/>
      <c r="AN167" s="70"/>
      <c r="AO167" s="70"/>
      <c r="AP167" s="70"/>
      <c r="AQ167" s="70"/>
      <c r="AR167" s="70"/>
      <c r="AS167" s="70"/>
      <c r="AT167" s="70"/>
    </row>
    <row r="168" spans="1:46" s="179" customFormat="1" ht="15" customHeight="1">
      <c r="A168" s="169"/>
      <c r="B168" s="90" t="s">
        <v>507</v>
      </c>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161"/>
      <c r="AP168" s="161"/>
      <c r="AQ168" s="90"/>
      <c r="AR168" s="90"/>
      <c r="AS168" s="90"/>
      <c r="AT168" s="90"/>
    </row>
    <row r="169" spans="1:46" s="179" customFormat="1" ht="15" customHeight="1">
      <c r="A169" s="169"/>
      <c r="B169" s="169"/>
      <c r="C169" s="169"/>
      <c r="D169" s="169"/>
      <c r="E169" s="169"/>
      <c r="F169" s="169"/>
      <c r="G169" s="169"/>
      <c r="H169" s="169"/>
      <c r="I169" s="169"/>
      <c r="J169" s="9"/>
      <c r="K169" s="9"/>
      <c r="L169" s="9"/>
      <c r="M169" s="9"/>
      <c r="N169" s="9"/>
      <c r="O169" s="9"/>
      <c r="P169" s="9"/>
      <c r="Q169" s="9"/>
      <c r="R169" s="9"/>
      <c r="S169" s="9"/>
      <c r="T169" s="9"/>
      <c r="U169" s="9"/>
      <c r="V169" s="9"/>
      <c r="W169" s="9"/>
      <c r="X169" s="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c r="AT169" s="169"/>
    </row>
    <row r="170" spans="1:46" s="35" customFormat="1" ht="15" customHeight="1">
      <c r="A170" s="69"/>
      <c r="B170" s="69"/>
      <c r="C170" s="69"/>
      <c r="D170" s="69"/>
      <c r="E170" s="69" t="s">
        <v>415</v>
      </c>
      <c r="F170" s="15"/>
      <c r="G170" s="69" t="s">
        <v>235</v>
      </c>
      <c r="H170" s="15">
        <f>H8</f>
        <v>0</v>
      </c>
      <c r="I170" s="36"/>
      <c r="J170" s="15"/>
      <c r="K170" s="15"/>
      <c r="L170" s="15"/>
      <c r="M170" s="15"/>
      <c r="N170" s="15"/>
      <c r="O170" s="15"/>
      <c r="P170" s="15"/>
      <c r="Q170" s="15"/>
      <c r="R170" s="15"/>
      <c r="S170" s="15"/>
      <c r="T170" s="15"/>
      <c r="U170" s="15"/>
      <c r="V170" s="15"/>
      <c r="W170" s="15"/>
      <c r="X170" s="15"/>
      <c r="Y170" s="15"/>
      <c r="Z170" s="15"/>
      <c r="AA170" s="15"/>
      <c r="AB170" s="15"/>
      <c r="AC170" s="168"/>
      <c r="AD170" s="69"/>
      <c r="AE170" s="69"/>
      <c r="AF170" s="69"/>
      <c r="AG170" s="69"/>
      <c r="AH170" s="169"/>
      <c r="AI170" s="169"/>
      <c r="AJ170" s="169"/>
      <c r="AK170" s="169"/>
      <c r="AL170" s="169"/>
      <c r="AM170" s="169"/>
      <c r="AN170" s="169"/>
      <c r="AO170" s="169"/>
      <c r="AP170" s="129">
        <f t="shared" ref="AP170:AT171" si="13">AP8</f>
        <v>95.004799842472536</v>
      </c>
      <c r="AQ170" s="129">
        <f t="shared" si="13"/>
        <v>85.534119998750299</v>
      </c>
      <c r="AR170" s="129">
        <f t="shared" si="13"/>
        <v>92.444925703838592</v>
      </c>
      <c r="AS170" s="129">
        <f t="shared" si="13"/>
        <v>91.28893392040365</v>
      </c>
      <c r="AT170" s="129">
        <f t="shared" si="13"/>
        <v>81.493837093064201</v>
      </c>
    </row>
    <row r="171" spans="1:46" s="35" customFormat="1" ht="15" customHeight="1">
      <c r="A171" s="69"/>
      <c r="B171" s="69"/>
      <c r="C171" s="69"/>
      <c r="D171" s="69"/>
      <c r="E171" s="1" t="s">
        <v>416</v>
      </c>
      <c r="F171" s="69"/>
      <c r="G171" s="69" t="s">
        <v>235</v>
      </c>
      <c r="H171" s="69">
        <f>H9</f>
        <v>0</v>
      </c>
      <c r="I171" s="37"/>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169"/>
      <c r="AI171" s="169"/>
      <c r="AJ171" s="169"/>
      <c r="AK171" s="169"/>
      <c r="AL171" s="169"/>
      <c r="AM171" s="169"/>
      <c r="AN171" s="169"/>
      <c r="AO171" s="169"/>
      <c r="AP171" s="129">
        <f t="shared" si="13"/>
        <v>160.84278361643334</v>
      </c>
      <c r="AQ171" s="129">
        <f t="shared" si="13"/>
        <v>162.68658996072799</v>
      </c>
      <c r="AR171" s="129">
        <f t="shared" si="13"/>
        <v>167.75447059108666</v>
      </c>
      <c r="AS171" s="129">
        <f t="shared" si="13"/>
        <v>174.59088904557251</v>
      </c>
      <c r="AT171" s="129">
        <f t="shared" si="13"/>
        <v>174.65486416549285</v>
      </c>
    </row>
    <row r="172" spans="1:46" s="35" customFormat="1" ht="15" customHeight="1">
      <c r="A172" s="69"/>
      <c r="B172" s="69"/>
      <c r="C172" s="69"/>
      <c r="D172" s="69"/>
      <c r="E172" s="92" t="s">
        <v>5</v>
      </c>
      <c r="F172" s="69"/>
      <c r="G172" s="69" t="s">
        <v>235</v>
      </c>
      <c r="H172" s="69"/>
      <c r="I172" s="37"/>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169"/>
      <c r="AI172" s="169"/>
      <c r="AJ172" s="169"/>
      <c r="AK172" s="169"/>
      <c r="AL172" s="169"/>
      <c r="AM172" s="169"/>
      <c r="AN172" s="169"/>
      <c r="AO172" s="169"/>
      <c r="AP172" s="173">
        <f>SUM(AP170:AP171)</f>
        <v>255.84758345890589</v>
      </c>
      <c r="AQ172" s="173">
        <f t="shared" ref="AQ172:AT172" si="14">SUM(AQ170:AQ171)</f>
        <v>248.22070995947828</v>
      </c>
      <c r="AR172" s="173">
        <f t="shared" si="14"/>
        <v>260.19939629492524</v>
      </c>
      <c r="AS172" s="173">
        <f t="shared" si="14"/>
        <v>265.87982296597613</v>
      </c>
      <c r="AT172" s="173">
        <f t="shared" si="14"/>
        <v>256.14870125855703</v>
      </c>
    </row>
    <row r="173" spans="1:46" s="35" customFormat="1" ht="15" customHeight="1">
      <c r="A173" s="69"/>
      <c r="B173" s="69"/>
      <c r="C173" s="69"/>
      <c r="D173" s="69"/>
      <c r="E173" s="168"/>
      <c r="F173" s="69"/>
      <c r="G173" s="69"/>
      <c r="H173" s="69"/>
      <c r="I173" s="168"/>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213"/>
      <c r="AI173" s="213"/>
      <c r="AJ173" s="213"/>
      <c r="AK173" s="213"/>
      <c r="AL173" s="213"/>
      <c r="AM173" s="213"/>
      <c r="AN173" s="169"/>
      <c r="AO173" s="169"/>
      <c r="AP173" s="69"/>
      <c r="AQ173" s="168"/>
      <c r="AR173" s="168"/>
      <c r="AS173" s="168"/>
      <c r="AT173" s="168"/>
    </row>
    <row r="174" spans="1:46" s="179" customFormat="1" ht="15" customHeight="1">
      <c r="A174" s="169"/>
      <c r="B174" s="90" t="s">
        <v>87</v>
      </c>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161"/>
      <c r="AP174" s="161"/>
      <c r="AQ174" s="90"/>
      <c r="AR174" s="90"/>
      <c r="AS174" s="90"/>
      <c r="AT174" s="90"/>
    </row>
    <row r="175" spans="1:46" s="179" customFormat="1" ht="15" customHeight="1">
      <c r="A175" s="169"/>
      <c r="B175" s="169"/>
      <c r="C175" s="169"/>
      <c r="D175" s="169"/>
      <c r="E175" s="169"/>
      <c r="F175" s="169"/>
      <c r="G175" s="169"/>
      <c r="H175" s="169"/>
      <c r="I175" s="169"/>
      <c r="J175" s="9"/>
      <c r="K175" s="9"/>
      <c r="L175" s="9"/>
      <c r="M175" s="9"/>
      <c r="N175" s="9"/>
      <c r="O175" s="9"/>
      <c r="P175" s="9"/>
      <c r="Q175" s="9"/>
      <c r="R175" s="9"/>
      <c r="S175" s="9"/>
      <c r="T175" s="9"/>
      <c r="U175" s="9"/>
      <c r="V175" s="9"/>
      <c r="W175" s="9"/>
      <c r="X175" s="9"/>
      <c r="Y175" s="169"/>
      <c r="Z175" s="169"/>
      <c r="AA175" s="169"/>
      <c r="AB175" s="169"/>
      <c r="AC175" s="169"/>
      <c r="AD175" s="169"/>
      <c r="AE175" s="169"/>
      <c r="AF175" s="169"/>
      <c r="AG175" s="169"/>
      <c r="AH175" s="169"/>
      <c r="AI175" s="169"/>
      <c r="AJ175" s="169"/>
      <c r="AK175" s="169"/>
      <c r="AL175" s="169"/>
      <c r="AM175" s="169"/>
      <c r="AN175" s="169"/>
      <c r="AO175" s="169"/>
      <c r="AP175" s="169"/>
      <c r="AQ175" s="169"/>
      <c r="AR175" s="169"/>
      <c r="AS175" s="169"/>
      <c r="AT175" s="169"/>
    </row>
    <row r="176" spans="1:46" s="179" customFormat="1" ht="15" customHeight="1">
      <c r="A176" s="169"/>
      <c r="B176" s="169"/>
      <c r="C176" s="169"/>
      <c r="D176" s="169"/>
      <c r="E176" s="69" t="s">
        <v>413</v>
      </c>
      <c r="F176" s="210"/>
      <c r="G176" s="69" t="s">
        <v>235</v>
      </c>
      <c r="H176" s="169" t="str">
        <f>H13</f>
        <v>SOANC</v>
      </c>
      <c r="I176" s="169"/>
      <c r="J176" s="9"/>
      <c r="K176" s="9"/>
      <c r="L176" s="9"/>
      <c r="M176" s="9"/>
      <c r="N176" s="9"/>
      <c r="O176" s="9"/>
      <c r="P176" s="9"/>
      <c r="Q176" s="9"/>
      <c r="R176" s="9"/>
      <c r="S176" s="9"/>
      <c r="T176" s="9"/>
      <c r="U176" s="9"/>
      <c r="V176" s="9"/>
      <c r="W176" s="9"/>
      <c r="X176" s="9"/>
      <c r="Y176" s="169"/>
      <c r="Z176" s="169"/>
      <c r="AA176" s="169"/>
      <c r="AB176" s="169"/>
      <c r="AC176" s="169"/>
      <c r="AD176" s="169"/>
      <c r="AE176" s="169"/>
      <c r="AH176" s="312">
        <f t="shared" ref="AH176:AT176" si="15">AH13</f>
        <v>42.3</v>
      </c>
      <c r="AI176" s="312">
        <f t="shared" si="15"/>
        <v>45.2</v>
      </c>
      <c r="AJ176" s="312">
        <f t="shared" si="15"/>
        <v>43.9</v>
      </c>
      <c r="AK176" s="312">
        <f t="shared" si="15"/>
        <v>59.1</v>
      </c>
      <c r="AL176" s="312">
        <f t="shared" si="15"/>
        <v>64</v>
      </c>
      <c r="AM176" s="312">
        <f t="shared" si="15"/>
        <v>77.8</v>
      </c>
      <c r="AN176" s="312">
        <f t="shared" si="15"/>
        <v>85.4</v>
      </c>
      <c r="AO176" s="312">
        <f t="shared" si="15"/>
        <v>84.3</v>
      </c>
      <c r="AP176" s="312">
        <f t="shared" si="15"/>
        <v>95.004799842472494</v>
      </c>
      <c r="AQ176" s="312">
        <f t="shared" si="15"/>
        <v>85.534119998750299</v>
      </c>
      <c r="AR176" s="312">
        <f t="shared" si="15"/>
        <v>92.444925703838592</v>
      </c>
      <c r="AS176" s="312">
        <f t="shared" si="15"/>
        <v>91.28893392040365</v>
      </c>
      <c r="AT176" s="312">
        <f t="shared" si="15"/>
        <v>81.493837093064201</v>
      </c>
    </row>
    <row r="177" spans="1:58" s="179" customFormat="1" ht="15" customHeight="1">
      <c r="A177" s="169"/>
      <c r="B177" s="169"/>
      <c r="C177" s="169"/>
      <c r="D177" s="169"/>
      <c r="E177" s="1" t="s">
        <v>414</v>
      </c>
      <c r="F177" s="210"/>
      <c r="G177" s="69" t="s">
        <v>235</v>
      </c>
      <c r="H177" s="169" t="str">
        <f>H14</f>
        <v>SOACO</v>
      </c>
      <c r="I177" s="169"/>
      <c r="J177" s="9"/>
      <c r="K177" s="9"/>
      <c r="L177" s="9"/>
      <c r="M177" s="9"/>
      <c r="N177" s="9"/>
      <c r="O177" s="9"/>
      <c r="P177" s="9"/>
      <c r="Q177" s="9"/>
      <c r="R177" s="9"/>
      <c r="S177" s="9"/>
      <c r="T177" s="9"/>
      <c r="U177" s="9"/>
      <c r="V177" s="9"/>
      <c r="W177" s="9"/>
      <c r="X177" s="9"/>
      <c r="Y177" s="169"/>
      <c r="Z177" s="169"/>
      <c r="AA177" s="169"/>
      <c r="AB177" s="169"/>
      <c r="AC177" s="169"/>
      <c r="AD177" s="169"/>
      <c r="AE177" s="169"/>
      <c r="AH177" s="312">
        <f t="shared" ref="AH177:AT177" si="16">AH14</f>
        <v>107.7</v>
      </c>
      <c r="AI177" s="312">
        <f t="shared" si="16"/>
        <v>104.2</v>
      </c>
      <c r="AJ177" s="312">
        <f t="shared" si="16"/>
        <v>108.3</v>
      </c>
      <c r="AK177" s="312">
        <f t="shared" si="16"/>
        <v>114.6</v>
      </c>
      <c r="AL177" s="312">
        <f t="shared" si="16"/>
        <v>122.3</v>
      </c>
      <c r="AM177" s="312">
        <f t="shared" si="16"/>
        <v>141.4</v>
      </c>
      <c r="AN177" s="312">
        <f t="shared" si="16"/>
        <v>126.7</v>
      </c>
      <c r="AO177" s="312">
        <f t="shared" si="16"/>
        <v>129.19999999999999</v>
      </c>
      <c r="AP177" s="312">
        <f t="shared" si="16"/>
        <v>160.842783616433</v>
      </c>
      <c r="AQ177" s="312">
        <f t="shared" si="16"/>
        <v>162.68658996072799</v>
      </c>
      <c r="AR177" s="312">
        <f t="shared" si="16"/>
        <v>167.75447059108666</v>
      </c>
      <c r="AS177" s="312">
        <f t="shared" si="16"/>
        <v>174.59088904557251</v>
      </c>
      <c r="AT177" s="312">
        <f t="shared" si="16"/>
        <v>174.65486416549285</v>
      </c>
    </row>
    <row r="178" spans="1:58" s="179" customFormat="1" ht="15" customHeight="1">
      <c r="A178" s="169"/>
      <c r="B178" s="169"/>
      <c r="C178" s="169"/>
      <c r="D178" s="169"/>
      <c r="E178" s="210" t="s">
        <v>5</v>
      </c>
      <c r="F178" s="210"/>
      <c r="G178" s="69" t="s">
        <v>235</v>
      </c>
      <c r="H178" s="169"/>
      <c r="I178" s="169"/>
      <c r="J178" s="9"/>
      <c r="K178" s="9"/>
      <c r="L178" s="9"/>
      <c r="M178" s="9"/>
      <c r="N178" s="9"/>
      <c r="O178" s="9"/>
      <c r="P178" s="9"/>
      <c r="Q178" s="9"/>
      <c r="R178" s="9"/>
      <c r="S178" s="9"/>
      <c r="T178" s="9"/>
      <c r="U178" s="9"/>
      <c r="V178" s="9"/>
      <c r="W178" s="9"/>
      <c r="X178" s="9"/>
      <c r="Y178" s="169"/>
      <c r="Z178" s="169"/>
      <c r="AA178" s="169"/>
      <c r="AB178" s="169"/>
      <c r="AC178" s="169"/>
      <c r="AD178" s="169"/>
      <c r="AE178" s="169"/>
      <c r="AF178" s="169"/>
      <c r="AG178" s="169"/>
      <c r="AH178" s="176">
        <f>SUM(AH176:AH177)</f>
        <v>150</v>
      </c>
      <c r="AI178" s="176">
        <f t="shared" ref="AI178:AT178" si="17">SUM(AI176:AI177)</f>
        <v>149.4</v>
      </c>
      <c r="AJ178" s="176">
        <f t="shared" si="17"/>
        <v>152.19999999999999</v>
      </c>
      <c r="AK178" s="176">
        <f t="shared" si="17"/>
        <v>173.7</v>
      </c>
      <c r="AL178" s="176">
        <f t="shared" si="17"/>
        <v>186.3</v>
      </c>
      <c r="AM178" s="176">
        <f t="shared" si="17"/>
        <v>219.2</v>
      </c>
      <c r="AN178" s="176">
        <f t="shared" si="17"/>
        <v>212.10000000000002</v>
      </c>
      <c r="AO178" s="176">
        <f t="shared" si="17"/>
        <v>213.5</v>
      </c>
      <c r="AP178" s="176">
        <f t="shared" si="17"/>
        <v>255.84758345890549</v>
      </c>
      <c r="AQ178" s="176">
        <f t="shared" si="17"/>
        <v>248.22070995947828</v>
      </c>
      <c r="AR178" s="176">
        <f t="shared" si="17"/>
        <v>260.19939629492524</v>
      </c>
      <c r="AS178" s="176">
        <f t="shared" si="17"/>
        <v>265.87982296597613</v>
      </c>
      <c r="AT178" s="176">
        <f t="shared" si="17"/>
        <v>256.14870125855703</v>
      </c>
    </row>
    <row r="179" spans="1:58" s="179" customFormat="1" ht="15" customHeight="1">
      <c r="A179" s="169"/>
      <c r="B179" s="169"/>
      <c r="C179" s="169"/>
      <c r="D179" s="169"/>
      <c r="E179" s="210"/>
      <c r="F179" s="210"/>
      <c r="G179" s="69"/>
      <c r="H179" s="169"/>
      <c r="I179" s="169"/>
      <c r="J179" s="9"/>
      <c r="K179" s="9"/>
      <c r="L179" s="9"/>
      <c r="M179" s="9"/>
      <c r="N179" s="9"/>
      <c r="O179" s="9"/>
      <c r="P179" s="9"/>
      <c r="Q179" s="9"/>
      <c r="R179" s="9"/>
      <c r="S179" s="9"/>
      <c r="T179" s="9"/>
      <c r="U179" s="9"/>
      <c r="V179" s="9"/>
      <c r="W179" s="9"/>
      <c r="X179" s="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row>
    <row r="180" spans="1:58" s="179" customFormat="1" ht="15" customHeight="1">
      <c r="A180" s="169"/>
      <c r="B180" s="90" t="s">
        <v>396</v>
      </c>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161"/>
      <c r="AP180" s="161"/>
      <c r="AQ180" s="90"/>
      <c r="AR180" s="90"/>
      <c r="AS180" s="90"/>
      <c r="AT180" s="90"/>
    </row>
    <row r="181" spans="1:58" s="287" customFormat="1" ht="15" customHeight="1">
      <c r="A181" s="313"/>
      <c r="B181" s="288"/>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314"/>
      <c r="AP181" s="314"/>
      <c r="AQ181" s="288"/>
      <c r="AR181" s="288"/>
      <c r="AS181" s="288"/>
      <c r="AT181" s="288"/>
    </row>
    <row r="182" spans="1:58" s="179" customFormat="1" ht="15" customHeight="1">
      <c r="A182" s="287"/>
      <c r="B182" s="288"/>
      <c r="C182" s="288"/>
      <c r="D182" s="288"/>
      <c r="E182" s="169" t="str">
        <f>E18</f>
        <v>Business Rates Payments</v>
      </c>
      <c r="F182" s="169"/>
      <c r="G182" s="15" t="s">
        <v>235</v>
      </c>
      <c r="H182" s="169" t="str">
        <f>H18</f>
        <v>RBt</v>
      </c>
      <c r="I182" s="169"/>
      <c r="J182" s="9"/>
      <c r="K182" s="9"/>
      <c r="L182" s="9"/>
      <c r="M182" s="9"/>
      <c r="N182" s="9"/>
      <c r="O182" s="9"/>
      <c r="P182" s="9"/>
      <c r="Q182" s="9"/>
      <c r="R182" s="9"/>
      <c r="S182" s="9"/>
      <c r="T182" s="9"/>
      <c r="U182" s="9"/>
      <c r="V182" s="9"/>
      <c r="W182" s="9"/>
      <c r="X182" s="9"/>
      <c r="Y182" s="169"/>
      <c r="Z182" s="169"/>
      <c r="AA182" s="169"/>
      <c r="AB182" s="169"/>
      <c r="AC182" s="169"/>
      <c r="AD182" s="169"/>
      <c r="AE182" s="169"/>
      <c r="AF182" s="169"/>
      <c r="AG182" s="169"/>
      <c r="AH182" s="169"/>
      <c r="AI182" s="169"/>
      <c r="AJ182" s="169"/>
      <c r="AK182" s="169"/>
      <c r="AL182" s="169"/>
      <c r="AM182" s="169"/>
      <c r="AN182" s="169"/>
      <c r="AO182" s="169"/>
      <c r="AP182" s="129">
        <f>AP18</f>
        <v>0.75</v>
      </c>
      <c r="AQ182" s="129">
        <f>AQ18</f>
        <v>0.75</v>
      </c>
      <c r="AR182" s="129">
        <f>AR18</f>
        <v>0.75</v>
      </c>
      <c r="AS182" s="129">
        <f>AS18</f>
        <v>0.75</v>
      </c>
      <c r="AT182" s="129">
        <f>AT18</f>
        <v>0.75</v>
      </c>
    </row>
    <row r="183" spans="1:58" s="179" customFormat="1" ht="15" customHeight="1">
      <c r="A183" s="169"/>
      <c r="B183" s="169"/>
      <c r="C183" s="169"/>
      <c r="D183" s="167"/>
      <c r="E183" s="167" t="str">
        <f>E19</f>
        <v>Additional Funding - WCF</v>
      </c>
      <c r="F183" s="167"/>
      <c r="G183" s="15" t="s">
        <v>235</v>
      </c>
      <c r="H183" s="167" t="str">
        <f>H19</f>
        <v>WCFt</v>
      </c>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86"/>
      <c r="AH183" s="168"/>
      <c r="AI183" s="168"/>
      <c r="AJ183" s="168"/>
      <c r="AK183" s="168"/>
      <c r="AL183" s="168"/>
      <c r="AM183" s="168"/>
      <c r="AN183" s="168"/>
      <c r="AO183" s="169"/>
      <c r="AP183" s="129">
        <f>AP19/ESOpf</f>
        <v>0.76001418396032094</v>
      </c>
      <c r="AQ183" s="129">
        <f>AQ19/ESOpf</f>
        <v>0.74806178819294367</v>
      </c>
      <c r="AR183" s="129">
        <f>AR19/ESOpf</f>
        <v>0.73497279234151003</v>
      </c>
      <c r="AS183" s="129">
        <f>AS19/ESOpf</f>
        <v>0.72103434694763202</v>
      </c>
      <c r="AT183" s="129">
        <f>AT19/ESOpf</f>
        <v>0.70692036128907565</v>
      </c>
    </row>
    <row r="184" spans="1:58" ht="15" customHeight="1">
      <c r="E184" s="1" t="str">
        <f>E20</f>
        <v>Bad debt allowance</v>
      </c>
      <c r="F184" s="35"/>
      <c r="G184" s="69" t="s">
        <v>235</v>
      </c>
      <c r="H184" s="167" t="str">
        <f>H20</f>
        <v>SOBDt</v>
      </c>
      <c r="I184" s="167"/>
      <c r="J184" s="167"/>
      <c r="AO184" s="169"/>
      <c r="AP184" s="312">
        <f t="shared" ref="AP184:AT185" si="18">AP20</f>
        <v>4.1660000000000004</v>
      </c>
      <c r="AQ184" s="312">
        <f t="shared" si="18"/>
        <v>0</v>
      </c>
      <c r="AR184" s="312">
        <f t="shared" si="18"/>
        <v>0</v>
      </c>
      <c r="AS184" s="312">
        <f t="shared" si="18"/>
        <v>0</v>
      </c>
      <c r="AT184" s="312">
        <f t="shared" si="18"/>
        <v>0</v>
      </c>
      <c r="AU184" s="169"/>
      <c r="AV184" s="169"/>
      <c r="AW184" s="169"/>
      <c r="AX184" s="169"/>
      <c r="AY184" s="169"/>
      <c r="AZ184" s="169"/>
      <c r="BA184" s="169"/>
      <c r="BB184" s="169"/>
      <c r="BC184" s="169"/>
      <c r="BD184" s="169"/>
      <c r="BE184" s="179"/>
      <c r="BF184" s="179"/>
    </row>
    <row r="185" spans="1:58" s="179" customFormat="1">
      <c r="A185" s="169"/>
      <c r="B185" s="169"/>
      <c r="C185" s="169"/>
      <c r="D185" s="167"/>
      <c r="E185" s="1" t="str">
        <f>E21</f>
        <v>Pension scheme established deficit</v>
      </c>
      <c r="F185" s="167"/>
      <c r="G185" s="69" t="s">
        <v>235</v>
      </c>
      <c r="H185" s="167" t="str">
        <f>H21</f>
        <v>EDEt</v>
      </c>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86"/>
      <c r="AH185" s="168"/>
      <c r="AI185" s="168"/>
      <c r="AJ185" s="168"/>
      <c r="AK185" s="168"/>
      <c r="AL185" s="168"/>
      <c r="AM185" s="168"/>
      <c r="AN185" s="168"/>
      <c r="AP185" s="129">
        <f t="shared" si="18"/>
        <v>9.5676825703085804</v>
      </c>
      <c r="AQ185" s="129">
        <f t="shared" si="18"/>
        <v>9.4432707611213615</v>
      </c>
      <c r="AR185" s="129">
        <f t="shared" si="18"/>
        <v>3.783028675302941</v>
      </c>
      <c r="AS185" s="129">
        <f t="shared" si="18"/>
        <v>0</v>
      </c>
      <c r="AT185" s="129">
        <f t="shared" si="18"/>
        <v>0</v>
      </c>
    </row>
    <row r="186" spans="1:58" ht="15" customHeight="1">
      <c r="A186" s="287"/>
      <c r="B186" s="288"/>
      <c r="C186" s="288"/>
      <c r="D186" s="288"/>
      <c r="E186" s="15" t="s">
        <v>396</v>
      </c>
      <c r="G186" s="15" t="s">
        <v>235</v>
      </c>
      <c r="H186" s="167" t="s">
        <v>486</v>
      </c>
      <c r="AO186" s="169"/>
      <c r="AP186" s="176">
        <f>SUM(AP182:AP185)</f>
        <v>15.243696754268901</v>
      </c>
      <c r="AQ186" s="176">
        <f>SUM(AQ182:AQ185)</f>
        <v>10.941332549314305</v>
      </c>
      <c r="AR186" s="176">
        <f>SUM(AR182:AR185)</f>
        <v>5.2680014676444511</v>
      </c>
      <c r="AS186" s="176">
        <f>SUM(AS182:AS185)</f>
        <v>1.4710343469476319</v>
      </c>
      <c r="AT186" s="176">
        <f>SUM(AT182:AT185)</f>
        <v>1.4569203612890758</v>
      </c>
    </row>
    <row r="187" spans="1:58" ht="15" customHeight="1">
      <c r="A187" s="287"/>
      <c r="B187" s="288"/>
      <c r="C187" s="288"/>
      <c r="D187" s="288"/>
      <c r="E187" s="92"/>
      <c r="AO187" s="169"/>
      <c r="AP187" s="169"/>
    </row>
    <row r="188" spans="1:58" s="179" customFormat="1" ht="15" customHeight="1">
      <c r="A188" s="169"/>
      <c r="B188" s="90" t="s">
        <v>509</v>
      </c>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161"/>
      <c r="AP188" s="161"/>
      <c r="AQ188" s="90"/>
      <c r="AR188" s="90"/>
      <c r="AS188" s="90"/>
      <c r="AT188" s="90"/>
    </row>
    <row r="189" spans="1:58" s="287" customFormat="1" ht="15" customHeight="1">
      <c r="A189" s="313"/>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314"/>
      <c r="AP189" s="314"/>
      <c r="AQ189" s="288"/>
      <c r="AR189" s="288"/>
      <c r="AS189" s="288"/>
      <c r="AT189" s="288"/>
    </row>
    <row r="190" spans="1:58" s="179" customFormat="1">
      <c r="A190" s="169"/>
      <c r="B190" s="169"/>
      <c r="C190" s="169"/>
      <c r="D190" s="167"/>
      <c r="E190" s="92" t="s">
        <v>526</v>
      </c>
      <c r="F190" s="167"/>
      <c r="G190" s="168" t="s">
        <v>235</v>
      </c>
      <c r="H190" s="167" t="s">
        <v>645</v>
      </c>
      <c r="I190" s="137">
        <v>11.02402045005997</v>
      </c>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86"/>
      <c r="AH190" s="168"/>
      <c r="AI190" s="168"/>
      <c r="AJ190" s="168"/>
      <c r="AK190" s="168"/>
      <c r="AL190" s="168"/>
      <c r="AM190" s="168"/>
      <c r="AN190" s="168"/>
      <c r="AO190" s="169"/>
      <c r="AP190" s="32">
        <f>($I$190 / 9) * (1+$AH$94)*(1+$AI$94)*(1+$AJ$94)*(1+$AK$94)*(1+$AL$94)*(1+$AM$94)*(1+$AN$94)*(1+$AO$94)*(1+$AP$94) * (AP$4 = $I$98)</f>
        <v>1.7455593793294251</v>
      </c>
      <c r="AQ190" s="420"/>
      <c r="AR190" s="420"/>
      <c r="AS190" s="420"/>
      <c r="AT190" s="420"/>
    </row>
    <row r="191" spans="1:58" ht="15" customHeight="1">
      <c r="E191" s="167"/>
      <c r="F191" s="167"/>
      <c r="H191" s="167"/>
      <c r="I191" s="448" t="s">
        <v>525</v>
      </c>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row>
    <row r="192" spans="1:58" ht="15" customHeight="1">
      <c r="E192" s="1" t="str">
        <f>E25</f>
        <v>Network Innovation Allowance</v>
      </c>
      <c r="F192" s="15"/>
      <c r="G192" s="168" t="s">
        <v>235</v>
      </c>
      <c r="H192" s="167" t="str">
        <f>H25</f>
        <v>NIAt</v>
      </c>
      <c r="I192" s="449">
        <v>1</v>
      </c>
      <c r="J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c r="AL192" s="167"/>
      <c r="AM192" s="167"/>
      <c r="AN192" s="167"/>
      <c r="AO192" s="177"/>
      <c r="AP192" s="312">
        <f t="shared" ref="AP192:AT193" si="19">AP25</f>
        <v>2.7</v>
      </c>
      <c r="AQ192" s="312">
        <f t="shared" si="19"/>
        <v>4.5</v>
      </c>
      <c r="AR192" s="312">
        <f t="shared" si="19"/>
        <v>4.5000000000000009</v>
      </c>
      <c r="AS192" s="312">
        <f t="shared" si="19"/>
        <v>4.5000000000000009</v>
      </c>
      <c r="AT192" s="312">
        <f t="shared" si="19"/>
        <v>4.5000000000000009</v>
      </c>
    </row>
    <row r="193" spans="1:58" ht="15" customHeight="1">
      <c r="E193" s="1" t="str">
        <f>E26</f>
        <v>Carry Over RIIO-1 Network Innovation Allowance</v>
      </c>
      <c r="F193" s="15"/>
      <c r="G193" s="168" t="s">
        <v>235</v>
      </c>
      <c r="H193" s="167" t="str">
        <f>H26</f>
        <v>CNIAt</v>
      </c>
      <c r="I193" s="449">
        <v>1</v>
      </c>
      <c r="J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312">
        <f t="shared" si="19"/>
        <v>0.31900000000000001</v>
      </c>
      <c r="AQ193" s="312">
        <f t="shared" si="19"/>
        <v>0</v>
      </c>
      <c r="AR193" s="312">
        <f t="shared" si="19"/>
        <v>0</v>
      </c>
      <c r="AS193" s="312">
        <f t="shared" si="19"/>
        <v>0</v>
      </c>
      <c r="AT193" s="312">
        <f t="shared" si="19"/>
        <v>0</v>
      </c>
    </row>
    <row r="194" spans="1:58" ht="15" customHeight="1">
      <c r="E194" s="92" t="str">
        <f>E190</f>
        <v>Pre-RIIO-1 pension true-up</v>
      </c>
      <c r="F194" s="167"/>
      <c r="G194" s="168" t="s">
        <v>235</v>
      </c>
      <c r="H194" s="167" t="str">
        <f>H190</f>
        <v>PRPNt</v>
      </c>
      <c r="I194" s="449">
        <v>0</v>
      </c>
      <c r="J194" s="167"/>
      <c r="K194" s="321"/>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c r="AL194" s="167"/>
      <c r="AM194" s="167"/>
      <c r="AN194" s="167"/>
      <c r="AO194" s="167"/>
      <c r="AP194" s="177">
        <f>AP190</f>
        <v>1.7455593793294251</v>
      </c>
      <c r="AQ194" s="177">
        <f>AQ190</f>
        <v>0</v>
      </c>
      <c r="AR194" s="177">
        <f>AR190</f>
        <v>0</v>
      </c>
      <c r="AS194" s="177">
        <f>AS190</f>
        <v>0</v>
      </c>
      <c r="AT194" s="177">
        <f>AT190</f>
        <v>0</v>
      </c>
    </row>
    <row r="195" spans="1:58" ht="15" customHeight="1">
      <c r="E195" s="1" t="s">
        <v>521</v>
      </c>
      <c r="F195" s="35"/>
      <c r="G195" s="69" t="s">
        <v>235</v>
      </c>
      <c r="H195" s="167" t="s">
        <v>520</v>
      </c>
      <c r="AO195" s="169"/>
      <c r="AP195" s="450">
        <f>SUM(AP192:AP194)</f>
        <v>4.764559379329425</v>
      </c>
      <c r="AQ195" s="450">
        <f>SUM(AQ192:AQ194)</f>
        <v>4.5</v>
      </c>
      <c r="AR195" s="450">
        <f>SUM(AR192:AR194)</f>
        <v>4.5000000000000009</v>
      </c>
      <c r="AS195" s="450">
        <f>SUM(AS192:AS194)</f>
        <v>4.5000000000000009</v>
      </c>
      <c r="AT195" s="450">
        <f>SUM(AT192:AT194)</f>
        <v>4.5000000000000009</v>
      </c>
      <c r="AU195" s="169"/>
      <c r="AV195" s="169"/>
      <c r="AW195" s="169"/>
      <c r="AX195" s="169"/>
      <c r="AY195" s="169"/>
      <c r="AZ195" s="169"/>
      <c r="BA195" s="169"/>
      <c r="BB195" s="169"/>
      <c r="BC195" s="169"/>
      <c r="BD195" s="169"/>
      <c r="BE195" s="179"/>
      <c r="BF195" s="179"/>
    </row>
    <row r="196" spans="1:58" ht="15" customHeight="1">
      <c r="E196" s="1"/>
      <c r="F196" s="35"/>
      <c r="G196" s="69"/>
      <c r="H196" s="167"/>
      <c r="AO196" s="169"/>
      <c r="AP196" s="179"/>
      <c r="AQ196" s="179"/>
      <c r="AR196" s="179"/>
      <c r="AS196" s="179"/>
      <c r="AT196" s="179"/>
      <c r="AU196" s="169"/>
      <c r="AV196" s="169"/>
      <c r="AW196" s="169"/>
      <c r="AX196" s="169"/>
      <c r="AY196" s="169"/>
      <c r="AZ196" s="169"/>
      <c r="BA196" s="169"/>
      <c r="BB196" s="169"/>
      <c r="BC196" s="169"/>
      <c r="BD196" s="169"/>
      <c r="BE196" s="179"/>
      <c r="BF196" s="179"/>
    </row>
    <row r="197" spans="1:58" s="168" customFormat="1" ht="15" customHeight="1">
      <c r="A197" s="153"/>
      <c r="C197" s="210"/>
      <c r="D197" s="210"/>
      <c r="E197" s="92" t="s">
        <v>528</v>
      </c>
      <c r="G197" s="421" t="s">
        <v>235</v>
      </c>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210"/>
      <c r="AL197" s="210"/>
      <c r="AM197" s="210"/>
      <c r="AN197" s="210"/>
      <c r="AO197" s="210"/>
      <c r="AP197" s="452">
        <f>SUMPRODUCT($I192:$I194, AP192:AP194)</f>
        <v>3.0190000000000001</v>
      </c>
      <c r="AQ197" s="452">
        <f>SUMPRODUCT($I192:$I194, AQ192:AQ194)</f>
        <v>4.5</v>
      </c>
      <c r="AR197" s="452">
        <f>SUMPRODUCT($I192:$I194, AR192:AR194)</f>
        <v>4.5000000000000009</v>
      </c>
      <c r="AS197" s="452">
        <f>SUMPRODUCT($I192:$I194, AS192:AS194)</f>
        <v>4.5000000000000009</v>
      </c>
      <c r="AT197" s="452">
        <f>SUMPRODUCT($I192:$I194, AT192:AT194)</f>
        <v>4.5000000000000009</v>
      </c>
    </row>
    <row r="198" spans="1:58" s="168" customFormat="1" ht="15" customHeight="1">
      <c r="A198" s="153"/>
      <c r="C198" s="210"/>
      <c r="D198" s="210"/>
      <c r="E198" s="92"/>
      <c r="G198" s="421"/>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210"/>
      <c r="AL198" s="210"/>
      <c r="AM198" s="210"/>
      <c r="AN198" s="210"/>
      <c r="AO198" s="210"/>
      <c r="AP198" s="451"/>
      <c r="AQ198" s="451"/>
      <c r="AR198" s="451"/>
      <c r="AS198" s="451"/>
      <c r="AT198" s="451"/>
    </row>
    <row r="199" spans="1:58" s="179" customFormat="1" ht="15" customHeight="1">
      <c r="A199" s="169"/>
      <c r="B199" s="161" t="s">
        <v>527</v>
      </c>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row>
    <row r="200" spans="1:58" ht="15" customHeight="1">
      <c r="AO200" s="169"/>
      <c r="AP200" s="169"/>
    </row>
    <row r="201" spans="1:58" ht="15" customHeight="1">
      <c r="A201" s="177"/>
      <c r="E201" s="168" t="str">
        <f>E30</f>
        <v>Additional Funding - Other</v>
      </c>
      <c r="G201" s="15" t="s">
        <v>235</v>
      </c>
      <c r="H201" s="167" t="str">
        <f>H30</f>
        <v>ADFt</v>
      </c>
      <c r="AO201" s="169"/>
      <c r="AP201" s="129">
        <f>AP30/ESOpf</f>
        <v>4.5600851037619252</v>
      </c>
      <c r="AQ201" s="129">
        <f>AQ30/ESOpf</f>
        <v>4.4883707291576611</v>
      </c>
      <c r="AR201" s="129">
        <f>AR30/ESOpf</f>
        <v>4.4098367540490599</v>
      </c>
      <c r="AS201" s="129">
        <f>AS30/ESOpf</f>
        <v>4.3262060816857915</v>
      </c>
      <c r="AT201" s="129">
        <f>AT30/ESOpf</f>
        <v>4.2415221677344537</v>
      </c>
    </row>
    <row r="202" spans="1:58" s="35" customFormat="1" ht="15" customHeight="1">
      <c r="A202" s="168"/>
      <c r="B202" s="168"/>
      <c r="C202" s="168"/>
      <c r="D202" s="168"/>
      <c r="E202" s="1" t="str">
        <f>E31</f>
        <v>Reporting &amp; Incentive Arrangements</v>
      </c>
      <c r="F202" s="69"/>
      <c r="G202" s="15" t="s">
        <v>235</v>
      </c>
      <c r="H202" s="167" t="str">
        <f>H31</f>
        <v>ESORIt</v>
      </c>
      <c r="I202" s="37"/>
      <c r="J202" s="69"/>
      <c r="K202" s="69"/>
      <c r="L202" s="69"/>
      <c r="M202" s="69"/>
      <c r="N202" s="69"/>
      <c r="O202" s="69"/>
      <c r="P202" s="69"/>
      <c r="Q202" s="69"/>
      <c r="R202" s="69"/>
      <c r="S202" s="69"/>
      <c r="T202" s="69"/>
      <c r="U202" s="69"/>
      <c r="V202" s="69"/>
      <c r="W202" s="69"/>
      <c r="X202" s="69"/>
      <c r="Y202" s="69"/>
      <c r="Z202" s="69"/>
      <c r="AA202" s="69"/>
      <c r="AB202" s="69"/>
      <c r="AC202" s="168"/>
      <c r="AD202" s="69"/>
      <c r="AE202" s="38"/>
      <c r="AF202" s="38"/>
      <c r="AG202" s="38"/>
      <c r="AH202" s="70"/>
      <c r="AI202" s="70"/>
      <c r="AJ202" s="70"/>
      <c r="AK202" s="70"/>
      <c r="AL202" s="70"/>
      <c r="AM202" s="70"/>
      <c r="AN202" s="70"/>
      <c r="AO202" s="70"/>
      <c r="AP202" s="129">
        <f>AP31</f>
        <v>0</v>
      </c>
      <c r="AQ202" s="129">
        <f>AQ31</f>
        <v>0</v>
      </c>
      <c r="AR202" s="129">
        <f>AR31</f>
        <v>0</v>
      </c>
      <c r="AS202" s="129">
        <f>AS31</f>
        <v>0</v>
      </c>
      <c r="AT202" s="129">
        <f>AT31</f>
        <v>0</v>
      </c>
    </row>
    <row r="203" spans="1:58" s="35" customFormat="1" ht="15" customHeight="1">
      <c r="A203" s="177"/>
      <c r="B203" s="177"/>
      <c r="C203" s="177"/>
      <c r="D203" s="177"/>
      <c r="E203" s="92" t="s">
        <v>527</v>
      </c>
      <c r="F203" s="69"/>
      <c r="G203" s="15" t="s">
        <v>235</v>
      </c>
      <c r="H203" s="69"/>
      <c r="I203" s="37"/>
      <c r="J203" s="69"/>
      <c r="K203" s="69"/>
      <c r="L203" s="69"/>
      <c r="M203" s="69"/>
      <c r="N203" s="69"/>
      <c r="O203" s="69"/>
      <c r="P203" s="69"/>
      <c r="Q203" s="69"/>
      <c r="R203" s="69"/>
      <c r="S203" s="69"/>
      <c r="T203" s="69"/>
      <c r="U203" s="69"/>
      <c r="V203" s="69"/>
      <c r="W203" s="69"/>
      <c r="X203" s="69"/>
      <c r="Y203" s="69"/>
      <c r="Z203" s="69"/>
      <c r="AA203" s="69"/>
      <c r="AB203" s="69"/>
      <c r="AC203" s="168"/>
      <c r="AD203" s="69"/>
      <c r="AE203" s="38"/>
      <c r="AF203" s="38"/>
      <c r="AG203" s="38"/>
      <c r="AH203" s="70"/>
      <c r="AI203" s="70"/>
      <c r="AJ203" s="70"/>
      <c r="AK203" s="70"/>
      <c r="AL203" s="70"/>
      <c r="AM203" s="70"/>
      <c r="AN203" s="70"/>
      <c r="AO203" s="70"/>
      <c r="AP203" s="173">
        <f>SUM(AP201:AP202)</f>
        <v>4.5600851037619252</v>
      </c>
      <c r="AQ203" s="173">
        <f>SUM(AQ201:AQ202)</f>
        <v>4.4883707291576611</v>
      </c>
      <c r="AR203" s="173">
        <f>SUM(AR201:AR202)</f>
        <v>4.4098367540490599</v>
      </c>
      <c r="AS203" s="173">
        <f>SUM(AS201:AS202)</f>
        <v>4.3262060816857915</v>
      </c>
      <c r="AT203" s="173">
        <f>SUM(AT201:AT202)</f>
        <v>4.2415221677344537</v>
      </c>
    </row>
    <row r="204" spans="1:58" s="35" customFormat="1" ht="15" customHeight="1">
      <c r="A204" s="177"/>
      <c r="B204" s="177"/>
      <c r="C204" s="177"/>
      <c r="D204" s="177"/>
      <c r="E204" s="92"/>
      <c r="F204" s="69"/>
      <c r="G204" s="69"/>
      <c r="H204" s="69"/>
      <c r="I204" s="37"/>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220"/>
      <c r="AI204" s="220"/>
      <c r="AJ204" s="220"/>
      <c r="AK204" s="220"/>
      <c r="AL204" s="220"/>
      <c r="AM204" s="220"/>
      <c r="AN204" s="220"/>
      <c r="AO204" s="220"/>
      <c r="AP204" s="220"/>
      <c r="AQ204" s="220"/>
      <c r="AR204" s="220"/>
      <c r="AS204" s="220"/>
      <c r="AT204" s="220"/>
    </row>
    <row r="205" spans="1:58" ht="15" customHeight="1">
      <c r="A205" s="177"/>
      <c r="B205" s="90" t="s">
        <v>301</v>
      </c>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161"/>
      <c r="AP205" s="161"/>
      <c r="AQ205" s="90"/>
      <c r="AR205" s="90"/>
      <c r="AS205" s="90"/>
      <c r="AT205" s="90"/>
    </row>
    <row r="206" spans="1:58" s="287" customFormat="1" ht="15" customHeight="1">
      <c r="A206" s="313"/>
      <c r="B206" s="288"/>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314"/>
      <c r="AP206" s="314"/>
      <c r="AQ206" s="288"/>
      <c r="AR206" s="288"/>
      <c r="AS206" s="288"/>
      <c r="AT206" s="288"/>
    </row>
    <row r="207" spans="1:58" ht="15" customHeight="1">
      <c r="A207" s="177"/>
      <c r="B207" s="177"/>
      <c r="C207" s="177"/>
      <c r="D207" s="177"/>
      <c r="E207" s="168" t="str">
        <f>E35</f>
        <v>LSOMODt</v>
      </c>
      <c r="F207" s="69"/>
      <c r="G207" s="171" t="s">
        <v>15</v>
      </c>
      <c r="H207" s="168" t="str">
        <f>H35</f>
        <v>LSOMODt</v>
      </c>
      <c r="AG207" s="434"/>
      <c r="AH207" s="65"/>
      <c r="AI207" s="65"/>
      <c r="AJ207" s="65"/>
      <c r="AK207" s="65"/>
      <c r="AL207" s="65"/>
      <c r="AM207" s="65"/>
      <c r="AN207" s="65"/>
      <c r="AO207" s="65"/>
      <c r="AP207" s="129">
        <f t="shared" ref="AP207:AT209" si="20">AP35</f>
        <v>15.586133499701541</v>
      </c>
      <c r="AQ207" s="129">
        <f t="shared" si="20"/>
        <v>17.941833777225302</v>
      </c>
      <c r="AR207" s="129">
        <f t="shared" si="20"/>
        <v>0</v>
      </c>
      <c r="AS207" s="129">
        <f t="shared" si="20"/>
        <v>0</v>
      </c>
      <c r="AT207" s="129">
        <f t="shared" si="20"/>
        <v>0</v>
      </c>
    </row>
    <row r="208" spans="1:58" ht="15" customHeight="1">
      <c r="A208" s="177"/>
      <c r="B208" s="177"/>
      <c r="C208" s="177"/>
      <c r="D208" s="177"/>
      <c r="E208" s="168" t="str">
        <f>E36</f>
        <v>LSOTRUt</v>
      </c>
      <c r="F208" s="69"/>
      <c r="G208" s="171" t="s">
        <v>15</v>
      </c>
      <c r="H208" s="168" t="str">
        <f>H36</f>
        <v>LSOTRUt</v>
      </c>
      <c r="AG208" s="434"/>
      <c r="AH208" s="65"/>
      <c r="AI208" s="65"/>
      <c r="AJ208" s="65"/>
      <c r="AK208" s="65"/>
      <c r="AL208" s="65"/>
      <c r="AM208" s="65"/>
      <c r="AN208" s="65"/>
      <c r="AO208" s="65"/>
      <c r="AP208" s="129">
        <f t="shared" si="20"/>
        <v>-2.7468159530977472</v>
      </c>
      <c r="AQ208" s="129">
        <f t="shared" si="20"/>
        <v>-0.35315845347152369</v>
      </c>
      <c r="AR208" s="129">
        <f t="shared" si="20"/>
        <v>0</v>
      </c>
      <c r="AS208" s="129">
        <f t="shared" si="20"/>
        <v>0</v>
      </c>
      <c r="AT208" s="129">
        <f t="shared" si="20"/>
        <v>0</v>
      </c>
    </row>
    <row r="209" spans="1:46" ht="15" customHeight="1">
      <c r="A209" s="177"/>
      <c r="B209" s="177"/>
      <c r="C209" s="177"/>
      <c r="D209" s="177"/>
      <c r="E209" s="168" t="str">
        <f>E37</f>
        <v>LSOEMRINCt</v>
      </c>
      <c r="F209" s="69"/>
      <c r="G209" s="171" t="s">
        <v>15</v>
      </c>
      <c r="H209" s="168" t="str">
        <f>H37</f>
        <v>LSOEMRINCt</v>
      </c>
      <c r="AG209" s="434"/>
      <c r="AH209" s="65"/>
      <c r="AI209" s="65"/>
      <c r="AJ209" s="65"/>
      <c r="AK209" s="65"/>
      <c r="AL209" s="65"/>
      <c r="AM209" s="65"/>
      <c r="AN209" s="65"/>
      <c r="AO209" s="65"/>
      <c r="AP209" s="129">
        <f t="shared" si="20"/>
        <v>1.5425540556598321</v>
      </c>
      <c r="AQ209" s="129">
        <f t="shared" si="20"/>
        <v>0</v>
      </c>
      <c r="AR209" s="129">
        <f t="shared" si="20"/>
        <v>0</v>
      </c>
      <c r="AS209" s="129">
        <f t="shared" si="20"/>
        <v>0</v>
      </c>
      <c r="AT209" s="129">
        <f t="shared" si="20"/>
        <v>0</v>
      </c>
    </row>
    <row r="210" spans="1:46" s="168" customFormat="1" ht="15" customHeight="1">
      <c r="A210" s="177"/>
      <c r="B210" s="177"/>
      <c r="C210" s="177"/>
      <c r="D210" s="177"/>
      <c r="E210" s="174" t="s">
        <v>301</v>
      </c>
      <c r="G210" s="92" t="s">
        <v>15</v>
      </c>
      <c r="H210" s="168" t="s">
        <v>529</v>
      </c>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O210" s="169"/>
      <c r="AP210" s="453">
        <f>SUM(AP207:AP209)</f>
        <v>14.381871602263626</v>
      </c>
      <c r="AQ210" s="453">
        <f t="shared" ref="AQ210:AT210" si="21">SUM(AQ207:AQ209)</f>
        <v>17.58867532375378</v>
      </c>
      <c r="AR210" s="453">
        <f t="shared" si="21"/>
        <v>0</v>
      </c>
      <c r="AS210" s="453">
        <f t="shared" si="21"/>
        <v>0</v>
      </c>
      <c r="AT210" s="453">
        <f t="shared" si="21"/>
        <v>0</v>
      </c>
    </row>
    <row r="211" spans="1:46" ht="15" customHeight="1">
      <c r="A211" s="177"/>
      <c r="B211" s="177"/>
      <c r="C211" s="177"/>
      <c r="D211" s="177"/>
      <c r="F211" s="69"/>
      <c r="G211" s="171"/>
      <c r="AG211" s="434"/>
      <c r="AH211" s="65"/>
      <c r="AI211" s="65"/>
      <c r="AJ211" s="65"/>
      <c r="AK211" s="65"/>
      <c r="AL211" s="65"/>
      <c r="AM211" s="65"/>
      <c r="AN211" s="65"/>
      <c r="AO211" s="65"/>
      <c r="AP211" s="65"/>
      <c r="AQ211" s="65"/>
      <c r="AR211" s="65"/>
      <c r="AS211" s="65"/>
      <c r="AT211" s="65"/>
    </row>
    <row r="212" spans="1:46" ht="15" customHeight="1">
      <c r="A212" s="177"/>
      <c r="B212" s="90" t="s">
        <v>523</v>
      </c>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161"/>
      <c r="AP212" s="161"/>
      <c r="AQ212" s="90"/>
      <c r="AR212" s="90"/>
      <c r="AS212" s="90"/>
      <c r="AT212" s="90"/>
    </row>
    <row r="213" spans="1:46" s="287" customFormat="1" ht="15" customHeight="1">
      <c r="A213" s="313"/>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314"/>
      <c r="AP213" s="314"/>
      <c r="AQ213" s="288"/>
      <c r="AR213" s="288"/>
      <c r="AS213" s="288"/>
      <c r="AT213" s="288"/>
    </row>
    <row r="214" spans="1:46" ht="15" customHeight="1">
      <c r="E214" s="1" t="s">
        <v>303</v>
      </c>
      <c r="F214" s="35"/>
      <c r="G214" s="69" t="s">
        <v>235</v>
      </c>
      <c r="H214" s="168" t="str">
        <f>H42</f>
        <v>DRSRt</v>
      </c>
      <c r="I214" s="167"/>
      <c r="J214" s="167"/>
      <c r="AO214" s="169"/>
      <c r="AP214" s="312">
        <f t="shared" ref="AP214:AT215" si="22">AP42</f>
        <v>0</v>
      </c>
      <c r="AQ214" s="447">
        <f t="shared" si="22"/>
        <v>0</v>
      </c>
      <c r="AR214" s="447">
        <f t="shared" si="22"/>
        <v>0</v>
      </c>
      <c r="AS214" s="447">
        <f t="shared" si="22"/>
        <v>0</v>
      </c>
      <c r="AT214" s="447">
        <f t="shared" si="22"/>
        <v>0</v>
      </c>
    </row>
    <row r="215" spans="1:46" ht="15" customHeight="1">
      <c r="E215" s="1" t="s">
        <v>524</v>
      </c>
      <c r="F215" s="35"/>
      <c r="G215" s="69" t="s">
        <v>235</v>
      </c>
      <c r="H215" s="168" t="str">
        <f>H43</f>
        <v>DRSCt</v>
      </c>
      <c r="I215" s="167"/>
      <c r="J215" s="167"/>
      <c r="AO215" s="169"/>
      <c r="AP215" s="312">
        <f t="shared" si="22"/>
        <v>0</v>
      </c>
      <c r="AQ215" s="447">
        <f t="shared" si="22"/>
        <v>0</v>
      </c>
      <c r="AR215" s="447">
        <f t="shared" si="22"/>
        <v>0</v>
      </c>
      <c r="AS215" s="447">
        <f t="shared" si="22"/>
        <v>0</v>
      </c>
      <c r="AT215" s="447">
        <f t="shared" si="22"/>
        <v>0</v>
      </c>
    </row>
    <row r="216" spans="1:46" ht="15" customHeight="1">
      <c r="E216" s="1" t="s">
        <v>304</v>
      </c>
      <c r="F216" s="35"/>
      <c r="G216" s="69" t="s">
        <v>235</v>
      </c>
      <c r="I216" s="167"/>
      <c r="J216" s="167"/>
      <c r="AO216" s="169"/>
      <c r="AP216" s="176">
        <f>SUM(AP214:AP215)</f>
        <v>0</v>
      </c>
      <c r="AQ216" s="176">
        <f t="shared" ref="AQ216:AT216" si="23">SUM(AQ214:AQ215)</f>
        <v>0</v>
      </c>
      <c r="AR216" s="176">
        <f t="shared" si="23"/>
        <v>0</v>
      </c>
      <c r="AS216" s="176">
        <f t="shared" si="23"/>
        <v>0</v>
      </c>
      <c r="AT216" s="176">
        <f t="shared" si="23"/>
        <v>0</v>
      </c>
    </row>
    <row r="217" spans="1:46" ht="15" customHeight="1">
      <c r="E217" s="1"/>
      <c r="F217" s="35"/>
      <c r="G217" s="69"/>
      <c r="I217" s="167"/>
      <c r="J217" s="167"/>
      <c r="AO217" s="169"/>
      <c r="AP217" s="169"/>
      <c r="AQ217" s="169"/>
      <c r="AR217" s="169"/>
      <c r="AS217" s="169"/>
      <c r="AT217" s="169"/>
    </row>
    <row r="218" spans="1:46" ht="15" customHeight="1">
      <c r="E218" s="15" t="s">
        <v>306</v>
      </c>
      <c r="F218" s="35"/>
      <c r="G218" s="69" t="s">
        <v>235</v>
      </c>
      <c r="H218" s="167" t="s">
        <v>311</v>
      </c>
      <c r="I218" s="167"/>
      <c r="J218" s="167"/>
      <c r="AK218" s="167"/>
      <c r="AL218" s="167"/>
      <c r="AM218" s="167"/>
      <c r="AO218" s="169"/>
      <c r="AP218" s="222">
        <f xml:space="preserve"> - AP216</f>
        <v>0</v>
      </c>
      <c r="AQ218" s="222">
        <f t="shared" ref="AQ218:AT218" si="24" xml:space="preserve"> - AQ216</f>
        <v>0</v>
      </c>
      <c r="AR218" s="222">
        <f t="shared" si="24"/>
        <v>0</v>
      </c>
      <c r="AS218" s="222">
        <f t="shared" si="24"/>
        <v>0</v>
      </c>
      <c r="AT218" s="222">
        <f t="shared" si="24"/>
        <v>0</v>
      </c>
    </row>
    <row r="219" spans="1:46" ht="15" customHeight="1">
      <c r="E219" s="1"/>
      <c r="F219" s="35"/>
      <c r="G219" s="69"/>
      <c r="I219" s="167"/>
      <c r="J219" s="167"/>
      <c r="AO219" s="169"/>
      <c r="AP219" s="169"/>
    </row>
    <row r="220" spans="1:46" ht="15" customHeight="1">
      <c r="B220" s="170" t="s">
        <v>90</v>
      </c>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30"/>
      <c r="AP220" s="30"/>
      <c r="AQ220" s="170"/>
      <c r="AR220" s="170"/>
      <c r="AS220" s="170"/>
      <c r="AT220" s="170"/>
    </row>
    <row r="221" spans="1:46" ht="15" customHeight="1">
      <c r="AO221" s="169"/>
      <c r="AP221" s="169"/>
    </row>
    <row r="222" spans="1:46" ht="15" customHeight="1">
      <c r="C222" s="11" t="s">
        <v>197</v>
      </c>
      <c r="D222" s="11"/>
      <c r="E222" s="11"/>
      <c r="F222" s="11"/>
      <c r="G222" s="11"/>
      <c r="H222" s="11"/>
      <c r="I222" s="97"/>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35"/>
      <c r="AP222" s="135"/>
      <c r="AQ222" s="11"/>
      <c r="AR222" s="11"/>
      <c r="AS222" s="11"/>
      <c r="AT222" s="11"/>
    </row>
    <row r="223" spans="1:46" ht="15" customHeight="1">
      <c r="AO223" s="169"/>
      <c r="AP223" s="169"/>
    </row>
    <row r="224" spans="1:46" s="179" customFormat="1" ht="15" customHeight="1">
      <c r="C224" s="210"/>
      <c r="D224" s="210"/>
      <c r="E224" s="8" t="s">
        <v>9</v>
      </c>
      <c r="F224" s="74"/>
      <c r="G224" s="169" t="s">
        <v>31</v>
      </c>
      <c r="H224" s="210"/>
      <c r="I224" s="237">
        <v>7</v>
      </c>
      <c r="J224" s="210"/>
      <c r="K224" s="210"/>
      <c r="L224" s="210"/>
      <c r="M224" s="210"/>
      <c r="N224" s="210"/>
      <c r="O224" s="210"/>
      <c r="P224" s="210"/>
      <c r="Q224" s="210"/>
      <c r="R224" s="210"/>
      <c r="S224" s="210"/>
      <c r="T224" s="210"/>
      <c r="U224" s="210"/>
      <c r="V224" s="210"/>
      <c r="W224" s="210"/>
      <c r="X224" s="210"/>
      <c r="Y224" s="210"/>
      <c r="Z224" s="210"/>
      <c r="AA224" s="210"/>
      <c r="AB224" s="210"/>
      <c r="AC224" s="210"/>
      <c r="AD224" s="210"/>
      <c r="AE224" s="210"/>
      <c r="AF224" s="210"/>
      <c r="AG224" s="210"/>
      <c r="AH224" s="210"/>
      <c r="AI224" s="210"/>
      <c r="AJ224" s="210"/>
      <c r="AK224" s="210"/>
      <c r="AL224" s="210"/>
      <c r="AM224" s="210"/>
      <c r="AN224" s="210"/>
      <c r="AO224" s="211"/>
    </row>
    <row r="225" spans="1:47" s="179" customFormat="1" ht="15" customHeight="1">
      <c r="C225" s="210"/>
      <c r="D225" s="210"/>
      <c r="E225" s="8" t="s">
        <v>263</v>
      </c>
      <c r="F225" s="74"/>
      <c r="G225" s="169" t="s">
        <v>31</v>
      </c>
      <c r="H225" s="210"/>
      <c r="I225" s="237">
        <v>20</v>
      </c>
      <c r="J225" s="210"/>
      <c r="K225" s="210"/>
      <c r="L225" s="210"/>
      <c r="M225" s="210"/>
      <c r="N225" s="210"/>
      <c r="O225" s="210"/>
      <c r="P225" s="210"/>
      <c r="Q225" s="210"/>
      <c r="R225" s="210"/>
      <c r="S225" s="210"/>
      <c r="T225" s="210"/>
      <c r="U225" s="210"/>
      <c r="V225" s="210"/>
      <c r="W225" s="210"/>
      <c r="X225" s="210"/>
      <c r="Y225" s="210"/>
      <c r="Z225" s="210"/>
      <c r="AA225" s="210"/>
      <c r="AB225" s="210"/>
      <c r="AC225" s="210"/>
      <c r="AD225" s="210"/>
      <c r="AE225" s="210"/>
      <c r="AF225" s="210"/>
      <c r="AG225" s="210"/>
      <c r="AH225" s="210"/>
      <c r="AI225" s="210"/>
      <c r="AJ225" s="210"/>
      <c r="AK225" s="210"/>
      <c r="AL225" s="210"/>
      <c r="AM225" s="210"/>
      <c r="AN225" s="210"/>
      <c r="AO225" s="211"/>
    </row>
    <row r="226" spans="1:47" ht="15" customHeight="1">
      <c r="E226" s="178" t="s">
        <v>83</v>
      </c>
      <c r="G226" s="168" t="s">
        <v>235</v>
      </c>
      <c r="J226" s="168" t="s">
        <v>35</v>
      </c>
      <c r="W226" s="133">
        <v>0</v>
      </c>
      <c r="X226" s="133">
        <v>0</v>
      </c>
      <c r="Y226" s="133">
        <v>0</v>
      </c>
      <c r="Z226" s="133">
        <v>0</v>
      </c>
      <c r="AA226" s="133">
        <v>13.410397076271918</v>
      </c>
      <c r="AB226" s="133">
        <v>12.912495963496442</v>
      </c>
      <c r="AC226" s="133">
        <v>16.812445837066793</v>
      </c>
      <c r="AD226" s="133">
        <v>13.471931657262248</v>
      </c>
      <c r="AE226" s="133">
        <v>23.050498164463196</v>
      </c>
      <c r="AF226" s="133">
        <v>26.177425263367798</v>
      </c>
      <c r="AG226" s="133">
        <v>37.964163927181978</v>
      </c>
      <c r="AO226" s="169"/>
      <c r="AP226" s="169"/>
    </row>
    <row r="227" spans="1:47" ht="15" customHeight="1">
      <c r="A227" s="177"/>
      <c r="B227" s="177"/>
      <c r="C227" s="177"/>
      <c r="D227" s="177"/>
      <c r="E227" s="177" t="str">
        <f>E38</f>
        <v>Legacy net RAV additions</v>
      </c>
      <c r="F227" s="177"/>
      <c r="G227" s="168" t="s">
        <v>235</v>
      </c>
      <c r="H227" s="177" t="str">
        <f>H38</f>
        <v>LSORAVt</v>
      </c>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29">
        <f t="shared" ref="AH227:AO227" si="25">AH38</f>
        <v>47.73143364560628</v>
      </c>
      <c r="AI227" s="129">
        <f t="shared" si="25"/>
        <v>41.801359406398156</v>
      </c>
      <c r="AJ227" s="129">
        <f t="shared" si="25"/>
        <v>43.172599327883191</v>
      </c>
      <c r="AK227" s="129">
        <f t="shared" si="25"/>
        <v>47.423140435530712</v>
      </c>
      <c r="AL227" s="129">
        <f t="shared" si="25"/>
        <v>51.199262721785757</v>
      </c>
      <c r="AM227" s="129">
        <f t="shared" si="25"/>
        <v>60.288878552231743</v>
      </c>
      <c r="AN227" s="129">
        <f t="shared" si="25"/>
        <v>55.153026193721608</v>
      </c>
      <c r="AO227" s="129">
        <f t="shared" si="25"/>
        <v>55.063106409435001</v>
      </c>
      <c r="AP227" s="167"/>
      <c r="AQ227" s="167"/>
      <c r="AR227" s="167"/>
      <c r="AS227" s="167"/>
      <c r="AT227" s="167"/>
    </row>
    <row r="228" spans="1:47" ht="15" customHeight="1">
      <c r="A228" s="177"/>
      <c r="B228" s="177"/>
      <c r="C228" s="177"/>
      <c r="D228" s="177"/>
      <c r="E228" s="178" t="s">
        <v>262</v>
      </c>
      <c r="G228" s="168" t="s">
        <v>235</v>
      </c>
      <c r="W228" s="169"/>
      <c r="X228" s="169"/>
      <c r="Y228" s="169"/>
      <c r="Z228" s="169"/>
      <c r="AA228" s="169"/>
      <c r="AB228" s="169"/>
      <c r="AC228" s="169"/>
      <c r="AD228" s="169"/>
      <c r="AE228" s="169"/>
      <c r="AF228" s="169"/>
      <c r="AG228" s="169"/>
      <c r="AH228" s="133">
        <v>0</v>
      </c>
      <c r="AI228" s="133">
        <v>0</v>
      </c>
      <c r="AJ228" s="133">
        <v>0</v>
      </c>
      <c r="AK228" s="133">
        <v>0</v>
      </c>
      <c r="AL228" s="133">
        <v>0</v>
      </c>
      <c r="AM228" s="133">
        <v>0</v>
      </c>
      <c r="AN228" s="137">
        <v>0</v>
      </c>
      <c r="AO228" s="137">
        <v>0</v>
      </c>
      <c r="AP228" s="331">
        <f>ROUND(14.4495 * I115, 3)</f>
        <v>18.972999999999999</v>
      </c>
      <c r="AQ228" s="137">
        <v>0</v>
      </c>
      <c r="AR228" s="137">
        <v>0</v>
      </c>
      <c r="AS228" s="137">
        <v>0</v>
      </c>
      <c r="AT228" s="137">
        <v>0</v>
      </c>
    </row>
    <row r="229" spans="1:47" s="179" customFormat="1" ht="15" customHeight="1">
      <c r="A229" s="177"/>
      <c r="B229" s="177"/>
      <c r="C229" s="177"/>
      <c r="D229" s="210"/>
      <c r="E229" s="210"/>
      <c r="F229" s="210"/>
      <c r="G229" s="168"/>
      <c r="H229" s="168"/>
      <c r="I229" s="210"/>
      <c r="J229" s="210"/>
      <c r="K229" s="210"/>
      <c r="L229" s="210"/>
      <c r="M229" s="210"/>
      <c r="N229" s="210"/>
      <c r="O229" s="210"/>
      <c r="P229" s="210"/>
      <c r="Q229" s="210"/>
      <c r="R229" s="210"/>
      <c r="S229" s="210"/>
      <c r="T229" s="210"/>
      <c r="U229" s="210"/>
      <c r="V229" s="210"/>
      <c r="W229" s="210"/>
      <c r="X229" s="210"/>
      <c r="Y229" s="210"/>
      <c r="Z229" s="210"/>
      <c r="AA229" s="210"/>
      <c r="AB229" s="210"/>
      <c r="AC229" s="210"/>
      <c r="AD229" s="210"/>
      <c r="AE229" s="210"/>
      <c r="AF229" s="210"/>
      <c r="AG229" s="210"/>
      <c r="AH229" s="210"/>
      <c r="AI229" s="210"/>
      <c r="AJ229" s="210"/>
      <c r="AK229" s="210"/>
      <c r="AL229" s="210"/>
      <c r="AM229" s="210"/>
      <c r="AN229" s="210"/>
      <c r="AO229" s="210"/>
      <c r="AP229" s="210"/>
      <c r="AQ229" s="210"/>
      <c r="AR229" s="210"/>
      <c r="AS229" s="210"/>
      <c r="AT229" s="210"/>
      <c r="AU229" s="210"/>
    </row>
    <row r="230" spans="1:47" ht="15" customHeight="1">
      <c r="B230" s="170" t="s">
        <v>46</v>
      </c>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30"/>
      <c r="AP230" s="30"/>
      <c r="AQ230" s="170"/>
      <c r="AR230" s="170"/>
      <c r="AS230" s="170"/>
      <c r="AT230" s="170"/>
    </row>
    <row r="231" spans="1:47" ht="15" customHeight="1">
      <c r="E231" s="178"/>
      <c r="F231" s="178"/>
      <c r="AG231" s="169"/>
      <c r="AO231" s="169"/>
      <c r="AP231" s="169"/>
    </row>
    <row r="232" spans="1:47" ht="15" customHeight="1">
      <c r="C232" s="118" t="s">
        <v>87</v>
      </c>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23"/>
      <c r="AI232" s="123"/>
      <c r="AJ232" s="123"/>
      <c r="AK232" s="123"/>
      <c r="AL232" s="123"/>
      <c r="AM232" s="123"/>
      <c r="AN232" s="123"/>
      <c r="AO232" s="332"/>
      <c r="AP232" s="332"/>
      <c r="AQ232" s="123"/>
      <c r="AR232" s="123"/>
      <c r="AS232" s="123"/>
      <c r="AT232" s="123"/>
    </row>
    <row r="233" spans="1:47" ht="15" customHeight="1">
      <c r="AO233" s="169"/>
      <c r="AP233" s="169"/>
    </row>
    <row r="234" spans="1:47" ht="15" customHeight="1">
      <c r="D234" s="114" t="s">
        <v>150</v>
      </c>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22"/>
      <c r="AI234" s="122"/>
      <c r="AJ234" s="122"/>
      <c r="AK234" s="122"/>
      <c r="AL234" s="122"/>
      <c r="AM234" s="122"/>
      <c r="AN234" s="122"/>
      <c r="AO234" s="223"/>
      <c r="AP234" s="223"/>
      <c r="AQ234" s="122"/>
      <c r="AR234" s="122"/>
      <c r="AS234" s="122"/>
      <c r="AT234" s="122"/>
    </row>
    <row r="235" spans="1:47" ht="15" customHeight="1">
      <c r="D235" s="116" t="s">
        <v>172</v>
      </c>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24"/>
      <c r="AI235" s="124"/>
      <c r="AJ235" s="124"/>
      <c r="AK235" s="124"/>
      <c r="AL235" s="124"/>
      <c r="AM235" s="124"/>
      <c r="AN235" s="124"/>
      <c r="AO235" s="124"/>
      <c r="AP235" s="124"/>
      <c r="AQ235" s="124"/>
      <c r="AR235" s="124"/>
      <c r="AS235" s="124"/>
      <c r="AT235" s="124"/>
    </row>
    <row r="236" spans="1:47" ht="15" customHeight="1">
      <c r="D236" s="116" t="s">
        <v>151</v>
      </c>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24"/>
      <c r="AI236" s="124"/>
      <c r="AJ236" s="124"/>
      <c r="AK236" s="124"/>
      <c r="AL236" s="124"/>
      <c r="AM236" s="124"/>
      <c r="AN236" s="124"/>
      <c r="AO236" s="124"/>
      <c r="AP236" s="124"/>
      <c r="AQ236" s="124"/>
      <c r="AR236" s="124"/>
      <c r="AS236" s="124"/>
      <c r="AT236" s="124"/>
    </row>
    <row r="237" spans="1:47" ht="15" customHeight="1">
      <c r="D237" s="116" t="s">
        <v>173</v>
      </c>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24"/>
      <c r="AI237" s="124"/>
      <c r="AJ237" s="124"/>
      <c r="AK237" s="124"/>
      <c r="AL237" s="124"/>
      <c r="AM237" s="124"/>
      <c r="AN237" s="124"/>
      <c r="AO237" s="124"/>
      <c r="AP237" s="124"/>
      <c r="AQ237" s="124"/>
      <c r="AR237" s="124"/>
      <c r="AS237" s="124"/>
      <c r="AT237" s="124"/>
    </row>
    <row r="238" spans="1:47" ht="15" customHeight="1">
      <c r="AO238" s="169"/>
      <c r="AP238" s="169"/>
    </row>
    <row r="239" spans="1:47" ht="15" customHeight="1">
      <c r="E239" s="168" t="s">
        <v>112</v>
      </c>
      <c r="G239" s="168" t="s">
        <v>31</v>
      </c>
      <c r="I239" s="239">
        <f>I162</f>
        <v>2</v>
      </c>
      <c r="AO239" s="169"/>
      <c r="AP239" s="169"/>
    </row>
    <row r="240" spans="1:47" ht="15" customHeight="1">
      <c r="E240" s="168" t="s">
        <v>482</v>
      </c>
      <c r="G240" s="168" t="s">
        <v>41</v>
      </c>
      <c r="AH240" s="169"/>
      <c r="AI240" s="169"/>
      <c r="AJ240" s="169"/>
      <c r="AK240" s="169"/>
      <c r="AL240" s="169"/>
      <c r="AM240" s="169"/>
      <c r="AN240" s="169"/>
      <c r="AO240" s="169"/>
      <c r="AP240" s="169" t="b">
        <f>YEAR($I$4) &gt;= YEAR(AP$4) + $I239</f>
        <v>0</v>
      </c>
      <c r="AQ240" s="169" t="b">
        <f t="shared" ref="AQ240:AT240" si="26">YEAR($I$4) &gt;= YEAR(AQ$4) + $I239</f>
        <v>0</v>
      </c>
      <c r="AR240" s="169" t="b">
        <f t="shared" si="26"/>
        <v>0</v>
      </c>
      <c r="AS240" s="169" t="b">
        <f t="shared" si="26"/>
        <v>0</v>
      </c>
      <c r="AT240" s="169" t="b">
        <f t="shared" si="26"/>
        <v>0</v>
      </c>
    </row>
    <row r="241" spans="1:46" ht="15" customHeight="1">
      <c r="E241" s="168" t="s">
        <v>483</v>
      </c>
      <c r="G241" s="168" t="s">
        <v>41</v>
      </c>
      <c r="AH241" s="169"/>
      <c r="AI241" s="169"/>
      <c r="AJ241" s="169"/>
      <c r="AK241" s="169"/>
      <c r="AL241" s="169"/>
      <c r="AM241" s="169"/>
      <c r="AN241" s="169"/>
      <c r="AO241" s="169"/>
      <c r="AP241" s="169" t="b">
        <f t="shared" ref="AP241:AT241" si="27">IF(AP240, FALSE, TRUE)</f>
        <v>1</v>
      </c>
      <c r="AQ241" s="169" t="b">
        <f t="shared" si="27"/>
        <v>1</v>
      </c>
      <c r="AR241" s="169" t="b">
        <f t="shared" si="27"/>
        <v>1</v>
      </c>
      <c r="AS241" s="169" t="b">
        <f t="shared" si="27"/>
        <v>1</v>
      </c>
      <c r="AT241" s="169" t="b">
        <f t="shared" si="27"/>
        <v>1</v>
      </c>
    </row>
    <row r="242" spans="1:46" ht="15" customHeight="1">
      <c r="E242" s="178"/>
      <c r="F242" s="178"/>
      <c r="AG242" s="169"/>
      <c r="AO242" s="169"/>
      <c r="AP242" s="169"/>
    </row>
    <row r="243" spans="1:46" ht="15" customHeight="1">
      <c r="D243" s="114" t="s">
        <v>203</v>
      </c>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22"/>
      <c r="AI243" s="122"/>
      <c r="AJ243" s="122"/>
      <c r="AK243" s="122"/>
      <c r="AL243" s="122"/>
      <c r="AM243" s="122"/>
      <c r="AN243" s="122"/>
      <c r="AO243" s="223"/>
      <c r="AP243" s="223"/>
      <c r="AQ243" s="223"/>
      <c r="AR243" s="223"/>
      <c r="AS243" s="223"/>
      <c r="AT243" s="223"/>
    </row>
    <row r="244" spans="1:46" ht="15" customHeight="1">
      <c r="D244" s="116" t="s">
        <v>149</v>
      </c>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24"/>
      <c r="AI244" s="124"/>
      <c r="AJ244" s="124"/>
      <c r="AK244" s="124"/>
      <c r="AL244" s="124"/>
      <c r="AM244" s="124"/>
      <c r="AN244" s="124"/>
      <c r="AO244" s="124"/>
      <c r="AP244" s="124"/>
      <c r="AQ244" s="124"/>
      <c r="AR244" s="124"/>
      <c r="AS244" s="124"/>
      <c r="AT244" s="124"/>
    </row>
    <row r="245" spans="1:46" ht="15" customHeight="1">
      <c r="A245" s="177"/>
      <c r="B245" s="177"/>
      <c r="C245" s="177"/>
      <c r="AH245" s="169"/>
      <c r="AI245" s="169"/>
      <c r="AJ245" s="169"/>
      <c r="AK245" s="169"/>
      <c r="AL245" s="169"/>
      <c r="AM245" s="169"/>
      <c r="AN245" s="169"/>
      <c r="AO245" s="169"/>
      <c r="AP245" s="169"/>
    </row>
    <row r="246" spans="1:46" ht="15" customHeight="1">
      <c r="A246" s="177"/>
      <c r="B246" s="177"/>
      <c r="C246" s="177"/>
      <c r="E246" s="92" t="s">
        <v>413</v>
      </c>
      <c r="G246" s="168" t="s">
        <v>235</v>
      </c>
      <c r="AH246" s="174">
        <f t="shared" ref="AH246:AT246" si="28">AH13</f>
        <v>42.3</v>
      </c>
      <c r="AI246" s="174">
        <f t="shared" si="28"/>
        <v>45.2</v>
      </c>
      <c r="AJ246" s="174">
        <f t="shared" si="28"/>
        <v>43.9</v>
      </c>
      <c r="AK246" s="174">
        <f t="shared" si="28"/>
        <v>59.1</v>
      </c>
      <c r="AL246" s="174">
        <f t="shared" si="28"/>
        <v>64</v>
      </c>
      <c r="AM246" s="174">
        <f t="shared" si="28"/>
        <v>77.8</v>
      </c>
      <c r="AN246" s="174">
        <f t="shared" si="28"/>
        <v>85.4</v>
      </c>
      <c r="AO246" s="178">
        <f t="shared" si="28"/>
        <v>84.3</v>
      </c>
      <c r="AP246" s="178">
        <f t="shared" si="28"/>
        <v>95.004799842472494</v>
      </c>
      <c r="AQ246" s="178">
        <f t="shared" si="28"/>
        <v>85.534119998750299</v>
      </c>
      <c r="AR246" s="178">
        <f t="shared" si="28"/>
        <v>92.444925703838592</v>
      </c>
      <c r="AS246" s="178">
        <f t="shared" si="28"/>
        <v>91.28893392040365</v>
      </c>
      <c r="AT246" s="178">
        <f t="shared" si="28"/>
        <v>81.493837093064201</v>
      </c>
    </row>
    <row r="247" spans="1:46" ht="15" customHeight="1">
      <c r="A247" s="177"/>
      <c r="B247" s="177"/>
      <c r="C247" s="177"/>
      <c r="E247" s="92" t="s">
        <v>414</v>
      </c>
      <c r="G247" s="168" t="s">
        <v>235</v>
      </c>
      <c r="AH247" s="174">
        <f t="shared" ref="AH247:AT247" si="29">AH14</f>
        <v>107.7</v>
      </c>
      <c r="AI247" s="174">
        <f t="shared" si="29"/>
        <v>104.2</v>
      </c>
      <c r="AJ247" s="174">
        <f t="shared" si="29"/>
        <v>108.3</v>
      </c>
      <c r="AK247" s="174">
        <f t="shared" si="29"/>
        <v>114.6</v>
      </c>
      <c r="AL247" s="174">
        <f t="shared" si="29"/>
        <v>122.3</v>
      </c>
      <c r="AM247" s="174">
        <f t="shared" si="29"/>
        <v>141.4</v>
      </c>
      <c r="AN247" s="174">
        <f t="shared" si="29"/>
        <v>126.7</v>
      </c>
      <c r="AO247" s="470">
        <f t="shared" si="29"/>
        <v>129.19999999999999</v>
      </c>
      <c r="AP247" s="470">
        <f t="shared" si="29"/>
        <v>160.842783616433</v>
      </c>
      <c r="AQ247" s="470">
        <f t="shared" si="29"/>
        <v>162.68658996072799</v>
      </c>
      <c r="AR247" s="470">
        <f t="shared" si="29"/>
        <v>167.75447059108666</v>
      </c>
      <c r="AS247" s="470">
        <f t="shared" si="29"/>
        <v>174.59088904557251</v>
      </c>
      <c r="AT247" s="470">
        <f t="shared" si="29"/>
        <v>174.65486416549285</v>
      </c>
    </row>
    <row r="248" spans="1:46" ht="15" customHeight="1">
      <c r="A248" s="177"/>
      <c r="B248" s="177"/>
      <c r="C248" s="177"/>
      <c r="E248" s="168" t="s">
        <v>87</v>
      </c>
      <c r="G248" s="168" t="s">
        <v>235</v>
      </c>
      <c r="AH248" s="96">
        <f t="shared" ref="AH248:AP248" si="30">SUM(AH246:AH247)</f>
        <v>150</v>
      </c>
      <c r="AI248" s="96">
        <f t="shared" si="30"/>
        <v>149.4</v>
      </c>
      <c r="AJ248" s="96">
        <f t="shared" si="30"/>
        <v>152.19999999999999</v>
      </c>
      <c r="AK248" s="96">
        <f t="shared" si="30"/>
        <v>173.7</v>
      </c>
      <c r="AL248" s="96">
        <f t="shared" si="30"/>
        <v>186.3</v>
      </c>
      <c r="AM248" s="96">
        <f t="shared" si="30"/>
        <v>219.2</v>
      </c>
      <c r="AN248" s="96">
        <f t="shared" si="30"/>
        <v>212.10000000000002</v>
      </c>
      <c r="AO248" s="178">
        <f t="shared" si="30"/>
        <v>213.5</v>
      </c>
      <c r="AP248" s="178">
        <f t="shared" si="30"/>
        <v>255.84758345890549</v>
      </c>
      <c r="AQ248" s="178">
        <f t="shared" ref="AQ248:AT248" si="31">SUM(AQ246:AQ247)</f>
        <v>248.22070995947828</v>
      </c>
      <c r="AR248" s="178">
        <f t="shared" si="31"/>
        <v>260.19939629492524</v>
      </c>
      <c r="AS248" s="178">
        <f t="shared" si="31"/>
        <v>265.87982296597613</v>
      </c>
      <c r="AT248" s="178">
        <f t="shared" si="31"/>
        <v>256.14870125855703</v>
      </c>
    </row>
    <row r="249" spans="1:46" ht="15" customHeight="1">
      <c r="A249" s="177"/>
      <c r="B249" s="177"/>
      <c r="C249" s="177"/>
      <c r="AH249" s="72"/>
      <c r="AI249" s="72"/>
      <c r="AJ249" s="72"/>
      <c r="AK249" s="72"/>
      <c r="AL249" s="72"/>
      <c r="AM249" s="72"/>
      <c r="AN249" s="72"/>
      <c r="AO249" s="34"/>
      <c r="AP249" s="34"/>
      <c r="AQ249" s="34"/>
      <c r="AR249" s="34"/>
      <c r="AS249" s="34"/>
      <c r="AT249" s="34"/>
    </row>
    <row r="250" spans="1:46" ht="15" customHeight="1">
      <c r="B250" s="170" t="s">
        <v>117</v>
      </c>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240"/>
      <c r="AI250" s="240"/>
      <c r="AJ250" s="240"/>
      <c r="AK250" s="240"/>
      <c r="AL250" s="240"/>
      <c r="AM250" s="240"/>
      <c r="AN250" s="240"/>
      <c r="AO250" s="333"/>
      <c r="AP250" s="333"/>
      <c r="AQ250" s="240"/>
      <c r="AR250" s="240"/>
      <c r="AS250" s="240"/>
      <c r="AT250" s="240"/>
    </row>
    <row r="251" spans="1:46" ht="15" customHeight="1">
      <c r="E251" s="178"/>
      <c r="F251" s="178"/>
      <c r="AG251" s="169"/>
      <c r="AO251" s="169"/>
      <c r="AP251" s="169"/>
    </row>
    <row r="252" spans="1:46" ht="15" customHeight="1">
      <c r="C252" s="11" t="s">
        <v>88</v>
      </c>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35"/>
      <c r="AP252" s="135"/>
      <c r="AQ252" s="11"/>
      <c r="AR252" s="11"/>
      <c r="AS252" s="11"/>
      <c r="AT252" s="11"/>
    </row>
    <row r="253" spans="1:46" ht="15" customHeight="1">
      <c r="C253" s="99" t="s">
        <v>113</v>
      </c>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row>
    <row r="254" spans="1:46" ht="15" customHeight="1">
      <c r="AO254" s="169"/>
      <c r="AP254" s="169"/>
    </row>
    <row r="255" spans="1:46" ht="15" customHeight="1">
      <c r="E255" s="168" t="s">
        <v>87</v>
      </c>
      <c r="G255" s="168" t="s">
        <v>235</v>
      </c>
      <c r="AO255" s="169"/>
      <c r="AP255" s="178">
        <f>AP248</f>
        <v>255.84758345890549</v>
      </c>
      <c r="AQ255" s="174">
        <f>AQ248</f>
        <v>248.22070995947828</v>
      </c>
      <c r="AR255" s="174">
        <f>AR248</f>
        <v>260.19939629492524</v>
      </c>
      <c r="AS255" s="174">
        <f>AS248</f>
        <v>265.87982296597613</v>
      </c>
      <c r="AT255" s="174">
        <f>AT248</f>
        <v>256.14870125855703</v>
      </c>
    </row>
    <row r="256" spans="1:46" ht="15" customHeight="1">
      <c r="E256" s="168" t="s">
        <v>174</v>
      </c>
      <c r="G256" s="168" t="s">
        <v>235</v>
      </c>
      <c r="AO256" s="169"/>
      <c r="AP256" s="178">
        <f>- SUM(AP170:AP171)</f>
        <v>-255.84758345890589</v>
      </c>
      <c r="AQ256" s="178">
        <f>- SUM(AQ170:AQ171)</f>
        <v>-248.22070995947828</v>
      </c>
      <c r="AR256" s="178">
        <f>- SUM(AR170:AR171)</f>
        <v>-260.19939629492524</v>
      </c>
      <c r="AS256" s="178">
        <f>- SUM(AS170:AS171)</f>
        <v>-265.87982296597613</v>
      </c>
      <c r="AT256" s="178">
        <f>- SUM(AT170:AT171)</f>
        <v>-256.14870125855703</v>
      </c>
    </row>
    <row r="257" spans="2:46" s="177" customFormat="1" ht="15" customHeight="1">
      <c r="B257" s="168"/>
      <c r="C257" s="168"/>
      <c r="D257" s="168"/>
      <c r="E257" s="168" t="s">
        <v>89</v>
      </c>
      <c r="F257" s="168"/>
      <c r="G257" s="168" t="s">
        <v>235</v>
      </c>
      <c r="H257" s="168"/>
      <c r="I257" s="168"/>
      <c r="J257" s="168"/>
      <c r="K257" s="168"/>
      <c r="L257" s="168"/>
      <c r="M257" s="168"/>
      <c r="N257" s="168"/>
      <c r="O257" s="168"/>
      <c r="P257" s="168"/>
      <c r="Q257" s="168"/>
      <c r="R257" s="168"/>
      <c r="S257" s="168"/>
      <c r="T257" s="168"/>
      <c r="U257" s="168"/>
      <c r="V257" s="168"/>
      <c r="W257" s="168"/>
      <c r="X257" s="168"/>
      <c r="Y257" s="168"/>
      <c r="Z257" s="168"/>
      <c r="AA257" s="168"/>
      <c r="AB257" s="168"/>
      <c r="AC257" s="168"/>
      <c r="AD257" s="168"/>
      <c r="AE257" s="168"/>
      <c r="AF257" s="168"/>
      <c r="AG257" s="168"/>
      <c r="AH257" s="168"/>
      <c r="AI257" s="168"/>
      <c r="AJ257" s="168"/>
      <c r="AK257" s="168"/>
      <c r="AL257" s="168"/>
      <c r="AM257" s="168"/>
      <c r="AN257" s="168"/>
      <c r="AO257" s="169"/>
      <c r="AP257" s="591">
        <f t="shared" ref="AP257:AT257" si="32">SUM(AP255:AP256)</f>
        <v>-3.979039320256561E-13</v>
      </c>
      <c r="AQ257" s="176">
        <f t="shared" si="32"/>
        <v>0</v>
      </c>
      <c r="AR257" s="176">
        <f t="shared" si="32"/>
        <v>0</v>
      </c>
      <c r="AS257" s="176">
        <f t="shared" si="32"/>
        <v>0</v>
      </c>
      <c r="AT257" s="176">
        <f t="shared" si="32"/>
        <v>0</v>
      </c>
    </row>
    <row r="258" spans="2:46" s="177" customFormat="1" ht="15" customHeight="1">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c r="AA258" s="168"/>
      <c r="AB258" s="168"/>
      <c r="AC258" s="168"/>
      <c r="AD258" s="168"/>
      <c r="AE258" s="168"/>
      <c r="AF258" s="168"/>
      <c r="AG258" s="168"/>
      <c r="AH258" s="168"/>
      <c r="AI258" s="168"/>
      <c r="AJ258" s="168"/>
      <c r="AK258" s="168"/>
      <c r="AL258" s="168"/>
      <c r="AM258" s="168"/>
      <c r="AN258" s="168"/>
      <c r="AO258" s="169"/>
      <c r="AP258" s="169"/>
      <c r="AQ258" s="168"/>
      <c r="AR258" s="168"/>
      <c r="AS258" s="168"/>
      <c r="AT258" s="168"/>
    </row>
    <row r="259" spans="2:46" s="177" customFormat="1" ht="15" customHeight="1">
      <c r="B259" s="168"/>
      <c r="C259" s="168"/>
      <c r="D259" s="168"/>
      <c r="E259" s="168" t="s">
        <v>248</v>
      </c>
      <c r="F259" s="168"/>
      <c r="G259" s="168" t="s">
        <v>29</v>
      </c>
      <c r="H259" s="168"/>
      <c r="I259" s="168"/>
      <c r="J259" s="168"/>
      <c r="K259" s="168"/>
      <c r="L259" s="168"/>
      <c r="M259" s="168"/>
      <c r="N259" s="168"/>
      <c r="O259" s="168"/>
      <c r="P259" s="168"/>
      <c r="Q259" s="168"/>
      <c r="R259" s="168"/>
      <c r="S259" s="168"/>
      <c r="T259" s="168"/>
      <c r="U259" s="168"/>
      <c r="V259" s="168"/>
      <c r="W259" s="168"/>
      <c r="X259" s="168"/>
      <c r="Y259" s="168"/>
      <c r="Z259" s="168"/>
      <c r="AA259" s="168"/>
      <c r="AB259" s="168"/>
      <c r="AC259" s="168"/>
      <c r="AD259" s="168"/>
      <c r="AE259" s="168"/>
      <c r="AF259" s="168"/>
      <c r="AG259" s="168"/>
      <c r="AH259" s="168"/>
      <c r="AI259" s="168"/>
      <c r="AJ259" s="168"/>
      <c r="AK259" s="168"/>
      <c r="AL259" s="168"/>
      <c r="AM259" s="168"/>
      <c r="AN259" s="168"/>
      <c r="AO259" s="169"/>
      <c r="AP259" s="145">
        <f>I166</f>
        <v>1</v>
      </c>
      <c r="AQ259" s="142">
        <f>AP259</f>
        <v>1</v>
      </c>
      <c r="AR259" s="142">
        <f t="shared" ref="AR259:AT259" si="33">AQ259</f>
        <v>1</v>
      </c>
      <c r="AS259" s="142">
        <f t="shared" si="33"/>
        <v>1</v>
      </c>
      <c r="AT259" s="142">
        <f t="shared" si="33"/>
        <v>1</v>
      </c>
    </row>
    <row r="260" spans="2:46" s="177" customFormat="1" ht="15" customHeight="1">
      <c r="B260" s="168"/>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c r="AA260" s="168"/>
      <c r="AB260" s="168"/>
      <c r="AC260" s="168"/>
      <c r="AD260" s="168"/>
      <c r="AE260" s="168"/>
      <c r="AF260" s="168"/>
      <c r="AG260" s="168"/>
      <c r="AH260" s="168"/>
      <c r="AI260" s="168"/>
      <c r="AJ260" s="168"/>
      <c r="AK260" s="168"/>
      <c r="AL260" s="168"/>
      <c r="AM260" s="168"/>
      <c r="AN260" s="168"/>
      <c r="AO260" s="169"/>
      <c r="AP260" s="169"/>
      <c r="AQ260" s="168"/>
      <c r="AR260" s="168"/>
      <c r="AS260" s="168"/>
      <c r="AT260" s="168"/>
    </row>
    <row r="261" spans="2:46" s="177" customFormat="1" ht="15" customHeight="1">
      <c r="B261" s="168"/>
      <c r="C261" s="168"/>
      <c r="D261" s="168"/>
      <c r="E261" s="168" t="s">
        <v>88</v>
      </c>
      <c r="F261" s="168"/>
      <c r="G261" s="168" t="s">
        <v>235</v>
      </c>
      <c r="H261" s="168"/>
      <c r="I261" s="168"/>
      <c r="J261" s="168"/>
      <c r="K261" s="168"/>
      <c r="L261" s="168"/>
      <c r="M261" s="168"/>
      <c r="N261" s="168"/>
      <c r="O261" s="168"/>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c r="AK261" s="168"/>
      <c r="AL261" s="168"/>
      <c r="AM261" s="168"/>
      <c r="AN261" s="168"/>
      <c r="AO261" s="169"/>
      <c r="AP261" s="222">
        <f t="shared" ref="AP261:AT261" si="34">AP$259 * AP257</f>
        <v>-3.979039320256561E-13</v>
      </c>
      <c r="AQ261" s="222">
        <f t="shared" si="34"/>
        <v>0</v>
      </c>
      <c r="AR261" s="222">
        <f t="shared" si="34"/>
        <v>0</v>
      </c>
      <c r="AS261" s="222">
        <f t="shared" si="34"/>
        <v>0</v>
      </c>
      <c r="AT261" s="222">
        <f t="shared" si="34"/>
        <v>0</v>
      </c>
    </row>
    <row r="262" spans="2:46" s="177" customFormat="1" ht="15" customHeight="1">
      <c r="B262" s="168"/>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c r="AA262" s="168"/>
      <c r="AB262" s="168"/>
      <c r="AC262" s="168"/>
      <c r="AD262" s="168"/>
      <c r="AE262" s="168"/>
      <c r="AF262" s="168"/>
      <c r="AG262" s="168"/>
      <c r="AH262" s="168"/>
      <c r="AI262" s="168"/>
      <c r="AJ262" s="168"/>
      <c r="AK262" s="168"/>
      <c r="AL262" s="168"/>
      <c r="AM262" s="168"/>
      <c r="AN262" s="168"/>
      <c r="AO262" s="169"/>
      <c r="AP262" s="169"/>
      <c r="AQ262" s="168"/>
      <c r="AR262" s="168"/>
      <c r="AS262" s="168"/>
      <c r="AT262" s="168"/>
    </row>
    <row r="263" spans="2:46" s="177" customFormat="1" ht="15" customHeight="1">
      <c r="B263" s="168"/>
      <c r="C263" s="11" t="s">
        <v>64</v>
      </c>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35"/>
      <c r="AP263" s="135"/>
      <c r="AQ263" s="11"/>
      <c r="AR263" s="11"/>
      <c r="AS263" s="11"/>
      <c r="AT263" s="11"/>
    </row>
    <row r="264" spans="2:46" s="177" customFormat="1" ht="15" customHeight="1">
      <c r="B264" s="168"/>
      <c r="C264" s="99" t="s">
        <v>114</v>
      </c>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9"/>
      <c r="AL264" s="99"/>
      <c r="AM264" s="99"/>
      <c r="AN264" s="99"/>
      <c r="AO264" s="99"/>
      <c r="AP264" s="99"/>
      <c r="AQ264" s="99"/>
      <c r="AR264" s="99"/>
      <c r="AS264" s="99"/>
      <c r="AT264" s="99"/>
    </row>
    <row r="265" spans="2:46" s="177" customFormat="1" ht="15" customHeight="1">
      <c r="B265" s="168"/>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c r="AK265" s="168"/>
      <c r="AL265" s="168"/>
      <c r="AM265" s="168"/>
      <c r="AN265" s="168"/>
      <c r="AO265" s="169"/>
      <c r="AP265" s="169"/>
      <c r="AQ265" s="168"/>
      <c r="AR265" s="168"/>
      <c r="AS265" s="168"/>
      <c r="AT265" s="168"/>
    </row>
    <row r="266" spans="2:46" s="177" customFormat="1" ht="15" customHeight="1">
      <c r="B266" s="168"/>
      <c r="C266" s="168"/>
      <c r="D266" s="168"/>
      <c r="E266" s="168" t="s">
        <v>86</v>
      </c>
      <c r="F266" s="168"/>
      <c r="G266" s="168" t="s">
        <v>235</v>
      </c>
      <c r="H266" s="168"/>
      <c r="I266" s="168"/>
      <c r="J266" s="168"/>
      <c r="K266" s="168"/>
      <c r="L266" s="168"/>
      <c r="M266" s="168"/>
      <c r="N266" s="168"/>
      <c r="O266" s="168"/>
      <c r="P266" s="168"/>
      <c r="Q266" s="168"/>
      <c r="R266" s="168"/>
      <c r="S266" s="168"/>
      <c r="T266" s="168"/>
      <c r="U266" s="168"/>
      <c r="V266" s="168"/>
      <c r="W266" s="168"/>
      <c r="X266" s="168"/>
      <c r="Y266" s="168"/>
      <c r="Z266" s="168"/>
      <c r="AA266" s="168"/>
      <c r="AB266" s="168"/>
      <c r="AC266" s="168"/>
      <c r="AD266" s="168"/>
      <c r="AE266" s="168"/>
      <c r="AF266" s="168"/>
      <c r="AG266" s="168"/>
      <c r="AH266" s="168"/>
      <c r="AI266" s="168"/>
      <c r="AJ266" s="168"/>
      <c r="AK266" s="168"/>
      <c r="AL266" s="168"/>
      <c r="AM266" s="168"/>
      <c r="AN266" s="168"/>
      <c r="AO266" s="169"/>
      <c r="AP266" s="178">
        <f t="shared" ref="AP266:AT266" si="35">-AP256</f>
        <v>255.84758345890589</v>
      </c>
      <c r="AQ266" s="174">
        <f t="shared" si="35"/>
        <v>248.22070995947828</v>
      </c>
      <c r="AR266" s="174">
        <f t="shared" si="35"/>
        <v>260.19939629492524</v>
      </c>
      <c r="AS266" s="174">
        <f t="shared" si="35"/>
        <v>265.87982296597613</v>
      </c>
      <c r="AT266" s="174">
        <f t="shared" si="35"/>
        <v>256.14870125855703</v>
      </c>
    </row>
    <row r="267" spans="2:46" s="177" customFormat="1" ht="15" customHeight="1">
      <c r="B267" s="168"/>
      <c r="C267" s="168"/>
      <c r="D267" s="168"/>
      <c r="E267" s="168" t="s">
        <v>88</v>
      </c>
      <c r="F267" s="168"/>
      <c r="G267" s="168" t="s">
        <v>235</v>
      </c>
      <c r="H267" s="168"/>
      <c r="I267" s="168"/>
      <c r="J267" s="168"/>
      <c r="K267" s="168"/>
      <c r="L267" s="168"/>
      <c r="M267" s="168"/>
      <c r="N267" s="168"/>
      <c r="O267" s="168"/>
      <c r="P267" s="168"/>
      <c r="Q267" s="168"/>
      <c r="R267" s="168"/>
      <c r="S267" s="168"/>
      <c r="T267" s="168"/>
      <c r="U267" s="168"/>
      <c r="V267" s="168"/>
      <c r="W267" s="168"/>
      <c r="X267" s="168"/>
      <c r="Y267" s="168"/>
      <c r="Z267" s="168"/>
      <c r="AA267" s="168"/>
      <c r="AB267" s="168"/>
      <c r="AC267" s="168"/>
      <c r="AD267" s="168"/>
      <c r="AE267" s="168"/>
      <c r="AF267" s="168"/>
      <c r="AG267" s="168"/>
      <c r="AH267" s="168"/>
      <c r="AI267" s="168"/>
      <c r="AJ267" s="168"/>
      <c r="AK267" s="168"/>
      <c r="AL267" s="168"/>
      <c r="AM267" s="168"/>
      <c r="AN267" s="168"/>
      <c r="AO267" s="169"/>
      <c r="AP267" s="169">
        <f t="shared" ref="AP267:AT267" si="36">AP261</f>
        <v>-3.979039320256561E-13</v>
      </c>
      <c r="AQ267" s="168">
        <f t="shared" si="36"/>
        <v>0</v>
      </c>
      <c r="AR267" s="168">
        <f t="shared" si="36"/>
        <v>0</v>
      </c>
      <c r="AS267" s="168">
        <f t="shared" si="36"/>
        <v>0</v>
      </c>
      <c r="AT267" s="168">
        <f t="shared" si="36"/>
        <v>0</v>
      </c>
    </row>
    <row r="268" spans="2:46" s="177" customFormat="1" ht="15" customHeight="1">
      <c r="B268" s="168"/>
      <c r="C268" s="168"/>
      <c r="D268" s="168"/>
      <c r="E268" s="168" t="s">
        <v>64</v>
      </c>
      <c r="F268" s="168"/>
      <c r="G268" s="168" t="s">
        <v>235</v>
      </c>
      <c r="H268" s="168"/>
      <c r="I268" s="168"/>
      <c r="J268" s="168"/>
      <c r="K268" s="168"/>
      <c r="L268" s="168"/>
      <c r="M268" s="168"/>
      <c r="N268" s="168"/>
      <c r="O268" s="168"/>
      <c r="P268" s="168"/>
      <c r="Q268" s="168"/>
      <c r="R268" s="168"/>
      <c r="S268" s="168"/>
      <c r="T268" s="168"/>
      <c r="U268" s="168"/>
      <c r="V268" s="168"/>
      <c r="W268" s="168"/>
      <c r="X268" s="168"/>
      <c r="Y268" s="168"/>
      <c r="Z268" s="168"/>
      <c r="AA268" s="168"/>
      <c r="AB268" s="168"/>
      <c r="AC268" s="168"/>
      <c r="AD268" s="168"/>
      <c r="AE268" s="168"/>
      <c r="AF268" s="168"/>
      <c r="AG268" s="168"/>
      <c r="AH268" s="168"/>
      <c r="AI268" s="168"/>
      <c r="AJ268" s="168"/>
      <c r="AK268" s="168"/>
      <c r="AL268" s="168"/>
      <c r="AM268" s="168"/>
      <c r="AN268" s="168"/>
      <c r="AO268" s="169"/>
      <c r="AP268" s="96">
        <f t="shared" ref="AP268:AT268" si="37">SUM(AP266:AP267)</f>
        <v>255.84758345890549</v>
      </c>
      <c r="AQ268" s="96">
        <f t="shared" si="37"/>
        <v>248.22070995947828</v>
      </c>
      <c r="AR268" s="96">
        <f t="shared" si="37"/>
        <v>260.19939629492524</v>
      </c>
      <c r="AS268" s="96">
        <f t="shared" si="37"/>
        <v>265.87982296597613</v>
      </c>
      <c r="AT268" s="96">
        <f t="shared" si="37"/>
        <v>256.14870125855703</v>
      </c>
    </row>
    <row r="269" spans="2:46" s="177" customFormat="1" ht="15" customHeight="1">
      <c r="B269" s="168"/>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c r="AA269" s="168"/>
      <c r="AB269" s="168"/>
      <c r="AC269" s="168"/>
      <c r="AD269" s="168"/>
      <c r="AE269" s="168"/>
      <c r="AF269" s="168"/>
      <c r="AG269" s="168"/>
      <c r="AH269" s="180"/>
      <c r="AI269" s="180"/>
      <c r="AJ269" s="180"/>
      <c r="AK269" s="180"/>
      <c r="AL269" s="180"/>
      <c r="AM269" s="180"/>
      <c r="AN269" s="180"/>
      <c r="AO269" s="69"/>
      <c r="AP269" s="169"/>
      <c r="AQ269" s="168"/>
      <c r="AR269" s="168"/>
      <c r="AS269" s="168"/>
      <c r="AT269" s="168"/>
    </row>
    <row r="270" spans="2:46" s="177" customFormat="1" ht="15" customHeight="1">
      <c r="B270" s="170" t="s">
        <v>59</v>
      </c>
      <c r="C270" s="170"/>
      <c r="D270" s="170"/>
      <c r="E270" s="170"/>
      <c r="F270" s="170"/>
      <c r="G270" s="170"/>
      <c r="H270" s="170"/>
      <c r="I270" s="170"/>
      <c r="J270" s="170"/>
      <c r="K270" s="170"/>
      <c r="L270" s="170"/>
      <c r="M270" s="170"/>
      <c r="N270" s="170"/>
      <c r="O270" s="170"/>
      <c r="P270" s="170"/>
      <c r="Q270" s="170"/>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c r="AO270" s="30"/>
      <c r="AP270" s="30"/>
      <c r="AQ270" s="170"/>
      <c r="AR270" s="170"/>
      <c r="AS270" s="170"/>
      <c r="AT270" s="170"/>
    </row>
    <row r="271" spans="2:46" s="177" customFormat="1" ht="15" customHeight="1">
      <c r="B271" s="99" t="s">
        <v>249</v>
      </c>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row>
    <row r="272" spans="2:46" s="177" customFormat="1" ht="15" customHeight="1">
      <c r="B272" s="99" t="s">
        <v>202</v>
      </c>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row>
    <row r="273" spans="1:47" ht="15" customHeight="1">
      <c r="B273" s="100" t="s">
        <v>110</v>
      </c>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row>
    <row r="274" spans="1:47" ht="15" customHeight="1">
      <c r="B274" s="100" t="s">
        <v>111</v>
      </c>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row>
    <row r="275" spans="1:47" ht="15" customHeight="1">
      <c r="AH275" s="180"/>
      <c r="AI275" s="180"/>
      <c r="AJ275" s="180"/>
      <c r="AK275" s="180"/>
      <c r="AL275" s="180"/>
      <c r="AM275" s="180"/>
      <c r="AN275" s="180"/>
      <c r="AO275" s="69"/>
      <c r="AP275" s="169"/>
    </row>
    <row r="276" spans="1:47" ht="15" customHeight="1">
      <c r="E276" s="168" t="s">
        <v>64</v>
      </c>
      <c r="G276" s="168" t="s">
        <v>235</v>
      </c>
      <c r="AO276" s="169"/>
      <c r="AP276" s="169">
        <f t="shared" ref="AP276:AT276" si="38">AP268</f>
        <v>255.84758345890549</v>
      </c>
      <c r="AQ276" s="168">
        <f t="shared" si="38"/>
        <v>248.22070995947828</v>
      </c>
      <c r="AR276" s="168">
        <f t="shared" si="38"/>
        <v>260.19939629492524</v>
      </c>
      <c r="AS276" s="168">
        <f t="shared" si="38"/>
        <v>265.87982296597613</v>
      </c>
      <c r="AT276" s="168">
        <f t="shared" si="38"/>
        <v>256.14870125855703</v>
      </c>
    </row>
    <row r="277" spans="1:47" ht="15" customHeight="1">
      <c r="E277" s="168" t="s">
        <v>60</v>
      </c>
      <c r="G277" s="168" t="s">
        <v>29</v>
      </c>
      <c r="AO277" s="169"/>
      <c r="AP277" s="285">
        <f>AP164</f>
        <v>0.371</v>
      </c>
      <c r="AQ277" s="144">
        <f>AQ164</f>
        <v>0.34499999999999997</v>
      </c>
      <c r="AR277" s="144">
        <f>AR164</f>
        <v>0.35499999999999998</v>
      </c>
      <c r="AS277" s="144">
        <f>AS164</f>
        <v>0.34300000000000003</v>
      </c>
      <c r="AT277" s="144">
        <f>AT164</f>
        <v>0.318</v>
      </c>
    </row>
    <row r="278" spans="1:47" ht="15" customHeight="1">
      <c r="AO278" s="169"/>
      <c r="AP278" s="169"/>
    </row>
    <row r="279" spans="1:47" ht="15" customHeight="1">
      <c r="E279" s="168" t="s">
        <v>65</v>
      </c>
      <c r="G279" s="168" t="s">
        <v>235</v>
      </c>
      <c r="H279" s="167" t="s">
        <v>307</v>
      </c>
      <c r="AO279" s="169"/>
      <c r="AP279" s="224">
        <f t="shared" ref="AP279:AT279" si="39">AP$276 * (1 - AP277)</f>
        <v>160.92812999565155</v>
      </c>
      <c r="AQ279" s="224">
        <f t="shared" si="39"/>
        <v>162.58456502345828</v>
      </c>
      <c r="AR279" s="224">
        <f t="shared" si="39"/>
        <v>167.82861061022678</v>
      </c>
      <c r="AS279" s="224">
        <f t="shared" si="39"/>
        <v>174.68304368864634</v>
      </c>
      <c r="AT279" s="224">
        <f t="shared" si="39"/>
        <v>174.69341425833588</v>
      </c>
    </row>
    <row r="280" spans="1:47" ht="15" customHeight="1">
      <c r="AO280" s="169"/>
      <c r="AP280" s="69"/>
      <c r="AQ280" s="180"/>
      <c r="AR280" s="180"/>
      <c r="AS280" s="180"/>
      <c r="AT280" s="180"/>
    </row>
    <row r="281" spans="1:47" ht="15" customHeight="1">
      <c r="E281" s="168" t="s">
        <v>204</v>
      </c>
      <c r="G281" s="168" t="s">
        <v>235</v>
      </c>
      <c r="AO281" s="169"/>
      <c r="AP281" s="224">
        <f t="shared" ref="AP281:AT281" si="40">AP$276 * AP277</f>
        <v>94.91945346325393</v>
      </c>
      <c r="AQ281" s="224">
        <f t="shared" si="40"/>
        <v>85.636144936020003</v>
      </c>
      <c r="AR281" s="224">
        <f t="shared" si="40"/>
        <v>92.370785684698461</v>
      </c>
      <c r="AS281" s="224">
        <f t="shared" si="40"/>
        <v>91.196779277329824</v>
      </c>
      <c r="AT281" s="224">
        <f t="shared" si="40"/>
        <v>81.455287000221134</v>
      </c>
    </row>
    <row r="282" spans="1:47" ht="15" customHeight="1">
      <c r="A282" s="177"/>
      <c r="AO282" s="169"/>
      <c r="AP282" s="179"/>
    </row>
    <row r="283" spans="1:47">
      <c r="A283" s="177"/>
      <c r="B283" s="170" t="s">
        <v>84</v>
      </c>
      <c r="C283" s="170"/>
      <c r="D283" s="170"/>
      <c r="E283" s="170"/>
      <c r="F283" s="170"/>
      <c r="G283" s="170"/>
      <c r="H283" s="170"/>
      <c r="I283" s="170"/>
      <c r="J283" s="170"/>
      <c r="K283" s="170"/>
      <c r="L283" s="170"/>
      <c r="M283" s="170"/>
      <c r="N283" s="170"/>
      <c r="O283" s="170"/>
      <c r="P283" s="170"/>
      <c r="Q283" s="170"/>
      <c r="R283" s="170"/>
      <c r="S283" s="170"/>
      <c r="T283" s="170"/>
      <c r="U283" s="170"/>
      <c r="V283" s="170"/>
      <c r="W283" s="170"/>
      <c r="X283" s="170"/>
      <c r="Y283" s="170"/>
      <c r="Z283" s="170"/>
      <c r="AA283" s="170"/>
      <c r="AB283" s="170"/>
      <c r="AC283" s="170"/>
      <c r="AD283" s="170"/>
      <c r="AE283" s="170"/>
      <c r="AF283" s="170"/>
      <c r="AG283" s="170"/>
      <c r="AH283" s="170"/>
      <c r="AI283" s="170"/>
      <c r="AJ283" s="170"/>
      <c r="AK283" s="170"/>
      <c r="AL283" s="170"/>
      <c r="AM283" s="30"/>
      <c r="AN283" s="30"/>
      <c r="AO283" s="30"/>
      <c r="AP283" s="30"/>
      <c r="AQ283" s="30"/>
      <c r="AR283" s="30"/>
      <c r="AS283" s="30"/>
      <c r="AT283" s="30"/>
      <c r="AU283" s="179"/>
    </row>
    <row r="284" spans="1:47">
      <c r="A284" s="177"/>
      <c r="B284" s="95" t="s">
        <v>176</v>
      </c>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9"/>
      <c r="AN284" s="99"/>
      <c r="AO284" s="99"/>
      <c r="AP284" s="99"/>
      <c r="AQ284" s="99"/>
      <c r="AR284" s="99"/>
      <c r="AS284" s="99"/>
      <c r="AT284" s="99"/>
      <c r="AU284" s="179"/>
    </row>
    <row r="285" spans="1:47" ht="15" customHeight="1">
      <c r="A285" s="177"/>
      <c r="AM285" s="169"/>
      <c r="AN285" s="169"/>
      <c r="AO285" s="169"/>
      <c r="AP285" s="169"/>
      <c r="AQ285" s="169"/>
      <c r="AR285" s="169"/>
      <c r="AS285" s="169"/>
      <c r="AT285" s="169"/>
      <c r="AU285" s="179"/>
    </row>
    <row r="286" spans="1:47">
      <c r="A286" s="177"/>
      <c r="C286" s="11" t="s">
        <v>81</v>
      </c>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35"/>
      <c r="AN286" s="135"/>
      <c r="AO286" s="135"/>
      <c r="AP286" s="135"/>
      <c r="AQ286" s="135"/>
      <c r="AR286" s="135"/>
      <c r="AS286" s="135"/>
      <c r="AT286" s="135"/>
      <c r="AU286" s="179"/>
    </row>
    <row r="287" spans="1:47" ht="15" customHeight="1">
      <c r="A287" s="177"/>
      <c r="AM287" s="169"/>
      <c r="AN287" s="169"/>
      <c r="AO287" s="169"/>
      <c r="AP287" s="169"/>
      <c r="AQ287" s="169"/>
      <c r="AR287" s="169"/>
      <c r="AS287" s="169"/>
      <c r="AT287" s="169"/>
      <c r="AU287" s="179"/>
    </row>
    <row r="288" spans="1:47" ht="15" customHeight="1">
      <c r="A288" s="177"/>
      <c r="E288" s="168" t="s">
        <v>290</v>
      </c>
      <c r="G288" s="168" t="s">
        <v>29</v>
      </c>
      <c r="AM288" s="241"/>
      <c r="AN288" s="241"/>
      <c r="AO288" s="241"/>
      <c r="AP288" s="241">
        <f t="shared" ref="AP288:AT294" si="41">AP62</f>
        <v>3.9939863072136636E-2</v>
      </c>
      <c r="AQ288" s="241">
        <f t="shared" si="41"/>
        <v>4.4751991037646301E-2</v>
      </c>
      <c r="AR288" s="241">
        <f t="shared" si="41"/>
        <v>3.831365703550671E-2</v>
      </c>
      <c r="AS288" s="241">
        <f t="shared" si="41"/>
        <v>3.9063351383724985E-2</v>
      </c>
      <c r="AT288" s="241">
        <f t="shared" si="41"/>
        <v>3.7303995365875628E-2</v>
      </c>
      <c r="AU288" s="179"/>
    </row>
    <row r="289" spans="1:47" ht="15" customHeight="1">
      <c r="A289" s="177"/>
      <c r="E289" s="168" t="s">
        <v>291</v>
      </c>
      <c r="G289" s="168" t="s">
        <v>29</v>
      </c>
      <c r="AM289" s="241"/>
      <c r="AN289" s="241"/>
      <c r="AO289" s="241"/>
      <c r="AP289" s="241">
        <f t="shared" si="41"/>
        <v>0.62866641709855253</v>
      </c>
      <c r="AQ289" s="241">
        <f t="shared" si="41"/>
        <v>0.65541102508040661</v>
      </c>
      <c r="AR289" s="241">
        <f t="shared" si="41"/>
        <v>0.64471506459970385</v>
      </c>
      <c r="AS289" s="241">
        <f t="shared" si="41"/>
        <v>0.65665339738064432</v>
      </c>
      <c r="AT289" s="241">
        <f t="shared" si="41"/>
        <v>0.68184950111925757</v>
      </c>
      <c r="AU289" s="179"/>
    </row>
    <row r="290" spans="1:47" ht="15" customHeight="1">
      <c r="A290" s="177"/>
      <c r="E290" s="168" t="s">
        <v>500</v>
      </c>
      <c r="G290" s="168" t="s">
        <v>29</v>
      </c>
      <c r="AM290" s="241"/>
      <c r="AN290" s="241"/>
      <c r="AO290" s="241"/>
      <c r="AP290" s="241">
        <f t="shared" si="41"/>
        <v>0</v>
      </c>
      <c r="AQ290" s="241">
        <f t="shared" si="41"/>
        <v>0</v>
      </c>
      <c r="AR290" s="241">
        <f t="shared" si="41"/>
        <v>0</v>
      </c>
      <c r="AS290" s="241">
        <f t="shared" si="41"/>
        <v>0</v>
      </c>
      <c r="AT290" s="241">
        <f t="shared" si="41"/>
        <v>0</v>
      </c>
      <c r="AU290" s="179"/>
    </row>
    <row r="291" spans="1:47" ht="15" customHeight="1">
      <c r="A291" s="177"/>
      <c r="E291" s="168" t="s">
        <v>292</v>
      </c>
      <c r="G291" s="168" t="s">
        <v>29</v>
      </c>
      <c r="AM291" s="241"/>
      <c r="AN291" s="241"/>
      <c r="AO291" s="241"/>
      <c r="AP291" s="241">
        <f t="shared" si="41"/>
        <v>0</v>
      </c>
      <c r="AQ291" s="241">
        <f t="shared" si="41"/>
        <v>0</v>
      </c>
      <c r="AR291" s="241">
        <f t="shared" si="41"/>
        <v>0</v>
      </c>
      <c r="AS291" s="241">
        <f t="shared" si="41"/>
        <v>0</v>
      </c>
      <c r="AT291" s="241">
        <f t="shared" si="41"/>
        <v>0</v>
      </c>
      <c r="AU291" s="179"/>
    </row>
    <row r="292" spans="1:47" ht="15" customHeight="1">
      <c r="A292" s="177"/>
      <c r="E292" s="168" t="s">
        <v>293</v>
      </c>
      <c r="G292" s="168" t="s">
        <v>29</v>
      </c>
      <c r="AM292" s="241"/>
      <c r="AN292" s="241"/>
      <c r="AO292" s="289"/>
      <c r="AP292" s="241">
        <f t="shared" si="41"/>
        <v>0</v>
      </c>
      <c r="AQ292" s="241">
        <f t="shared" si="41"/>
        <v>0</v>
      </c>
      <c r="AR292" s="241">
        <f t="shared" si="41"/>
        <v>0</v>
      </c>
      <c r="AS292" s="241">
        <f t="shared" si="41"/>
        <v>0</v>
      </c>
      <c r="AT292" s="241">
        <f t="shared" si="41"/>
        <v>0</v>
      </c>
      <c r="AU292" s="179"/>
    </row>
    <row r="293" spans="1:47" ht="15" customHeight="1">
      <c r="A293" s="177"/>
      <c r="E293" s="168" t="s">
        <v>501</v>
      </c>
      <c r="G293" s="168" t="s">
        <v>29</v>
      </c>
      <c r="AM293" s="241"/>
      <c r="AN293" s="241"/>
      <c r="AO293" s="289"/>
      <c r="AP293" s="241">
        <f t="shared" si="41"/>
        <v>0</v>
      </c>
      <c r="AQ293" s="241">
        <f t="shared" si="41"/>
        <v>0</v>
      </c>
      <c r="AR293" s="241">
        <f t="shared" si="41"/>
        <v>0</v>
      </c>
      <c r="AS293" s="241">
        <f t="shared" si="41"/>
        <v>0</v>
      </c>
      <c r="AT293" s="241">
        <f t="shared" si="41"/>
        <v>0</v>
      </c>
      <c r="AU293" s="179"/>
    </row>
    <row r="294" spans="1:47" ht="15" customHeight="1">
      <c r="A294" s="177"/>
      <c r="E294" s="168" t="s">
        <v>496</v>
      </c>
      <c r="G294" s="168" t="s">
        <v>29</v>
      </c>
      <c r="AM294" s="241"/>
      <c r="AN294" s="241"/>
      <c r="AO294" s="289"/>
      <c r="AP294" s="241">
        <f t="shared" si="41"/>
        <v>0.33139371982931087</v>
      </c>
      <c r="AQ294" s="241">
        <f t="shared" si="41"/>
        <v>0.29983698388194696</v>
      </c>
      <c r="AR294" s="241">
        <f t="shared" si="41"/>
        <v>0.3169712783647895</v>
      </c>
      <c r="AS294" s="241">
        <f t="shared" si="41"/>
        <v>0.30428325123563066</v>
      </c>
      <c r="AT294" s="241">
        <f t="shared" si="41"/>
        <v>0.2808465035148669</v>
      </c>
      <c r="AU294" s="179"/>
    </row>
    <row r="295" spans="1:47">
      <c r="A295" s="177"/>
      <c r="E295" s="326" t="s">
        <v>294</v>
      </c>
      <c r="F295" s="326"/>
      <c r="G295" s="326" t="s">
        <v>29</v>
      </c>
      <c r="H295" s="78"/>
      <c r="I295" s="169"/>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169"/>
      <c r="AI295" s="169"/>
      <c r="AJ295" s="169"/>
      <c r="AK295" s="169"/>
      <c r="AL295" s="169"/>
      <c r="AM295" s="327"/>
      <c r="AN295" s="327"/>
      <c r="AO295" s="330"/>
      <c r="AP295" s="330">
        <f>SUM(AP288:AP294)</f>
        <v>1</v>
      </c>
      <c r="AQ295" s="330">
        <f t="shared" ref="AQ295:AT295" si="42">SUM(AQ288:AQ294)</f>
        <v>0.99999999999999978</v>
      </c>
      <c r="AR295" s="330">
        <f t="shared" si="42"/>
        <v>1</v>
      </c>
      <c r="AS295" s="330">
        <f t="shared" si="42"/>
        <v>1</v>
      </c>
      <c r="AT295" s="330">
        <f t="shared" si="42"/>
        <v>1</v>
      </c>
      <c r="AU295" s="179"/>
    </row>
    <row r="296" spans="1:47">
      <c r="A296" s="177"/>
      <c r="E296" s="326"/>
      <c r="F296" s="326"/>
      <c r="G296" s="326"/>
      <c r="H296" s="78"/>
      <c r="I296" s="169"/>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169"/>
      <c r="AI296" s="169"/>
      <c r="AJ296" s="169"/>
      <c r="AK296" s="169"/>
      <c r="AL296" s="169"/>
      <c r="AM296" s="169"/>
      <c r="AN296" s="169"/>
      <c r="AO296" s="169"/>
      <c r="AP296" s="169"/>
      <c r="AQ296" s="169"/>
      <c r="AR296" s="169"/>
      <c r="AS296" s="169"/>
      <c r="AT296" s="169"/>
      <c r="AU296" s="179"/>
    </row>
    <row r="297" spans="1:47">
      <c r="A297" s="177"/>
      <c r="E297" s="62" t="s">
        <v>207</v>
      </c>
      <c r="F297" s="78"/>
      <c r="G297" s="169" t="s">
        <v>235</v>
      </c>
      <c r="H297" s="78"/>
      <c r="I297" s="169"/>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167"/>
      <c r="AI297" s="167"/>
      <c r="AJ297" s="167"/>
      <c r="AK297" s="167"/>
      <c r="AL297" s="167"/>
      <c r="AM297" s="167"/>
      <c r="AN297" s="167"/>
      <c r="AO297" s="167"/>
      <c r="AP297" s="167">
        <f t="shared" ref="AP297:AT299" si="43">AP$248 * AP288</f>
        <v>10.218517450685736</v>
      </c>
      <c r="AQ297" s="167">
        <f t="shared" si="43"/>
        <v>11.108370987464774</v>
      </c>
      <c r="AR297" s="167">
        <f t="shared" si="43"/>
        <v>9.969190430489661</v>
      </c>
      <c r="AS297" s="167">
        <f t="shared" si="43"/>
        <v>10.386156950362517</v>
      </c>
      <c r="AT297" s="167">
        <f t="shared" si="43"/>
        <v>9.5553699647242727</v>
      </c>
      <c r="AU297" s="179"/>
    </row>
    <row r="298" spans="1:47">
      <c r="A298" s="177"/>
      <c r="E298" s="62" t="s">
        <v>530</v>
      </c>
      <c r="F298" s="78"/>
      <c r="G298" s="169" t="s">
        <v>235</v>
      </c>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167"/>
      <c r="AI298" s="167"/>
      <c r="AJ298" s="167"/>
      <c r="AK298" s="167"/>
      <c r="AL298" s="167"/>
      <c r="AM298" s="167"/>
      <c r="AN298" s="167"/>
      <c r="AO298" s="167"/>
      <c r="AP298" s="328">
        <f>AP$248 * AP289 + AP186 + AP197</f>
        <v>179.10548037070191</v>
      </c>
      <c r="AQ298" s="328">
        <f>AQ$248 * AQ289 + AQ186 + AQ197</f>
        <v>178.12792251004225</v>
      </c>
      <c r="AR298" s="328">
        <f>AR$248 * AR289 + AR186 + AR197</f>
        <v>177.5224720587311</v>
      </c>
      <c r="AS298" s="328">
        <f>AS$248 * AS289 + AS186 + AS197</f>
        <v>180.5619233925201</v>
      </c>
      <c r="AT298" s="328">
        <f>AT$248 * AT289 + AT186 + AT197</f>
        <v>180.61178452678192</v>
      </c>
      <c r="AU298" s="179"/>
    </row>
    <row r="299" spans="1:47">
      <c r="A299" s="177"/>
      <c r="E299" s="62" t="s">
        <v>503</v>
      </c>
      <c r="F299" s="78"/>
      <c r="G299" s="169" t="s">
        <v>235</v>
      </c>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167"/>
      <c r="AI299" s="167"/>
      <c r="AJ299" s="167"/>
      <c r="AK299" s="167"/>
      <c r="AL299" s="167"/>
      <c r="AM299" s="167"/>
      <c r="AN299" s="167"/>
      <c r="AO299" s="167"/>
      <c r="AP299" s="167">
        <f t="shared" si="43"/>
        <v>0</v>
      </c>
      <c r="AQ299" s="167">
        <f t="shared" si="43"/>
        <v>0</v>
      </c>
      <c r="AR299" s="167">
        <f t="shared" si="43"/>
        <v>0</v>
      </c>
      <c r="AS299" s="167">
        <f t="shared" si="43"/>
        <v>0</v>
      </c>
      <c r="AT299" s="167">
        <f t="shared" si="43"/>
        <v>0</v>
      </c>
      <c r="AU299" s="179"/>
    </row>
    <row r="300" spans="1:47">
      <c r="A300" s="177"/>
      <c r="E300" s="62" t="s">
        <v>251</v>
      </c>
      <c r="F300" s="78"/>
      <c r="G300" s="169" t="s">
        <v>235</v>
      </c>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167"/>
      <c r="AI300" s="167"/>
      <c r="AJ300" s="167"/>
      <c r="AK300" s="167"/>
      <c r="AL300" s="167"/>
      <c r="AM300" s="167"/>
      <c r="AN300" s="167"/>
      <c r="AO300" s="167"/>
      <c r="AP300" s="167">
        <f t="shared" ref="AP300:AT300" si="44">AP$248 * AP291</f>
        <v>0</v>
      </c>
      <c r="AQ300" s="167">
        <f t="shared" si="44"/>
        <v>0</v>
      </c>
      <c r="AR300" s="167">
        <f t="shared" si="44"/>
        <v>0</v>
      </c>
      <c r="AS300" s="167">
        <f t="shared" si="44"/>
        <v>0</v>
      </c>
      <c r="AT300" s="167">
        <f t="shared" si="44"/>
        <v>0</v>
      </c>
      <c r="AU300" s="179"/>
    </row>
    <row r="301" spans="1:47">
      <c r="A301" s="177"/>
      <c r="E301" s="62" t="s">
        <v>252</v>
      </c>
      <c r="F301" s="78"/>
      <c r="G301" s="169" t="s">
        <v>235</v>
      </c>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167"/>
      <c r="AI301" s="167"/>
      <c r="AJ301" s="167"/>
      <c r="AK301" s="167"/>
      <c r="AL301" s="167"/>
      <c r="AM301" s="167"/>
      <c r="AN301" s="167"/>
      <c r="AO301" s="167"/>
      <c r="AP301" s="167">
        <f>AP$248 * AP292</f>
        <v>0</v>
      </c>
      <c r="AQ301" s="167">
        <f>AQ$248 * AQ292</f>
        <v>0</v>
      </c>
      <c r="AR301" s="167">
        <f>AR$248 * AR292</f>
        <v>0</v>
      </c>
      <c r="AS301" s="167">
        <f>AS$248 * AS292</f>
        <v>0</v>
      </c>
      <c r="AT301" s="167">
        <f>AT$248 * AT292</f>
        <v>0</v>
      </c>
      <c r="AU301" s="179"/>
    </row>
    <row r="302" spans="1:47">
      <c r="A302" s="177"/>
      <c r="E302" s="62" t="s">
        <v>504</v>
      </c>
      <c r="F302" s="78"/>
      <c r="G302" s="169" t="s">
        <v>235</v>
      </c>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167"/>
      <c r="AI302" s="167"/>
      <c r="AJ302" s="167"/>
      <c r="AK302" s="167"/>
      <c r="AL302" s="167"/>
      <c r="AM302" s="167"/>
      <c r="AN302" s="167"/>
      <c r="AO302" s="167"/>
      <c r="AP302" s="167">
        <f t="shared" ref="AP302:AT302" si="45">AP$248 * AP293</f>
        <v>0</v>
      </c>
      <c r="AQ302" s="167">
        <f t="shared" si="45"/>
        <v>0</v>
      </c>
      <c r="AR302" s="167">
        <f t="shared" si="45"/>
        <v>0</v>
      </c>
      <c r="AS302" s="167">
        <f t="shared" si="45"/>
        <v>0</v>
      </c>
      <c r="AT302" s="167">
        <f t="shared" si="45"/>
        <v>0</v>
      </c>
      <c r="AU302" s="179"/>
    </row>
    <row r="303" spans="1:47">
      <c r="A303" s="177"/>
      <c r="E303" s="62" t="s">
        <v>498</v>
      </c>
      <c r="F303" s="78"/>
      <c r="G303" s="169" t="s">
        <v>235</v>
      </c>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167"/>
      <c r="AI303" s="167"/>
      <c r="AJ303" s="167"/>
      <c r="AK303" s="167"/>
      <c r="AL303" s="167"/>
      <c r="AM303" s="167"/>
      <c r="AN303" s="167"/>
      <c r="AO303" s="167"/>
      <c r="AP303" s="167">
        <f t="shared" ref="AP303:AT303" si="46">AP$248 * AP294</f>
        <v>84.786282391786756</v>
      </c>
      <c r="AQ303" s="167">
        <f t="shared" si="46"/>
        <v>74.425749011285518</v>
      </c>
      <c r="AR303" s="167">
        <f t="shared" si="46"/>
        <v>82.475735273348931</v>
      </c>
      <c r="AS303" s="167">
        <f t="shared" si="46"/>
        <v>80.902776970041117</v>
      </c>
      <c r="AT303" s="167">
        <f t="shared" si="46"/>
        <v>71.938467128339923</v>
      </c>
      <c r="AU303" s="179"/>
    </row>
    <row r="304" spans="1:47">
      <c r="A304" s="177"/>
      <c r="E304" s="326" t="s">
        <v>294</v>
      </c>
      <c r="F304" s="326"/>
      <c r="G304" s="326" t="s">
        <v>29</v>
      </c>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167"/>
      <c r="AI304" s="167"/>
      <c r="AJ304" s="167"/>
      <c r="AK304" s="167"/>
      <c r="AL304" s="167"/>
      <c r="AM304" s="329"/>
      <c r="AN304" s="329"/>
      <c r="AO304" s="329"/>
      <c r="AP304" s="329" t="b">
        <f>SUM(AP297:AP303) = SUM(AP248, AP186,AP197)</f>
        <v>1</v>
      </c>
      <c r="AQ304" s="329" t="b">
        <f>SUM(AQ297:AQ303) = SUM(AQ248, AQ186,AQ197)</f>
        <v>1</v>
      </c>
      <c r="AR304" s="329" t="b">
        <f>SUM(AR297:AR303) = SUM(AR248, AR186,AR197)</f>
        <v>1</v>
      </c>
      <c r="AS304" s="329" t="b">
        <f>SUM(AS297:AS303) = SUM(AS248, AS186,AS197)</f>
        <v>1</v>
      </c>
      <c r="AT304" s="329" t="b">
        <f>SUM(AT297:AT303) = SUM(AT248, AT186,AT197)</f>
        <v>1</v>
      </c>
      <c r="AU304" s="179"/>
    </row>
    <row r="305" spans="1:47">
      <c r="A305" s="177"/>
      <c r="E305" s="326"/>
      <c r="F305" s="326"/>
      <c r="G305" s="326"/>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167"/>
      <c r="AI305" s="167"/>
      <c r="AJ305" s="167"/>
      <c r="AK305" s="167"/>
      <c r="AL305" s="167"/>
      <c r="AM305" s="329"/>
      <c r="AN305" s="329"/>
      <c r="AO305" s="329"/>
      <c r="AP305" s="329"/>
      <c r="AQ305" s="329"/>
      <c r="AR305" s="329"/>
      <c r="AS305" s="329"/>
      <c r="AT305" s="329"/>
      <c r="AU305" s="179"/>
    </row>
    <row r="306" spans="1:47" s="171" customFormat="1">
      <c r="B306" s="170" t="s">
        <v>2</v>
      </c>
      <c r="C306" s="170"/>
      <c r="D306" s="170"/>
      <c r="E306" s="170"/>
      <c r="F306" s="170"/>
      <c r="G306" s="170"/>
      <c r="H306" s="170"/>
      <c r="I306" s="170"/>
      <c r="J306" s="170"/>
      <c r="K306" s="170"/>
      <c r="L306" s="170"/>
      <c r="M306" s="170"/>
      <c r="N306" s="170"/>
      <c r="O306" s="170"/>
      <c r="P306" s="170"/>
      <c r="Q306" s="170"/>
      <c r="R306" s="170"/>
      <c r="S306" s="170"/>
      <c r="T306" s="170"/>
      <c r="U306" s="170"/>
      <c r="V306" s="170"/>
      <c r="W306" s="170"/>
      <c r="X306" s="170"/>
      <c r="Y306" s="170"/>
      <c r="Z306" s="170"/>
      <c r="AA306" s="170"/>
      <c r="AB306" s="170"/>
      <c r="AC306" s="170"/>
      <c r="AD306" s="170"/>
      <c r="AE306" s="170"/>
      <c r="AF306" s="170"/>
      <c r="AG306" s="170"/>
      <c r="AH306" s="170"/>
      <c r="AI306" s="170"/>
      <c r="AJ306" s="170"/>
      <c r="AK306" s="170"/>
      <c r="AL306" s="170"/>
      <c r="AM306" s="170"/>
      <c r="AN306" s="170"/>
      <c r="AO306" s="30"/>
      <c r="AP306" s="30"/>
      <c r="AQ306" s="170"/>
      <c r="AR306" s="170"/>
      <c r="AS306" s="170"/>
      <c r="AT306" s="170"/>
    </row>
    <row r="307" spans="1:47" s="171" customFormat="1">
      <c r="B307" s="95" t="s">
        <v>253</v>
      </c>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9"/>
      <c r="AP307" s="99"/>
      <c r="AQ307" s="95"/>
      <c r="AR307" s="95"/>
      <c r="AS307" s="95"/>
      <c r="AT307" s="95"/>
    </row>
    <row r="308" spans="1:47" s="171" customFormat="1">
      <c r="E308" s="371"/>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row>
    <row r="309" spans="1:47" s="171" customFormat="1">
      <c r="C309" s="372" t="s">
        <v>18</v>
      </c>
      <c r="D309" s="372"/>
      <c r="E309" s="372"/>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35"/>
      <c r="AP309" s="135"/>
      <c r="AQ309" s="11"/>
      <c r="AR309" s="11"/>
      <c r="AS309" s="11"/>
      <c r="AT309" s="11"/>
    </row>
    <row r="310" spans="1:47" s="171" customFormat="1">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row>
    <row r="311" spans="1:47" s="171" customFormat="1">
      <c r="E311" s="171" t="s">
        <v>14</v>
      </c>
      <c r="G311" s="171" t="s">
        <v>29</v>
      </c>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144"/>
      <c r="AI311" s="144"/>
      <c r="AJ311" s="144"/>
      <c r="AK311" s="144"/>
      <c r="AL311" s="144"/>
      <c r="AM311" s="144"/>
      <c r="AN311" s="144"/>
      <c r="AO311" s="144"/>
      <c r="AP311" s="285">
        <f>AP147</f>
        <v>0.18</v>
      </c>
      <c r="AQ311" s="285">
        <f>AQ147</f>
        <v>0.18</v>
      </c>
      <c r="AR311" s="285">
        <f>AR147</f>
        <v>0.18</v>
      </c>
      <c r="AS311" s="285">
        <f>AS147</f>
        <v>0.18</v>
      </c>
      <c r="AT311" s="285">
        <f>AT147</f>
        <v>0.18</v>
      </c>
    </row>
    <row r="312" spans="1:47" s="171" customFormat="1">
      <c r="J312" s="167"/>
      <c r="K312" s="167"/>
      <c r="L312" s="167"/>
      <c r="M312" s="167"/>
      <c r="N312" s="167"/>
      <c r="O312" s="167"/>
      <c r="P312" s="167"/>
      <c r="Q312" s="167"/>
      <c r="R312" s="167"/>
      <c r="S312" s="167"/>
      <c r="T312" s="167"/>
      <c r="U312" s="167"/>
      <c r="V312" s="167"/>
      <c r="W312" s="167"/>
      <c r="X312" s="167"/>
      <c r="Y312" s="167"/>
      <c r="Z312" s="167"/>
      <c r="AA312" s="167"/>
      <c r="AB312" s="167"/>
      <c r="AC312" s="167"/>
      <c r="AD312" s="167"/>
      <c r="AE312" s="167"/>
      <c r="AF312" s="167"/>
      <c r="AG312" s="167"/>
      <c r="AH312" s="144"/>
      <c r="AI312" s="144"/>
      <c r="AJ312" s="144"/>
      <c r="AK312" s="144"/>
      <c r="AL312" s="144"/>
      <c r="AM312" s="144"/>
      <c r="AN312" s="144"/>
      <c r="AO312" s="144"/>
      <c r="AP312" s="167"/>
      <c r="AQ312" s="167"/>
    </row>
    <row r="313" spans="1:47" s="171" customFormat="1">
      <c r="E313" s="171" t="s">
        <v>47</v>
      </c>
      <c r="G313" s="171" t="s">
        <v>15</v>
      </c>
      <c r="J313" s="167"/>
      <c r="K313" s="167"/>
      <c r="L313" s="167"/>
      <c r="M313" s="167"/>
      <c r="N313" s="167"/>
      <c r="O313" s="167"/>
      <c r="P313" s="167"/>
      <c r="Q313" s="167"/>
      <c r="R313" s="167"/>
      <c r="S313" s="167"/>
      <c r="T313" s="167"/>
      <c r="U313" s="167"/>
      <c r="V313" s="167"/>
      <c r="W313" s="167"/>
      <c r="X313" s="167"/>
      <c r="Y313" s="167"/>
      <c r="Z313" s="167"/>
      <c r="AA313" s="167"/>
      <c r="AB313" s="167"/>
      <c r="AC313" s="167"/>
      <c r="AD313" s="167"/>
      <c r="AE313" s="167"/>
      <c r="AF313" s="167"/>
      <c r="AG313" s="167"/>
      <c r="AH313" s="144"/>
      <c r="AI313" s="144"/>
      <c r="AJ313" s="144"/>
      <c r="AK313" s="144"/>
      <c r="AL313" s="144"/>
      <c r="AM313" s="144"/>
      <c r="AN313" s="144"/>
      <c r="AO313" s="144"/>
      <c r="AP313" s="32">
        <f>AP130</f>
        <v>23.655000000000001</v>
      </c>
      <c r="AQ313" s="167">
        <f t="shared" ref="AQ313:AT313" si="47">AP318</f>
        <v>28.217129400924726</v>
      </c>
      <c r="AR313" s="167">
        <f t="shared" si="47"/>
        <v>32.879342192575045</v>
      </c>
      <c r="AS313" s="167">
        <f t="shared" si="47"/>
        <v>35.859061980474905</v>
      </c>
      <c r="AT313" s="167">
        <f t="shared" si="47"/>
        <v>38.853798927299295</v>
      </c>
    </row>
    <row r="314" spans="1:47" s="171" customFormat="1">
      <c r="E314" s="171" t="s">
        <v>3</v>
      </c>
      <c r="G314" s="171" t="s">
        <v>15</v>
      </c>
      <c r="J314" s="167"/>
      <c r="K314" s="167"/>
      <c r="L314" s="167"/>
      <c r="M314" s="167"/>
      <c r="N314" s="167"/>
      <c r="O314" s="167"/>
      <c r="P314" s="167"/>
      <c r="Q314" s="167"/>
      <c r="R314" s="167"/>
      <c r="S314" s="167"/>
      <c r="T314" s="167"/>
      <c r="U314" s="167"/>
      <c r="V314" s="167"/>
      <c r="W314" s="167"/>
      <c r="X314" s="167"/>
      <c r="Y314" s="167"/>
      <c r="Z314" s="167"/>
      <c r="AA314" s="167"/>
      <c r="AB314" s="167"/>
      <c r="AC314" s="167"/>
      <c r="AD314" s="167"/>
      <c r="AE314" s="167"/>
      <c r="AF314" s="167"/>
      <c r="AG314" s="167"/>
      <c r="AH314" s="144"/>
      <c r="AI314" s="144"/>
      <c r="AJ314" s="144"/>
      <c r="AK314" s="144"/>
      <c r="AL314" s="144"/>
      <c r="AM314" s="144"/>
      <c r="AN314" s="144"/>
      <c r="AO314" s="144"/>
      <c r="AP314" s="167"/>
      <c r="AQ314" s="167"/>
      <c r="AR314" s="242"/>
      <c r="AS314" s="242"/>
      <c r="AT314" s="242"/>
    </row>
    <row r="315" spans="1:47" s="171" customFormat="1">
      <c r="E315" s="171" t="s">
        <v>49</v>
      </c>
      <c r="G315" s="171" t="s">
        <v>15</v>
      </c>
      <c r="J315" s="167"/>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c r="AG315" s="167"/>
      <c r="AH315" s="144"/>
      <c r="AI315" s="144"/>
      <c r="AJ315" s="144"/>
      <c r="AK315" s="144"/>
      <c r="AL315" s="144"/>
      <c r="AM315" s="144"/>
      <c r="AN315" s="144"/>
      <c r="AO315" s="144"/>
      <c r="AP315" s="167">
        <f>AP297 * ESOpf</f>
        <v>10.756133415761861</v>
      </c>
      <c r="AQ315" s="167">
        <f>AQ297 * ESOpf</f>
        <v>11.879629370508257</v>
      </c>
      <c r="AR315" s="167">
        <f>AR297 * ESOpf</f>
        <v>10.851221198248012</v>
      </c>
      <c r="AS315" s="167">
        <f>AS297 * ESOpf</f>
        <v>11.523619638182762</v>
      </c>
      <c r="AT315" s="167">
        <f>AT297 * ESOpf</f>
        <v>10.813517887418005</v>
      </c>
    </row>
    <row r="316" spans="1:47" s="171" customFormat="1">
      <c r="E316" s="171" t="s">
        <v>50</v>
      </c>
      <c r="G316" s="171" t="s">
        <v>15</v>
      </c>
      <c r="J316" s="167"/>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c r="AG316" s="167"/>
      <c r="AH316" s="144"/>
      <c r="AI316" s="144"/>
      <c r="AJ316" s="144"/>
      <c r="AK316" s="144"/>
      <c r="AL316" s="144"/>
      <c r="AM316" s="144"/>
      <c r="AN316" s="144"/>
      <c r="AO316" s="144"/>
      <c r="AP316" s="173">
        <f>SUM(AP313:AP315)</f>
        <v>34.41113341576186</v>
      </c>
      <c r="AQ316" s="173">
        <f t="shared" ref="AQ316:AT316" si="48">SUM(AQ313:AQ315)</f>
        <v>40.096758771432981</v>
      </c>
      <c r="AR316" s="173">
        <f t="shared" si="48"/>
        <v>43.730563390823058</v>
      </c>
      <c r="AS316" s="173">
        <f t="shared" si="48"/>
        <v>47.382681618657671</v>
      </c>
      <c r="AT316" s="173">
        <f t="shared" si="48"/>
        <v>49.667316814717296</v>
      </c>
    </row>
    <row r="317" spans="1:47" s="171" customFormat="1">
      <c r="E317" s="171" t="s">
        <v>208</v>
      </c>
      <c r="G317" s="171" t="s">
        <v>15</v>
      </c>
      <c r="J317" s="167"/>
      <c r="K317" s="167"/>
      <c r="L317" s="167"/>
      <c r="M317" s="167"/>
      <c r="N317" s="167"/>
      <c r="O317" s="167"/>
      <c r="P317" s="167"/>
      <c r="Q317" s="167"/>
      <c r="R317" s="167"/>
      <c r="S317" s="167"/>
      <c r="T317" s="167"/>
      <c r="U317" s="167"/>
      <c r="V317" s="167"/>
      <c r="W317" s="167"/>
      <c r="X317" s="167"/>
      <c r="Y317" s="167"/>
      <c r="Z317" s="167"/>
      <c r="AA317" s="167"/>
      <c r="AB317" s="167"/>
      <c r="AC317" s="167"/>
      <c r="AD317" s="167"/>
      <c r="AE317" s="167"/>
      <c r="AF317" s="167"/>
      <c r="AG317" s="167"/>
      <c r="AH317" s="178"/>
      <c r="AI317" s="178"/>
      <c r="AJ317" s="178"/>
      <c r="AK317" s="178"/>
      <c r="AL317" s="178"/>
      <c r="AM317" s="144"/>
      <c r="AN317" s="178"/>
      <c r="AO317" s="178"/>
      <c r="AP317" s="167">
        <f>-AP316*AP311</f>
        <v>-6.1940040148371347</v>
      </c>
      <c r="AQ317" s="167">
        <f t="shared" ref="AQ317:AT317" si="49">-AQ316*AQ311</f>
        <v>-7.2174165788579359</v>
      </c>
      <c r="AR317" s="167">
        <f t="shared" si="49"/>
        <v>-7.8715014103481504</v>
      </c>
      <c r="AS317" s="167">
        <f t="shared" si="49"/>
        <v>-8.5288826913583797</v>
      </c>
      <c r="AT317" s="167">
        <f t="shared" si="49"/>
        <v>-8.9401170266491121</v>
      </c>
    </row>
    <row r="318" spans="1:47" s="171" customFormat="1">
      <c r="E318" s="171" t="s">
        <v>48</v>
      </c>
      <c r="G318" s="171" t="s">
        <v>15</v>
      </c>
      <c r="J318" s="167"/>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c r="AG318" s="167"/>
      <c r="AH318" s="178"/>
      <c r="AI318" s="178"/>
      <c r="AJ318" s="178"/>
      <c r="AK318" s="178"/>
      <c r="AL318" s="178"/>
      <c r="AM318" s="144"/>
      <c r="AN318" s="178"/>
      <c r="AO318" s="178"/>
      <c r="AP318" s="229">
        <f>SUM(AP316:AP317)</f>
        <v>28.217129400924726</v>
      </c>
      <c r="AQ318" s="229">
        <f>SUM(AQ316:AQ317)</f>
        <v>32.879342192575045</v>
      </c>
      <c r="AR318" s="229">
        <f>SUM(AR316:AR317)</f>
        <v>35.859061980474905</v>
      </c>
      <c r="AS318" s="229">
        <f>SUM(AS316:AS317)</f>
        <v>38.853798927299295</v>
      </c>
      <c r="AT318" s="229">
        <f>SUM(AT316:AT317)</f>
        <v>40.727199788068184</v>
      </c>
    </row>
    <row r="319" spans="1:47" s="171" customFormat="1">
      <c r="J319" s="167"/>
      <c r="K319" s="167"/>
      <c r="L319" s="167"/>
      <c r="M319" s="167"/>
      <c r="N319" s="167"/>
      <c r="O319" s="167"/>
      <c r="P319" s="167"/>
      <c r="Q319" s="167"/>
      <c r="R319" s="167"/>
      <c r="S319" s="167"/>
      <c r="T319" s="167"/>
      <c r="U319" s="167"/>
      <c r="V319" s="167"/>
      <c r="W319" s="167"/>
      <c r="X319" s="167"/>
      <c r="Y319" s="167"/>
      <c r="Z319" s="167"/>
      <c r="AA319" s="167"/>
      <c r="AB319" s="167"/>
      <c r="AC319" s="167"/>
      <c r="AD319" s="167"/>
      <c r="AE319" s="167"/>
      <c r="AF319" s="167"/>
      <c r="AG319" s="167"/>
      <c r="AH319" s="178"/>
      <c r="AI319" s="178"/>
      <c r="AJ319" s="178"/>
      <c r="AK319" s="178"/>
      <c r="AL319" s="178"/>
      <c r="AM319" s="174"/>
      <c r="AN319" s="167"/>
      <c r="AO319" s="167"/>
      <c r="AP319" s="167"/>
      <c r="AQ319" s="167"/>
      <c r="AR319" s="242"/>
      <c r="AS319" s="242"/>
      <c r="AT319" s="242"/>
    </row>
    <row r="320" spans="1:47" s="171" customFormat="1">
      <c r="C320" s="372" t="s">
        <v>671</v>
      </c>
      <c r="D320" s="372"/>
      <c r="E320" s="372"/>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35"/>
      <c r="AI320" s="135"/>
      <c r="AJ320" s="135"/>
      <c r="AK320" s="135"/>
      <c r="AL320" s="135"/>
      <c r="AM320" s="11"/>
      <c r="AN320" s="11"/>
      <c r="AO320" s="135"/>
      <c r="AP320" s="135"/>
      <c r="AQ320" s="11"/>
      <c r="AR320" s="11"/>
      <c r="AS320" s="11"/>
      <c r="AT320" s="11"/>
    </row>
    <row r="321" spans="3:46" s="171" customFormat="1">
      <c r="J321" s="167"/>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c r="AG321" s="167"/>
      <c r="AH321" s="178"/>
      <c r="AI321" s="178"/>
      <c r="AJ321" s="178"/>
      <c r="AK321" s="178"/>
      <c r="AL321" s="178"/>
      <c r="AM321" s="174"/>
      <c r="AN321" s="167"/>
      <c r="AO321" s="167"/>
      <c r="AP321" s="167"/>
      <c r="AQ321" s="167"/>
    </row>
    <row r="322" spans="3:46" s="171" customFormat="1">
      <c r="E322" s="171" t="s">
        <v>14</v>
      </c>
      <c r="G322" s="171" t="s">
        <v>29</v>
      </c>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85"/>
      <c r="AI322" s="285"/>
      <c r="AJ322" s="285"/>
      <c r="AK322" s="285"/>
      <c r="AL322" s="285"/>
      <c r="AM322" s="285"/>
      <c r="AN322" s="285"/>
      <c r="AO322" s="285"/>
      <c r="AP322" s="145">
        <f>AP148</f>
        <v>0.06</v>
      </c>
      <c r="AQ322" s="145">
        <f>AQ148</f>
        <v>0.06</v>
      </c>
      <c r="AR322" s="145">
        <f>AR148</f>
        <v>0.06</v>
      </c>
      <c r="AS322" s="145">
        <f>AS148</f>
        <v>0.06</v>
      </c>
      <c r="AT322" s="145">
        <f>AT148</f>
        <v>0.06</v>
      </c>
    </row>
    <row r="323" spans="3:46" s="171" customFormat="1">
      <c r="J323" s="167"/>
      <c r="K323" s="167"/>
      <c r="L323" s="167"/>
      <c r="M323" s="167"/>
      <c r="N323" s="167"/>
      <c r="O323" s="167"/>
      <c r="P323" s="167"/>
      <c r="Q323" s="167"/>
      <c r="R323" s="167"/>
      <c r="S323" s="167"/>
      <c r="T323" s="167"/>
      <c r="U323" s="167"/>
      <c r="V323" s="167"/>
      <c r="W323" s="167"/>
      <c r="X323" s="167"/>
      <c r="Y323" s="167"/>
      <c r="Z323" s="167"/>
      <c r="AA323" s="167"/>
      <c r="AB323" s="167"/>
      <c r="AC323" s="167"/>
      <c r="AD323" s="167"/>
      <c r="AE323" s="167"/>
      <c r="AF323" s="167"/>
      <c r="AG323" s="167"/>
      <c r="AH323" s="178"/>
      <c r="AI323" s="178"/>
      <c r="AJ323" s="178"/>
      <c r="AK323" s="178"/>
      <c r="AL323" s="178"/>
      <c r="AM323" s="178"/>
      <c r="AN323" s="178"/>
      <c r="AO323" s="178"/>
      <c r="AP323" s="167"/>
      <c r="AQ323" s="167"/>
    </row>
    <row r="324" spans="3:46" s="171" customFormat="1">
      <c r="E324" s="171" t="s">
        <v>47</v>
      </c>
      <c r="G324" s="171" t="s">
        <v>15</v>
      </c>
      <c r="J324" s="167"/>
      <c r="K324" s="167"/>
      <c r="L324" s="167"/>
      <c r="M324" s="167"/>
      <c r="N324" s="167"/>
      <c r="O324" s="167"/>
      <c r="P324" s="167"/>
      <c r="Q324" s="167"/>
      <c r="R324" s="167"/>
      <c r="S324" s="167"/>
      <c r="T324" s="167"/>
      <c r="U324" s="167"/>
      <c r="V324" s="167"/>
      <c r="W324" s="167"/>
      <c r="X324" s="167"/>
      <c r="Y324" s="167"/>
      <c r="Z324" s="167"/>
      <c r="AA324" s="167"/>
      <c r="AB324" s="167"/>
      <c r="AC324" s="167"/>
      <c r="AD324" s="167"/>
      <c r="AE324" s="167"/>
      <c r="AF324" s="167"/>
      <c r="AG324" s="167"/>
      <c r="AH324" s="178"/>
      <c r="AI324" s="178"/>
      <c r="AJ324" s="178"/>
      <c r="AK324" s="178"/>
      <c r="AL324" s="178"/>
      <c r="AM324" s="178"/>
      <c r="AN324" s="178"/>
      <c r="AO324" s="178"/>
      <c r="AP324" s="32">
        <f>AP131</f>
        <v>25.271999999999998</v>
      </c>
      <c r="AQ324" s="167">
        <f t="shared" ref="AQ324:AT324" si="50">AP328</f>
        <v>23.755679999999998</v>
      </c>
      <c r="AR324" s="167">
        <f t="shared" si="50"/>
        <v>22.330339199999997</v>
      </c>
      <c r="AS324" s="167">
        <f t="shared" si="50"/>
        <v>20.990518847999997</v>
      </c>
      <c r="AT324" s="167">
        <f t="shared" si="50"/>
        <v>19.731087717119998</v>
      </c>
    </row>
    <row r="325" spans="3:46" s="171" customFormat="1">
      <c r="E325" s="171" t="s">
        <v>49</v>
      </c>
      <c r="G325" s="171" t="s">
        <v>15</v>
      </c>
      <c r="J325" s="167"/>
      <c r="K325" s="167"/>
      <c r="L325" s="167"/>
      <c r="M325" s="167"/>
      <c r="N325" s="167"/>
      <c r="O325" s="167"/>
      <c r="P325" s="167"/>
      <c r="Q325" s="167"/>
      <c r="R325" s="167"/>
      <c r="S325" s="167"/>
      <c r="T325" s="167"/>
      <c r="U325" s="167"/>
      <c r="V325" s="167"/>
      <c r="W325" s="167"/>
      <c r="X325" s="167"/>
      <c r="Y325" s="167"/>
      <c r="Z325" s="167"/>
      <c r="AA325" s="167"/>
      <c r="AB325" s="167"/>
      <c r="AC325" s="167"/>
      <c r="AD325" s="167"/>
      <c r="AE325" s="167"/>
      <c r="AF325" s="167"/>
      <c r="AG325" s="167"/>
      <c r="AH325" s="178"/>
      <c r="AI325" s="178"/>
      <c r="AJ325" s="178"/>
      <c r="AK325" s="178"/>
      <c r="AL325" s="178"/>
      <c r="AM325" s="178"/>
      <c r="AN325" s="178"/>
      <c r="AO325" s="178"/>
      <c r="AP325" s="167">
        <f>AP299*ESOpf</f>
        <v>0</v>
      </c>
      <c r="AQ325" s="167">
        <f>AQ299*ESOpf</f>
        <v>0</v>
      </c>
      <c r="AR325" s="167">
        <f>AR299*ESOpf</f>
        <v>0</v>
      </c>
      <c r="AS325" s="167">
        <f>AS299*ESOpf</f>
        <v>0</v>
      </c>
      <c r="AT325" s="167">
        <f>AT299*ESOpf</f>
        <v>0</v>
      </c>
    </row>
    <row r="326" spans="3:46" s="171" customFormat="1">
      <c r="E326" s="171" t="s">
        <v>50</v>
      </c>
      <c r="G326" s="171" t="s">
        <v>15</v>
      </c>
      <c r="J326" s="167"/>
      <c r="K326" s="167"/>
      <c r="L326" s="167"/>
      <c r="M326" s="167"/>
      <c r="N326" s="167"/>
      <c r="O326" s="167"/>
      <c r="P326" s="167"/>
      <c r="Q326" s="167"/>
      <c r="R326" s="167"/>
      <c r="S326" s="167"/>
      <c r="T326" s="167"/>
      <c r="U326" s="167"/>
      <c r="V326" s="167"/>
      <c r="W326" s="167"/>
      <c r="X326" s="167"/>
      <c r="Y326" s="167"/>
      <c r="Z326" s="167"/>
      <c r="AA326" s="167"/>
      <c r="AB326" s="167"/>
      <c r="AC326" s="167"/>
      <c r="AD326" s="167"/>
      <c r="AE326" s="167"/>
      <c r="AF326" s="167"/>
      <c r="AG326" s="167"/>
      <c r="AH326" s="178"/>
      <c r="AI326" s="178"/>
      <c r="AJ326" s="178"/>
      <c r="AK326" s="178"/>
      <c r="AL326" s="178"/>
      <c r="AM326" s="178"/>
      <c r="AN326" s="178"/>
      <c r="AO326" s="178"/>
      <c r="AP326" s="173">
        <f>SUM(AP324:AP325)</f>
        <v>25.271999999999998</v>
      </c>
      <c r="AQ326" s="173">
        <f>SUM(AQ324:AQ325)</f>
        <v>23.755679999999998</v>
      </c>
      <c r="AR326" s="173">
        <f>SUM(AR324:AR325)</f>
        <v>22.330339199999997</v>
      </c>
      <c r="AS326" s="173">
        <f>SUM(AS324:AS325)</f>
        <v>20.990518847999997</v>
      </c>
      <c r="AT326" s="173">
        <f>SUM(AT324:AT325)</f>
        <v>19.731087717119998</v>
      </c>
    </row>
    <row r="327" spans="3:46" s="171" customFormat="1">
      <c r="E327" s="171" t="s">
        <v>672</v>
      </c>
      <c r="G327" s="171" t="s">
        <v>15</v>
      </c>
      <c r="J327" s="167"/>
      <c r="K327" s="167"/>
      <c r="L327" s="167"/>
      <c r="M327" s="167"/>
      <c r="N327" s="167"/>
      <c r="O327" s="167"/>
      <c r="P327" s="167"/>
      <c r="Q327" s="167"/>
      <c r="R327" s="167"/>
      <c r="S327" s="167"/>
      <c r="T327" s="167"/>
      <c r="U327" s="167"/>
      <c r="V327" s="167"/>
      <c r="W327" s="167"/>
      <c r="X327" s="167"/>
      <c r="Y327" s="167"/>
      <c r="Z327" s="167"/>
      <c r="AA327" s="167"/>
      <c r="AB327" s="167"/>
      <c r="AC327" s="167"/>
      <c r="AD327" s="167"/>
      <c r="AE327" s="167"/>
      <c r="AF327" s="167"/>
      <c r="AG327" s="167"/>
      <c r="AH327" s="178"/>
      <c r="AI327" s="178"/>
      <c r="AJ327" s="178"/>
      <c r="AK327" s="178"/>
      <c r="AL327" s="178"/>
      <c r="AM327" s="178"/>
      <c r="AN327" s="178"/>
      <c r="AO327" s="178"/>
      <c r="AP327" s="167">
        <f>-AP322*AP326</f>
        <v>-1.5163199999999999</v>
      </c>
      <c r="AQ327" s="167">
        <f t="shared" ref="AQ327:AT327" si="51">-AQ322*AQ326</f>
        <v>-1.4253407999999999</v>
      </c>
      <c r="AR327" s="167">
        <f t="shared" si="51"/>
        <v>-1.3398203519999998</v>
      </c>
      <c r="AS327" s="167">
        <f t="shared" si="51"/>
        <v>-1.2594311308799997</v>
      </c>
      <c r="AT327" s="167">
        <f t="shared" si="51"/>
        <v>-1.1838652630271997</v>
      </c>
    </row>
    <row r="328" spans="3:46" s="171" customFormat="1">
      <c r="E328" s="171" t="s">
        <v>48</v>
      </c>
      <c r="G328" s="171" t="s">
        <v>15</v>
      </c>
      <c r="J328" s="167"/>
      <c r="K328" s="167"/>
      <c r="L328" s="167"/>
      <c r="M328" s="167"/>
      <c r="N328" s="167"/>
      <c r="O328" s="167"/>
      <c r="P328" s="167"/>
      <c r="Q328" s="167"/>
      <c r="R328" s="167"/>
      <c r="S328" s="167"/>
      <c r="T328" s="167"/>
      <c r="U328" s="167"/>
      <c r="V328" s="167"/>
      <c r="W328" s="167"/>
      <c r="X328" s="167"/>
      <c r="Y328" s="167"/>
      <c r="Z328" s="167"/>
      <c r="AA328" s="167"/>
      <c r="AB328" s="167"/>
      <c r="AC328" s="167"/>
      <c r="AD328" s="167"/>
      <c r="AE328" s="167"/>
      <c r="AF328" s="167"/>
      <c r="AG328" s="167"/>
      <c r="AH328" s="178"/>
      <c r="AI328" s="178"/>
      <c r="AJ328" s="178"/>
      <c r="AK328" s="178"/>
      <c r="AL328" s="178"/>
      <c r="AM328" s="178"/>
      <c r="AN328" s="178"/>
      <c r="AO328" s="178"/>
      <c r="AP328" s="229">
        <f>SUM(AP326:AP327)</f>
        <v>23.755679999999998</v>
      </c>
      <c r="AQ328" s="229">
        <f>SUM(AQ326:AQ327)</f>
        <v>22.330339199999997</v>
      </c>
      <c r="AR328" s="229">
        <f>SUM(AR326:AR327)</f>
        <v>20.990518847999997</v>
      </c>
      <c r="AS328" s="229">
        <f>SUM(AS326:AS327)</f>
        <v>19.731087717119998</v>
      </c>
      <c r="AT328" s="229">
        <f>SUM(AT326:AT327)</f>
        <v>18.547222454092797</v>
      </c>
    </row>
    <row r="329" spans="3:46" s="171" customFormat="1">
      <c r="J329" s="167"/>
      <c r="K329" s="167"/>
      <c r="L329" s="167"/>
      <c r="M329" s="167"/>
      <c r="N329" s="167"/>
      <c r="O329" s="167"/>
      <c r="P329" s="167"/>
      <c r="Q329" s="167"/>
      <c r="R329" s="167"/>
      <c r="S329" s="167"/>
      <c r="T329" s="167"/>
      <c r="U329" s="167"/>
      <c r="V329" s="167"/>
      <c r="W329" s="167"/>
      <c r="X329" s="167"/>
      <c r="Y329" s="167"/>
      <c r="Z329" s="167"/>
      <c r="AA329" s="167"/>
      <c r="AB329" s="167"/>
      <c r="AC329" s="167"/>
      <c r="AD329" s="167"/>
      <c r="AE329" s="167"/>
      <c r="AF329" s="167"/>
      <c r="AG329" s="167"/>
      <c r="AH329" s="178"/>
      <c r="AI329" s="178"/>
      <c r="AJ329" s="178"/>
      <c r="AK329" s="178"/>
      <c r="AL329" s="178"/>
      <c r="AM329" s="174"/>
      <c r="AN329" s="167"/>
      <c r="AO329" s="167"/>
      <c r="AP329" s="167"/>
      <c r="AQ329" s="167"/>
      <c r="AR329" s="242"/>
      <c r="AS329" s="242"/>
      <c r="AT329" s="242"/>
    </row>
    <row r="330" spans="3:46" s="171" customFormat="1">
      <c r="C330" s="372" t="s">
        <v>250</v>
      </c>
      <c r="D330" s="372"/>
      <c r="E330" s="372"/>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35"/>
      <c r="AI330" s="135"/>
      <c r="AJ330" s="135"/>
      <c r="AK330" s="135"/>
      <c r="AL330" s="135"/>
      <c r="AM330" s="11"/>
      <c r="AN330" s="11"/>
      <c r="AO330" s="135"/>
      <c r="AP330" s="135"/>
      <c r="AQ330" s="11"/>
      <c r="AR330" s="11"/>
      <c r="AS330" s="11"/>
      <c r="AT330" s="11"/>
    </row>
    <row r="331" spans="3:46" s="171" customFormat="1">
      <c r="J331" s="167"/>
      <c r="K331" s="167"/>
      <c r="L331" s="167"/>
      <c r="M331" s="167"/>
      <c r="N331" s="167"/>
      <c r="O331" s="167"/>
      <c r="P331" s="167"/>
      <c r="Q331" s="167"/>
      <c r="R331" s="167"/>
      <c r="S331" s="167"/>
      <c r="T331" s="167"/>
      <c r="U331" s="167"/>
      <c r="V331" s="167"/>
      <c r="W331" s="167"/>
      <c r="X331" s="167"/>
      <c r="Y331" s="167"/>
      <c r="Z331" s="167"/>
      <c r="AA331" s="167"/>
      <c r="AB331" s="167"/>
      <c r="AC331" s="167"/>
      <c r="AD331" s="167"/>
      <c r="AE331" s="167"/>
      <c r="AF331" s="167"/>
      <c r="AG331" s="167"/>
      <c r="AH331" s="178"/>
      <c r="AI331" s="178"/>
      <c r="AJ331" s="178"/>
      <c r="AK331" s="178"/>
      <c r="AL331" s="178"/>
      <c r="AM331" s="174"/>
      <c r="AN331" s="167"/>
      <c r="AO331" s="167"/>
      <c r="AP331" s="167"/>
      <c r="AQ331" s="167"/>
      <c r="AR331" s="167"/>
      <c r="AS331" s="167"/>
      <c r="AT331" s="167"/>
    </row>
    <row r="332" spans="3:46" s="171" customFormat="1">
      <c r="E332" s="171" t="s">
        <v>14</v>
      </c>
      <c r="G332" s="171" t="s">
        <v>29</v>
      </c>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85"/>
      <c r="AI332" s="285"/>
      <c r="AJ332" s="285"/>
      <c r="AK332" s="285"/>
      <c r="AL332" s="285"/>
      <c r="AM332" s="285"/>
      <c r="AN332" s="285"/>
      <c r="AO332" s="285"/>
      <c r="AP332" s="145">
        <f>AP149</f>
        <v>0.03</v>
      </c>
      <c r="AQ332" s="145">
        <f>AQ149</f>
        <v>0.03</v>
      </c>
      <c r="AR332" s="145">
        <f>AR149</f>
        <v>0.03</v>
      </c>
      <c r="AS332" s="145">
        <f>AS149</f>
        <v>0.03</v>
      </c>
      <c r="AT332" s="145">
        <f>AT149</f>
        <v>0.03</v>
      </c>
    </row>
    <row r="333" spans="3:46" s="171" customFormat="1">
      <c r="J333" s="167"/>
      <c r="K333" s="167"/>
      <c r="L333" s="167"/>
      <c r="M333" s="167"/>
      <c r="N333" s="167"/>
      <c r="O333" s="167"/>
      <c r="P333" s="167"/>
      <c r="Q333" s="167"/>
      <c r="R333" s="167"/>
      <c r="S333" s="167"/>
      <c r="T333" s="167"/>
      <c r="U333" s="167"/>
      <c r="V333" s="167"/>
      <c r="W333" s="167"/>
      <c r="X333" s="167"/>
      <c r="Y333" s="167"/>
      <c r="Z333" s="167"/>
      <c r="AA333" s="167"/>
      <c r="AB333" s="167"/>
      <c r="AC333" s="167"/>
      <c r="AD333" s="167"/>
      <c r="AE333" s="167"/>
      <c r="AF333" s="167"/>
      <c r="AG333" s="167"/>
      <c r="AH333" s="285"/>
      <c r="AI333" s="285"/>
      <c r="AJ333" s="285"/>
      <c r="AK333" s="285"/>
      <c r="AL333" s="285"/>
      <c r="AM333" s="285"/>
      <c r="AN333" s="285"/>
      <c r="AO333" s="285"/>
      <c r="AP333" s="167"/>
      <c r="AQ333" s="167"/>
      <c r="AR333" s="167"/>
      <c r="AS333" s="167"/>
      <c r="AT333" s="167"/>
    </row>
    <row r="334" spans="3:46" s="171" customFormat="1">
      <c r="E334" s="171" t="s">
        <v>47</v>
      </c>
      <c r="G334" s="171" t="s">
        <v>15</v>
      </c>
      <c r="J334" s="167"/>
      <c r="K334" s="167"/>
      <c r="L334" s="167"/>
      <c r="M334" s="167"/>
      <c r="N334" s="167"/>
      <c r="O334" s="167"/>
      <c r="P334" s="167"/>
      <c r="Q334" s="167"/>
      <c r="R334" s="167"/>
      <c r="S334" s="167"/>
      <c r="T334" s="167"/>
      <c r="U334" s="167"/>
      <c r="V334" s="167"/>
      <c r="W334" s="167"/>
      <c r="X334" s="167"/>
      <c r="Y334" s="167"/>
      <c r="Z334" s="167"/>
      <c r="AA334" s="167"/>
      <c r="AB334" s="167"/>
      <c r="AC334" s="167"/>
      <c r="AD334" s="167"/>
      <c r="AE334" s="167"/>
      <c r="AF334" s="167"/>
      <c r="AG334" s="167"/>
      <c r="AH334" s="285"/>
      <c r="AI334" s="285"/>
      <c r="AJ334" s="285"/>
      <c r="AK334" s="285"/>
      <c r="AL334" s="285"/>
      <c r="AM334" s="285"/>
      <c r="AN334" s="285"/>
      <c r="AO334" s="285"/>
      <c r="AP334" s="32">
        <f>AO335</f>
        <v>0</v>
      </c>
      <c r="AQ334" s="167">
        <f t="shared" ref="AQ334:AT334" si="52">AP338</f>
        <v>0</v>
      </c>
      <c r="AR334" s="167">
        <f t="shared" si="52"/>
        <v>0</v>
      </c>
      <c r="AS334" s="167">
        <f t="shared" si="52"/>
        <v>0</v>
      </c>
      <c r="AT334" s="167">
        <f t="shared" si="52"/>
        <v>0</v>
      </c>
    </row>
    <row r="335" spans="3:46" s="171" customFormat="1">
      <c r="E335" s="171" t="s">
        <v>49</v>
      </c>
      <c r="G335" s="171" t="s">
        <v>15</v>
      </c>
      <c r="J335" s="167"/>
      <c r="K335" s="167"/>
      <c r="L335" s="167"/>
      <c r="M335" s="167"/>
      <c r="N335" s="167"/>
      <c r="O335" s="167"/>
      <c r="P335" s="167"/>
      <c r="Q335" s="167"/>
      <c r="R335" s="167"/>
      <c r="S335" s="167"/>
      <c r="T335" s="167"/>
      <c r="U335" s="167"/>
      <c r="V335" s="167"/>
      <c r="W335" s="167"/>
      <c r="X335" s="167"/>
      <c r="Y335" s="167"/>
      <c r="Z335" s="167"/>
      <c r="AA335" s="167"/>
      <c r="AB335" s="167"/>
      <c r="AC335" s="167"/>
      <c r="AD335" s="167"/>
      <c r="AE335" s="167"/>
      <c r="AF335" s="167"/>
      <c r="AG335" s="167"/>
      <c r="AH335" s="285"/>
      <c r="AI335" s="285"/>
      <c r="AJ335" s="285"/>
      <c r="AK335" s="285"/>
      <c r="AL335" s="285"/>
      <c r="AM335" s="285"/>
      <c r="AN335" s="285"/>
      <c r="AO335" s="134">
        <f>AP132</f>
        <v>0</v>
      </c>
      <c r="AP335" s="283">
        <f>AP300*ESOpf</f>
        <v>0</v>
      </c>
      <c r="AQ335" s="167">
        <f>AQ300*ESOpf</f>
        <v>0</v>
      </c>
      <c r="AR335" s="167">
        <f>AR300*ESOpf</f>
        <v>0</v>
      </c>
      <c r="AS335" s="167">
        <f>AS300*ESOpf</f>
        <v>0</v>
      </c>
      <c r="AT335" s="167">
        <f>AT300*ESOpf</f>
        <v>0</v>
      </c>
    </row>
    <row r="336" spans="3:46" s="171" customFormat="1">
      <c r="E336" s="171" t="s">
        <v>50</v>
      </c>
      <c r="G336" s="171" t="s">
        <v>15</v>
      </c>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285"/>
      <c r="AI336" s="285"/>
      <c r="AJ336" s="285"/>
      <c r="AK336" s="285"/>
      <c r="AL336" s="285"/>
      <c r="AM336" s="285"/>
      <c r="AN336" s="285"/>
      <c r="AO336" s="285"/>
      <c r="AP336" s="173">
        <f>SUM(AP334:AP335)</f>
        <v>0</v>
      </c>
      <c r="AQ336" s="173">
        <f>SUM(AQ334:AQ335)</f>
        <v>0</v>
      </c>
      <c r="AR336" s="173">
        <f>SUM(AR334:AR335)</f>
        <v>0</v>
      </c>
      <c r="AS336" s="173">
        <f>SUM(AS334:AS335)</f>
        <v>0</v>
      </c>
      <c r="AT336" s="173">
        <f>SUM(AT334:AT335)</f>
        <v>0</v>
      </c>
    </row>
    <row r="337" spans="3:46" s="171" customFormat="1">
      <c r="E337" s="171" t="s">
        <v>254</v>
      </c>
      <c r="G337" s="171" t="s">
        <v>15</v>
      </c>
      <c r="J337" s="167"/>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c r="AG337" s="167"/>
      <c r="AH337" s="178"/>
      <c r="AI337" s="178"/>
      <c r="AJ337" s="178"/>
      <c r="AK337" s="178"/>
      <c r="AL337" s="178"/>
      <c r="AM337" s="178"/>
      <c r="AN337" s="178"/>
      <c r="AO337" s="178"/>
      <c r="AP337" s="167">
        <f xml:space="preserve"> - SUM($AO335:AO335) * AP332</f>
        <v>0</v>
      </c>
      <c r="AQ337" s="167">
        <f xml:space="preserve"> - SUM($AO335:AP335) * AQ332</f>
        <v>0</v>
      </c>
      <c r="AR337" s="167">
        <f xml:space="preserve"> - SUM($AO335:AQ335) * AR332</f>
        <v>0</v>
      </c>
      <c r="AS337" s="167">
        <f xml:space="preserve"> - SUM($AO335:AR335) * AS332</f>
        <v>0</v>
      </c>
      <c r="AT337" s="167">
        <f xml:space="preserve"> - SUM($AO335:AS335) * AT332</f>
        <v>0</v>
      </c>
    </row>
    <row r="338" spans="3:46" s="171" customFormat="1">
      <c r="E338" s="171" t="s">
        <v>48</v>
      </c>
      <c r="G338" s="171" t="s">
        <v>15</v>
      </c>
      <c r="J338" s="167"/>
      <c r="K338" s="167"/>
      <c r="L338" s="167"/>
      <c r="M338" s="167"/>
      <c r="N338" s="167"/>
      <c r="O338" s="167"/>
      <c r="P338" s="167"/>
      <c r="Q338" s="167"/>
      <c r="R338" s="167"/>
      <c r="S338" s="167"/>
      <c r="T338" s="167"/>
      <c r="U338" s="167"/>
      <c r="V338" s="167"/>
      <c r="W338" s="167"/>
      <c r="X338" s="167"/>
      <c r="Y338" s="167"/>
      <c r="Z338" s="167"/>
      <c r="AA338" s="167"/>
      <c r="AB338" s="167"/>
      <c r="AC338" s="167"/>
      <c r="AD338" s="167"/>
      <c r="AE338" s="167"/>
      <c r="AF338" s="167"/>
      <c r="AG338" s="167"/>
      <c r="AH338" s="178"/>
      <c r="AI338" s="178"/>
      <c r="AJ338" s="178"/>
      <c r="AK338" s="178"/>
      <c r="AL338" s="178"/>
      <c r="AM338" s="178"/>
      <c r="AN338" s="178"/>
      <c r="AO338" s="178"/>
      <c r="AP338" s="229">
        <f t="shared" ref="AP338:AT338" si="53">AP336 + AP337</f>
        <v>0</v>
      </c>
      <c r="AQ338" s="229">
        <f t="shared" si="53"/>
        <v>0</v>
      </c>
      <c r="AR338" s="229">
        <f t="shared" si="53"/>
        <v>0</v>
      </c>
      <c r="AS338" s="229">
        <f t="shared" si="53"/>
        <v>0</v>
      </c>
      <c r="AT338" s="229">
        <f t="shared" si="53"/>
        <v>0</v>
      </c>
    </row>
    <row r="339" spans="3:46" s="171" customFormat="1">
      <c r="J339" s="167"/>
      <c r="K339" s="167"/>
      <c r="L339" s="167"/>
      <c r="M339" s="167"/>
      <c r="N339" s="167"/>
      <c r="O339" s="167"/>
      <c r="P339" s="167"/>
      <c r="Q339" s="167"/>
      <c r="R339" s="167"/>
      <c r="S339" s="167"/>
      <c r="T339" s="167"/>
      <c r="U339" s="167"/>
      <c r="V339" s="167"/>
      <c r="W339" s="167"/>
      <c r="X339" s="167"/>
      <c r="Y339" s="167"/>
      <c r="Z339" s="167"/>
      <c r="AA339" s="167"/>
      <c r="AB339" s="167"/>
      <c r="AC339" s="167"/>
      <c r="AD339" s="167"/>
      <c r="AE339" s="167"/>
      <c r="AF339" s="167"/>
      <c r="AG339" s="167"/>
      <c r="AH339" s="178"/>
      <c r="AI339" s="178"/>
      <c r="AJ339" s="178"/>
      <c r="AK339" s="178"/>
      <c r="AL339" s="178"/>
      <c r="AM339" s="174"/>
      <c r="AN339" s="167"/>
      <c r="AO339" s="167"/>
      <c r="AP339" s="167"/>
      <c r="AQ339" s="167"/>
      <c r="AR339" s="167"/>
      <c r="AS339" s="167"/>
      <c r="AT339" s="167"/>
    </row>
    <row r="340" spans="3:46" s="171" customFormat="1">
      <c r="C340" s="11" t="s">
        <v>4</v>
      </c>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35"/>
      <c r="AI340" s="135"/>
      <c r="AJ340" s="135"/>
      <c r="AK340" s="135"/>
      <c r="AL340" s="135"/>
      <c r="AM340" s="11"/>
      <c r="AN340" s="11"/>
      <c r="AO340" s="135"/>
      <c r="AP340" s="135"/>
      <c r="AQ340" s="11"/>
      <c r="AR340" s="11"/>
      <c r="AS340" s="11"/>
      <c r="AT340" s="11"/>
    </row>
    <row r="341" spans="3:46" s="171" customFormat="1">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78"/>
      <c r="AI341" s="178"/>
      <c r="AJ341" s="178"/>
      <c r="AK341" s="178"/>
      <c r="AL341" s="178"/>
      <c r="AM341" s="174"/>
      <c r="AN341" s="167"/>
      <c r="AO341" s="167"/>
      <c r="AP341" s="167"/>
      <c r="AQ341" s="167"/>
      <c r="AR341" s="167"/>
      <c r="AS341" s="167"/>
      <c r="AT341" s="167"/>
    </row>
    <row r="342" spans="3:46" s="171" customFormat="1">
      <c r="E342" s="171" t="s">
        <v>14</v>
      </c>
      <c r="G342" s="171" t="s">
        <v>29</v>
      </c>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85"/>
      <c r="AI342" s="285"/>
      <c r="AJ342" s="285"/>
      <c r="AK342" s="285"/>
      <c r="AL342" s="285"/>
      <c r="AM342" s="285"/>
      <c r="AN342" s="285"/>
      <c r="AO342" s="285"/>
      <c r="AP342" s="145">
        <f>AP150</f>
        <v>2.2200000000000001E-2</v>
      </c>
      <c r="AQ342" s="145">
        <f>AQ150</f>
        <v>2.2200000000000001E-2</v>
      </c>
      <c r="AR342" s="145">
        <f>AR150</f>
        <v>2.2200000000000001E-2</v>
      </c>
      <c r="AS342" s="145">
        <f>AS150</f>
        <v>2.2200000000000001E-2</v>
      </c>
      <c r="AT342" s="145">
        <f>AT150</f>
        <v>2.2200000000000001E-2</v>
      </c>
    </row>
    <row r="343" spans="3:46" s="171" customFormat="1">
      <c r="J343" s="167"/>
      <c r="K343" s="167"/>
      <c r="L343" s="167"/>
      <c r="M343" s="167"/>
      <c r="N343" s="167"/>
      <c r="O343" s="167"/>
      <c r="P343" s="167"/>
      <c r="Q343" s="167"/>
      <c r="R343" s="167"/>
      <c r="S343" s="167"/>
      <c r="T343" s="167"/>
      <c r="U343" s="167"/>
      <c r="V343" s="167"/>
      <c r="W343" s="167"/>
      <c r="X343" s="167"/>
      <c r="Y343" s="167"/>
      <c r="Z343" s="167"/>
      <c r="AA343" s="167"/>
      <c r="AB343" s="167"/>
      <c r="AC343" s="167"/>
      <c r="AD343" s="167"/>
      <c r="AE343" s="167"/>
      <c r="AF343" s="167"/>
      <c r="AG343" s="167"/>
      <c r="AH343" s="178"/>
      <c r="AI343" s="178"/>
      <c r="AJ343" s="178"/>
      <c r="AK343" s="178"/>
      <c r="AL343" s="178"/>
      <c r="AM343" s="178"/>
      <c r="AN343" s="178"/>
      <c r="AO343" s="178"/>
      <c r="AP343" s="167"/>
      <c r="AQ343" s="167"/>
    </row>
    <row r="344" spans="3:46" s="171" customFormat="1">
      <c r="E344" s="171" t="s">
        <v>47</v>
      </c>
      <c r="G344" s="171" t="s">
        <v>15</v>
      </c>
      <c r="J344" s="167"/>
      <c r="K344" s="167"/>
      <c r="L344" s="167"/>
      <c r="M344" s="167"/>
      <c r="N344" s="167"/>
      <c r="O344" s="167"/>
      <c r="P344" s="167"/>
      <c r="Q344" s="167"/>
      <c r="R344" s="167"/>
      <c r="S344" s="167"/>
      <c r="T344" s="167"/>
      <c r="U344" s="167"/>
      <c r="V344" s="167"/>
      <c r="W344" s="167"/>
      <c r="X344" s="167"/>
      <c r="Y344" s="167"/>
      <c r="Z344" s="167"/>
      <c r="AA344" s="167"/>
      <c r="AB344" s="167"/>
      <c r="AC344" s="167"/>
      <c r="AD344" s="167"/>
      <c r="AE344" s="167"/>
      <c r="AF344" s="167"/>
      <c r="AG344" s="167"/>
      <c r="AH344" s="178"/>
      <c r="AI344" s="178"/>
      <c r="AJ344" s="178"/>
      <c r="AK344" s="178"/>
      <c r="AL344" s="178"/>
      <c r="AM344" s="178"/>
      <c r="AN344" s="178"/>
      <c r="AO344" s="178"/>
      <c r="AP344" s="32">
        <f>AO345</f>
        <v>22.32</v>
      </c>
      <c r="AQ344" s="167">
        <f t="shared" ref="AQ344:AT344" si="54">AP348</f>
        <v>21.824496</v>
      </c>
      <c r="AR344" s="167">
        <f t="shared" si="54"/>
        <v>21.328992</v>
      </c>
      <c r="AS344" s="167">
        <f t="shared" si="54"/>
        <v>20.833487999999999</v>
      </c>
      <c r="AT344" s="167">
        <f t="shared" si="54"/>
        <v>20.337983999999999</v>
      </c>
    </row>
    <row r="345" spans="3:46" s="171" customFormat="1">
      <c r="E345" s="171" t="s">
        <v>49</v>
      </c>
      <c r="G345" s="171" t="s">
        <v>15</v>
      </c>
      <c r="J345" s="167"/>
      <c r="K345" s="167"/>
      <c r="L345" s="167"/>
      <c r="M345" s="167"/>
      <c r="N345" s="167"/>
      <c r="O345" s="167"/>
      <c r="P345" s="167"/>
      <c r="Q345" s="167"/>
      <c r="R345" s="167"/>
      <c r="S345" s="167"/>
      <c r="T345" s="167"/>
      <c r="U345" s="167"/>
      <c r="V345" s="167"/>
      <c r="W345" s="167"/>
      <c r="X345" s="167"/>
      <c r="Y345" s="167"/>
      <c r="Z345" s="167"/>
      <c r="AA345" s="167"/>
      <c r="AB345" s="167"/>
      <c r="AC345" s="167"/>
      <c r="AD345" s="167"/>
      <c r="AE345" s="167"/>
      <c r="AF345" s="167"/>
      <c r="AG345" s="167"/>
      <c r="AH345" s="178"/>
      <c r="AI345" s="178"/>
      <c r="AJ345" s="178"/>
      <c r="AK345" s="178"/>
      <c r="AL345" s="178"/>
      <c r="AM345" s="178"/>
      <c r="AN345" s="178"/>
      <c r="AO345" s="594">
        <f>AP133</f>
        <v>22.32</v>
      </c>
      <c r="AP345" s="167">
        <f>AP302*ESOpf</f>
        <v>0</v>
      </c>
      <c r="AQ345" s="167">
        <f>AQ302*ESOpf</f>
        <v>0</v>
      </c>
      <c r="AR345" s="167">
        <f>AR302*ESOpf</f>
        <v>0</v>
      </c>
      <c r="AS345" s="167">
        <f>AS302*ESOpf</f>
        <v>0</v>
      </c>
      <c r="AT345" s="167">
        <f>AT302*ESOpf</f>
        <v>0</v>
      </c>
    </row>
    <row r="346" spans="3:46" s="171" customFormat="1">
      <c r="E346" s="171" t="s">
        <v>50</v>
      </c>
      <c r="G346" s="171" t="s">
        <v>15</v>
      </c>
      <c r="J346" s="167"/>
      <c r="K346" s="167"/>
      <c r="L346" s="167"/>
      <c r="M346" s="167"/>
      <c r="N346" s="167"/>
      <c r="O346" s="167"/>
      <c r="P346" s="167"/>
      <c r="Q346" s="167"/>
      <c r="R346" s="167"/>
      <c r="S346" s="167"/>
      <c r="T346" s="167"/>
      <c r="U346" s="167"/>
      <c r="V346" s="167"/>
      <c r="W346" s="167"/>
      <c r="X346" s="167"/>
      <c r="Y346" s="167"/>
      <c r="Z346" s="167"/>
      <c r="AA346" s="167"/>
      <c r="AB346" s="167"/>
      <c r="AC346" s="167"/>
      <c r="AD346" s="167"/>
      <c r="AE346" s="167"/>
      <c r="AF346" s="167"/>
      <c r="AG346" s="167"/>
      <c r="AH346" s="178"/>
      <c r="AI346" s="178"/>
      <c r="AJ346" s="178"/>
      <c r="AK346" s="178"/>
      <c r="AL346" s="178"/>
      <c r="AM346" s="178"/>
      <c r="AN346" s="178"/>
      <c r="AO346" s="178"/>
      <c r="AP346" s="173">
        <f>SUM(AP344:AP345)</f>
        <v>22.32</v>
      </c>
      <c r="AQ346" s="173">
        <f>SUM(AQ344:AQ345)</f>
        <v>21.824496</v>
      </c>
      <c r="AR346" s="173">
        <f>SUM(AR344:AR345)</f>
        <v>21.328992</v>
      </c>
      <c r="AS346" s="173">
        <f>SUM(AS344:AS345)</f>
        <v>20.833487999999999</v>
      </c>
      <c r="AT346" s="173">
        <f>SUM(AT344:AT345)</f>
        <v>20.337983999999999</v>
      </c>
    </row>
    <row r="347" spans="3:46" s="171" customFormat="1">
      <c r="E347" s="171" t="s">
        <v>255</v>
      </c>
      <c r="G347" s="171" t="s">
        <v>15</v>
      </c>
      <c r="J347" s="167"/>
      <c r="K347" s="167"/>
      <c r="L347" s="167"/>
      <c r="M347" s="167"/>
      <c r="N347" s="167"/>
      <c r="O347" s="167"/>
      <c r="P347" s="167"/>
      <c r="Q347" s="167"/>
      <c r="R347" s="167"/>
      <c r="S347" s="167"/>
      <c r="T347" s="167"/>
      <c r="U347" s="167"/>
      <c r="V347" s="167"/>
      <c r="W347" s="167"/>
      <c r="X347" s="167"/>
      <c r="Y347" s="167"/>
      <c r="Z347" s="167"/>
      <c r="AA347" s="167"/>
      <c r="AB347" s="167"/>
      <c r="AC347" s="167"/>
      <c r="AD347" s="167"/>
      <c r="AE347" s="167"/>
      <c r="AF347" s="167"/>
      <c r="AG347" s="167"/>
      <c r="AH347" s="178"/>
      <c r="AI347" s="178"/>
      <c r="AJ347" s="178"/>
      <c r="AK347" s="178"/>
      <c r="AL347" s="178"/>
      <c r="AM347" s="178"/>
      <c r="AN347" s="178"/>
      <c r="AO347" s="178"/>
      <c r="AP347" s="167">
        <f xml:space="preserve"> - SUM($AO345:AO345) * AP342</f>
        <v>-0.49550400000000006</v>
      </c>
      <c r="AQ347" s="167">
        <f xml:space="preserve"> - SUM($AO345:AP345) * AQ342</f>
        <v>-0.49550400000000006</v>
      </c>
      <c r="AR347" s="167">
        <f xml:space="preserve"> - SUM($AO345:AQ345) * AR342</f>
        <v>-0.49550400000000006</v>
      </c>
      <c r="AS347" s="167">
        <f xml:space="preserve"> - SUM($AO345:AR345) * AS342</f>
        <v>-0.49550400000000006</v>
      </c>
      <c r="AT347" s="167">
        <f xml:space="preserve"> - SUM($AO345:AS345) * AT342</f>
        <v>-0.49550400000000006</v>
      </c>
    </row>
    <row r="348" spans="3:46" s="171" customFormat="1">
      <c r="E348" s="171" t="s">
        <v>48</v>
      </c>
      <c r="G348" s="171" t="s">
        <v>15</v>
      </c>
      <c r="J348" s="167"/>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c r="AG348" s="167"/>
      <c r="AH348" s="178"/>
      <c r="AI348" s="178"/>
      <c r="AJ348" s="178"/>
      <c r="AK348" s="178"/>
      <c r="AL348" s="178"/>
      <c r="AM348" s="178"/>
      <c r="AN348" s="178"/>
      <c r="AO348" s="178"/>
      <c r="AP348" s="229">
        <f t="shared" ref="AP348:AT348" si="55">AP346 + AP347</f>
        <v>21.824496</v>
      </c>
      <c r="AQ348" s="229">
        <f t="shared" si="55"/>
        <v>21.328992</v>
      </c>
      <c r="AR348" s="229">
        <f t="shared" si="55"/>
        <v>20.833487999999999</v>
      </c>
      <c r="AS348" s="229">
        <f t="shared" si="55"/>
        <v>20.337983999999999</v>
      </c>
      <c r="AT348" s="229">
        <f t="shared" si="55"/>
        <v>19.842479999999998</v>
      </c>
    </row>
    <row r="349" spans="3:46" s="171" customFormat="1">
      <c r="J349" s="167"/>
      <c r="K349" s="167"/>
      <c r="L349" s="167"/>
      <c r="M349" s="167"/>
      <c r="N349" s="167"/>
      <c r="O349" s="167"/>
      <c r="P349" s="167"/>
      <c r="Q349" s="167"/>
      <c r="R349" s="167"/>
      <c r="S349" s="167"/>
      <c r="T349" s="167"/>
      <c r="U349" s="167"/>
      <c r="V349" s="167"/>
      <c r="W349" s="167"/>
      <c r="X349" s="167"/>
      <c r="Y349" s="167"/>
      <c r="Z349" s="167"/>
      <c r="AA349" s="167"/>
      <c r="AB349" s="167"/>
      <c r="AC349" s="167"/>
      <c r="AD349" s="167"/>
      <c r="AE349" s="167"/>
      <c r="AF349" s="167"/>
      <c r="AG349" s="167"/>
      <c r="AH349" s="178"/>
      <c r="AI349" s="178"/>
      <c r="AJ349" s="178"/>
      <c r="AK349" s="178"/>
      <c r="AL349" s="178"/>
      <c r="AM349" s="178"/>
      <c r="AN349" s="178"/>
      <c r="AO349" s="178"/>
      <c r="AP349" s="167"/>
      <c r="AQ349" s="167"/>
      <c r="AR349" s="167"/>
      <c r="AS349" s="167"/>
      <c r="AT349" s="167"/>
    </row>
    <row r="350" spans="3:46" s="171" customFormat="1">
      <c r="C350" s="11" t="s">
        <v>494</v>
      </c>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35"/>
      <c r="AI350" s="135"/>
      <c r="AJ350" s="135"/>
      <c r="AK350" s="135"/>
      <c r="AL350" s="135"/>
      <c r="AM350" s="11"/>
      <c r="AN350" s="11"/>
      <c r="AO350" s="135"/>
      <c r="AP350" s="135"/>
      <c r="AQ350" s="11"/>
      <c r="AR350" s="11"/>
      <c r="AS350" s="11"/>
      <c r="AT350" s="11"/>
    </row>
    <row r="351" spans="3:46" s="171" customFormat="1">
      <c r="J351" s="167"/>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c r="AG351" s="167"/>
      <c r="AH351" s="178"/>
      <c r="AI351" s="178"/>
      <c r="AJ351" s="178"/>
      <c r="AK351" s="178"/>
      <c r="AL351" s="178"/>
      <c r="AM351" s="174"/>
      <c r="AN351" s="167"/>
      <c r="AO351" s="167"/>
      <c r="AP351" s="167"/>
      <c r="AQ351" s="167"/>
      <c r="AR351" s="167"/>
      <c r="AS351" s="167"/>
      <c r="AT351" s="167"/>
    </row>
    <row r="352" spans="3:46" s="171" customFormat="1">
      <c r="E352" s="171" t="s">
        <v>14</v>
      </c>
      <c r="G352" s="171" t="s">
        <v>29</v>
      </c>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85"/>
      <c r="AI352" s="285"/>
      <c r="AJ352" s="285"/>
      <c r="AK352" s="285"/>
      <c r="AL352" s="285"/>
      <c r="AM352" s="285"/>
      <c r="AN352" s="285"/>
      <c r="AO352" s="285"/>
      <c r="AP352" s="145">
        <f>AP151</f>
        <v>0.14000000000000001</v>
      </c>
      <c r="AQ352" s="145">
        <f>AQ151</f>
        <v>0.14000000000000001</v>
      </c>
      <c r="AR352" s="145">
        <f>AR151</f>
        <v>0.14000000000000001</v>
      </c>
      <c r="AS352" s="145">
        <f>AS151</f>
        <v>0.14000000000000001</v>
      </c>
      <c r="AT352" s="145">
        <f>AT151</f>
        <v>0.14000000000000001</v>
      </c>
    </row>
    <row r="353" spans="1:46" s="171" customFormat="1">
      <c r="J353" s="167"/>
      <c r="K353" s="167"/>
      <c r="L353" s="167"/>
      <c r="M353" s="167"/>
      <c r="N353" s="167"/>
      <c r="O353" s="167"/>
      <c r="P353" s="167"/>
      <c r="Q353" s="167"/>
      <c r="R353" s="167"/>
      <c r="S353" s="167"/>
      <c r="T353" s="167"/>
      <c r="U353" s="167"/>
      <c r="V353" s="167"/>
      <c r="W353" s="167"/>
      <c r="X353" s="167"/>
      <c r="Y353" s="167"/>
      <c r="Z353" s="167"/>
      <c r="AA353" s="167"/>
      <c r="AB353" s="167"/>
      <c r="AC353" s="167"/>
      <c r="AD353" s="167"/>
      <c r="AE353" s="167"/>
      <c r="AF353" s="167"/>
      <c r="AG353" s="167"/>
      <c r="AH353" s="178"/>
      <c r="AI353" s="178"/>
      <c r="AJ353" s="178"/>
      <c r="AK353" s="178"/>
      <c r="AL353" s="178"/>
      <c r="AM353" s="178"/>
      <c r="AN353" s="178"/>
      <c r="AO353" s="178"/>
      <c r="AP353" s="167"/>
      <c r="AQ353" s="167"/>
    </row>
    <row r="354" spans="1:46" s="171" customFormat="1">
      <c r="E354" s="171" t="s">
        <v>47</v>
      </c>
      <c r="G354" s="171" t="s">
        <v>15</v>
      </c>
      <c r="J354" s="167"/>
      <c r="K354" s="167"/>
      <c r="L354" s="167"/>
      <c r="M354" s="167"/>
      <c r="N354" s="167"/>
      <c r="O354" s="167"/>
      <c r="P354" s="167"/>
      <c r="Q354" s="167"/>
      <c r="R354" s="167"/>
      <c r="S354" s="167"/>
      <c r="T354" s="167"/>
      <c r="U354" s="167"/>
      <c r="V354" s="167"/>
      <c r="W354" s="167"/>
      <c r="X354" s="167"/>
      <c r="Y354" s="167"/>
      <c r="Z354" s="167"/>
      <c r="AA354" s="167"/>
      <c r="AB354" s="167"/>
      <c r="AC354" s="167"/>
      <c r="AD354" s="167"/>
      <c r="AE354" s="167"/>
      <c r="AF354" s="167"/>
      <c r="AG354" s="167"/>
      <c r="AH354" s="178"/>
      <c r="AI354" s="178"/>
      <c r="AJ354" s="178"/>
      <c r="AK354" s="178"/>
      <c r="AL354" s="178"/>
      <c r="AM354" s="178"/>
      <c r="AN354" s="178"/>
      <c r="AO354" s="178"/>
      <c r="AP354" s="32">
        <f>AO355</f>
        <v>119.53682000000001</v>
      </c>
      <c r="AQ354" s="167">
        <f t="shared" ref="AQ354" si="56">AP358</f>
        <v>192.04871787996768</v>
      </c>
      <c r="AR354" s="167">
        <f t="shared" ref="AR354" si="57">AQ358</f>
        <v>242.41213251185596</v>
      </c>
      <c r="AS354" s="167">
        <f t="shared" ref="AS354" si="58">AR358</f>
        <v>291.81217930503544</v>
      </c>
      <c r="AT354" s="167">
        <f t="shared" ref="AT354" si="59">AS358</f>
        <v>328.6342203322323</v>
      </c>
    </row>
    <row r="355" spans="1:46" s="171" customFormat="1">
      <c r="E355" s="171" t="s">
        <v>49</v>
      </c>
      <c r="G355" s="171" t="s">
        <v>15</v>
      </c>
      <c r="J355" s="167"/>
      <c r="K355" s="167"/>
      <c r="L355" s="167"/>
      <c r="M355" s="167"/>
      <c r="N355" s="167"/>
      <c r="O355" s="167"/>
      <c r="P355" s="167"/>
      <c r="Q355" s="167"/>
      <c r="R355" s="167"/>
      <c r="S355" s="167"/>
      <c r="T355" s="167"/>
      <c r="U355" s="167"/>
      <c r="V355" s="167"/>
      <c r="W355" s="167"/>
      <c r="X355" s="167"/>
      <c r="Y355" s="167"/>
      <c r="Z355" s="167"/>
      <c r="AA355" s="167"/>
      <c r="AB355" s="167"/>
      <c r="AC355" s="167"/>
      <c r="AD355" s="167"/>
      <c r="AE355" s="167"/>
      <c r="AF355" s="167"/>
      <c r="AG355" s="167"/>
      <c r="AH355" s="178"/>
      <c r="AI355" s="178"/>
      <c r="AJ355" s="178"/>
      <c r="AK355" s="178"/>
      <c r="AL355" s="178"/>
      <c r="AM355" s="178"/>
      <c r="AN355" s="178"/>
      <c r="AO355" s="594">
        <f>AP134</f>
        <v>119.53682000000001</v>
      </c>
      <c r="AP355" s="167">
        <f>AP303*ESOpf</f>
        <v>89.24705267996768</v>
      </c>
      <c r="AQ355" s="167">
        <f>AQ303*ESOpf</f>
        <v>79.59315680708373</v>
      </c>
      <c r="AR355" s="167">
        <f>AR303*ESOpf</f>
        <v>89.772830921366705</v>
      </c>
      <c r="AS355" s="167">
        <f>AS303*ESOpf</f>
        <v>89.763021484375429</v>
      </c>
      <c r="AT355" s="167">
        <f>AT303*ESOpf</f>
        <v>81.410547572469952</v>
      </c>
    </row>
    <row r="356" spans="1:46" s="171" customFormat="1">
      <c r="E356" s="171" t="s">
        <v>50</v>
      </c>
      <c r="G356" s="171" t="s">
        <v>15</v>
      </c>
      <c r="J356" s="167"/>
      <c r="K356" s="167"/>
      <c r="L356" s="167"/>
      <c r="M356" s="167"/>
      <c r="N356" s="167"/>
      <c r="O356" s="167"/>
      <c r="P356" s="167"/>
      <c r="Q356" s="167"/>
      <c r="R356" s="167"/>
      <c r="S356" s="167"/>
      <c r="T356" s="167"/>
      <c r="U356" s="167"/>
      <c r="V356" s="167"/>
      <c r="W356" s="167"/>
      <c r="X356" s="167"/>
      <c r="Y356" s="167"/>
      <c r="Z356" s="167"/>
      <c r="AA356" s="167"/>
      <c r="AB356" s="167"/>
      <c r="AC356" s="167"/>
      <c r="AD356" s="167"/>
      <c r="AE356" s="167"/>
      <c r="AF356" s="167"/>
      <c r="AG356" s="167"/>
      <c r="AH356" s="178"/>
      <c r="AI356" s="178"/>
      <c r="AJ356" s="178"/>
      <c r="AK356" s="178"/>
      <c r="AL356" s="178"/>
      <c r="AM356" s="178"/>
      <c r="AN356" s="178"/>
      <c r="AO356" s="178"/>
      <c r="AP356" s="173">
        <f>SUM(AP354:AP355)</f>
        <v>208.78387267996769</v>
      </c>
      <c r="AQ356" s="173">
        <f>SUM(AQ354:AQ355)</f>
        <v>271.64187468705143</v>
      </c>
      <c r="AR356" s="173">
        <f>SUM(AR354:AR355)</f>
        <v>332.18496343322266</v>
      </c>
      <c r="AS356" s="173">
        <f>SUM(AS354:AS355)</f>
        <v>381.57520078941087</v>
      </c>
      <c r="AT356" s="173">
        <f>SUM(AT354:AT355)</f>
        <v>410.04476790470227</v>
      </c>
    </row>
    <row r="357" spans="1:46" s="171" customFormat="1">
      <c r="E357" s="171" t="s">
        <v>542</v>
      </c>
      <c r="G357" s="171" t="s">
        <v>15</v>
      </c>
      <c r="J357" s="167"/>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7"/>
      <c r="AG357" s="167"/>
      <c r="AH357" s="178"/>
      <c r="AI357" s="178"/>
      <c r="AJ357" s="178"/>
      <c r="AK357" s="178"/>
      <c r="AL357" s="178"/>
      <c r="AM357" s="178"/>
      <c r="AN357" s="178"/>
      <c r="AO357" s="178"/>
      <c r="AP357" s="167">
        <f xml:space="preserve"> - SUM($AO355:AO355) * AP352</f>
        <v>-16.735154800000004</v>
      </c>
      <c r="AQ357" s="167">
        <f xml:space="preserve"> - SUM($AO355:AP355) * AQ352</f>
        <v>-29.229742175195479</v>
      </c>
      <c r="AR357" s="167">
        <f xml:space="preserve"> - SUM($AO355:AQ355) * AR352</f>
        <v>-40.372784128187199</v>
      </c>
      <c r="AS357" s="167">
        <f xml:space="preserve"> - SUM($AO355:AR355) * AS352</f>
        <v>-52.940980457178547</v>
      </c>
      <c r="AT357" s="167">
        <f xml:space="preserve"> - SUM($AO355:AS355) * AT352</f>
        <v>-65.507803464991099</v>
      </c>
    </row>
    <row r="358" spans="1:46" s="171" customFormat="1">
      <c r="E358" s="171" t="s">
        <v>48</v>
      </c>
      <c r="G358" s="171" t="s">
        <v>15</v>
      </c>
      <c r="J358" s="167"/>
      <c r="K358" s="167"/>
      <c r="L358" s="167"/>
      <c r="M358" s="167"/>
      <c r="N358" s="167"/>
      <c r="O358" s="167"/>
      <c r="P358" s="167"/>
      <c r="Q358" s="167"/>
      <c r="R358" s="167"/>
      <c r="S358" s="167"/>
      <c r="T358" s="167"/>
      <c r="U358" s="167"/>
      <c r="V358" s="167"/>
      <c r="W358" s="167"/>
      <c r="X358" s="167"/>
      <c r="Y358" s="167"/>
      <c r="Z358" s="167"/>
      <c r="AA358" s="167"/>
      <c r="AB358" s="167"/>
      <c r="AC358" s="167"/>
      <c r="AD358" s="167"/>
      <c r="AE358" s="167"/>
      <c r="AF358" s="167"/>
      <c r="AG358" s="167"/>
      <c r="AH358" s="178"/>
      <c r="AI358" s="178"/>
      <c r="AJ358" s="178"/>
      <c r="AK358" s="178"/>
      <c r="AL358" s="178"/>
      <c r="AM358" s="178"/>
      <c r="AN358" s="178"/>
      <c r="AO358" s="178"/>
      <c r="AP358" s="229">
        <f t="shared" ref="AP358:AT358" si="60">AP356 + AP357</f>
        <v>192.04871787996768</v>
      </c>
      <c r="AQ358" s="229">
        <f t="shared" si="60"/>
        <v>242.41213251185596</v>
      </c>
      <c r="AR358" s="229">
        <f t="shared" si="60"/>
        <v>291.81217930503544</v>
      </c>
      <c r="AS358" s="229">
        <f t="shared" si="60"/>
        <v>328.6342203322323</v>
      </c>
      <c r="AT358" s="229">
        <f t="shared" si="60"/>
        <v>344.53696443971114</v>
      </c>
    </row>
    <row r="359" spans="1:46" s="171" customFormat="1">
      <c r="J359" s="167"/>
      <c r="K359" s="167"/>
      <c r="L359" s="167"/>
      <c r="M359" s="167"/>
      <c r="N359" s="167"/>
      <c r="O359" s="167"/>
      <c r="P359" s="167"/>
      <c r="Q359" s="167"/>
      <c r="R359" s="167"/>
      <c r="S359" s="167"/>
      <c r="T359" s="167"/>
      <c r="U359" s="167"/>
      <c r="V359" s="167"/>
      <c r="W359" s="167"/>
      <c r="X359" s="167"/>
      <c r="Y359" s="167"/>
      <c r="Z359" s="167"/>
      <c r="AA359" s="167"/>
      <c r="AB359" s="167"/>
      <c r="AC359" s="167"/>
      <c r="AD359" s="167"/>
      <c r="AE359" s="167"/>
      <c r="AF359" s="167"/>
      <c r="AG359" s="167"/>
      <c r="AH359" s="178"/>
      <c r="AI359" s="178"/>
      <c r="AJ359" s="178"/>
      <c r="AK359" s="178"/>
      <c r="AL359" s="178"/>
      <c r="AM359" s="178"/>
      <c r="AN359" s="178"/>
      <c r="AO359" s="178"/>
      <c r="AP359" s="167"/>
      <c r="AQ359" s="167"/>
      <c r="AR359" s="167"/>
      <c r="AS359" s="167"/>
      <c r="AT359" s="167"/>
    </row>
    <row r="360" spans="1:46" s="179" customFormat="1" ht="15" customHeight="1">
      <c r="A360" s="171"/>
      <c r="B360" s="170" t="s">
        <v>8</v>
      </c>
      <c r="C360" s="170"/>
      <c r="D360" s="170"/>
      <c r="E360" s="170"/>
      <c r="F360" s="170"/>
      <c r="G360" s="170"/>
      <c r="H360" s="170"/>
      <c r="I360" s="170"/>
      <c r="J360" s="77"/>
      <c r="K360" s="170"/>
      <c r="L360" s="170"/>
      <c r="M360" s="170"/>
      <c r="N360" s="170"/>
      <c r="O360" s="170"/>
      <c r="P360" s="170"/>
      <c r="Q360" s="170"/>
      <c r="R360" s="170"/>
      <c r="S360" s="170"/>
      <c r="T360" s="170"/>
      <c r="U360" s="170"/>
      <c r="V360" s="170"/>
      <c r="W360" s="170"/>
      <c r="X360" s="170"/>
      <c r="Y360" s="170"/>
      <c r="Z360" s="170"/>
      <c r="AA360" s="170"/>
      <c r="AB360" s="170"/>
      <c r="AC360" s="170"/>
      <c r="AD360" s="170"/>
      <c r="AE360" s="170"/>
      <c r="AF360" s="170"/>
      <c r="AG360" s="170"/>
      <c r="AH360" s="170"/>
      <c r="AI360" s="170"/>
      <c r="AJ360" s="170"/>
      <c r="AK360" s="170"/>
      <c r="AL360" s="170"/>
      <c r="AM360" s="170"/>
      <c r="AN360" s="170"/>
      <c r="AO360" s="30"/>
      <c r="AP360" s="30"/>
      <c r="AQ360" s="170"/>
      <c r="AR360" s="170"/>
      <c r="AS360" s="170"/>
      <c r="AT360" s="170"/>
    </row>
    <row r="361" spans="1:46" s="171" customFormat="1">
      <c r="J361" s="167"/>
      <c r="K361" s="167"/>
      <c r="L361" s="167"/>
      <c r="M361" s="167"/>
      <c r="N361" s="167"/>
      <c r="O361" s="167"/>
      <c r="P361" s="167"/>
      <c r="Q361" s="167"/>
      <c r="R361" s="167"/>
      <c r="S361" s="167"/>
      <c r="T361" s="167"/>
      <c r="U361" s="167"/>
      <c r="V361" s="167"/>
      <c r="W361" s="167"/>
      <c r="X361" s="167"/>
      <c r="Y361" s="167"/>
      <c r="Z361" s="167"/>
      <c r="AA361" s="167"/>
      <c r="AB361" s="167"/>
      <c r="AC361" s="167"/>
      <c r="AD361" s="167"/>
      <c r="AE361" s="167"/>
      <c r="AF361" s="167"/>
      <c r="AG361" s="167"/>
      <c r="AH361" s="167"/>
      <c r="AI361" s="167"/>
      <c r="AJ361" s="167"/>
      <c r="AK361" s="167"/>
      <c r="AL361" s="167"/>
      <c r="AM361" s="167"/>
      <c r="AN361" s="167"/>
      <c r="AO361" s="167"/>
      <c r="AP361" s="167"/>
      <c r="AQ361" s="167"/>
      <c r="AR361" s="167"/>
      <c r="AS361" s="167"/>
      <c r="AT361" s="167"/>
    </row>
    <row r="362" spans="1:46" ht="15" customHeight="1">
      <c r="A362" s="177"/>
      <c r="C362" s="11" t="s">
        <v>0</v>
      </c>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35"/>
      <c r="AP362" s="135"/>
      <c r="AQ362" s="11"/>
      <c r="AR362" s="11"/>
      <c r="AS362" s="11"/>
      <c r="AT362" s="11"/>
    </row>
    <row r="363" spans="1:46" ht="15" customHeight="1">
      <c r="A363" s="177"/>
      <c r="C363" s="169"/>
      <c r="D363" s="178"/>
      <c r="E363" s="178"/>
      <c r="F363" s="178"/>
      <c r="G363" s="178"/>
      <c r="H363" s="178"/>
      <c r="I363" s="178"/>
      <c r="J363" s="178"/>
      <c r="K363" s="169"/>
      <c r="L363" s="169"/>
      <c r="M363" s="169"/>
      <c r="N363" s="169"/>
      <c r="O363" s="169"/>
      <c r="P363" s="169"/>
      <c r="Q363" s="169"/>
      <c r="R363" s="169"/>
      <c r="S363" s="169"/>
      <c r="T363" s="169"/>
      <c r="U363" s="169"/>
      <c r="V363" s="169"/>
      <c r="W363" s="169"/>
      <c r="X363" s="169"/>
      <c r="Y363" s="169"/>
      <c r="Z363" s="169"/>
      <c r="AA363" s="169"/>
      <c r="AB363" s="169"/>
      <c r="AC363" s="169"/>
      <c r="AD363" s="169"/>
      <c r="AE363" s="169"/>
      <c r="AF363" s="169"/>
      <c r="AG363" s="178"/>
      <c r="AH363" s="178"/>
      <c r="AI363" s="178"/>
      <c r="AJ363" s="178"/>
      <c r="AK363" s="178"/>
      <c r="AL363" s="178"/>
      <c r="AM363" s="178"/>
      <c r="AN363" s="178"/>
      <c r="AO363" s="169"/>
      <c r="AP363" s="169"/>
    </row>
    <row r="364" spans="1:46" ht="15" customHeight="1">
      <c r="A364" s="177"/>
      <c r="C364" s="169"/>
      <c r="D364" s="28" t="s">
        <v>76</v>
      </c>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38"/>
      <c r="AP364" s="238"/>
      <c r="AQ364" s="28"/>
      <c r="AR364" s="28"/>
      <c r="AS364" s="28"/>
      <c r="AT364" s="28"/>
    </row>
    <row r="365" spans="1:46" ht="15" customHeight="1">
      <c r="A365" s="177"/>
      <c r="C365" s="169"/>
      <c r="D365" s="178"/>
      <c r="E365" s="178"/>
      <c r="F365" s="178"/>
      <c r="G365" s="178"/>
      <c r="H365" s="178"/>
      <c r="I365" s="178"/>
      <c r="J365" s="178"/>
      <c r="K365" s="169"/>
      <c r="L365" s="169"/>
      <c r="M365" s="169"/>
      <c r="N365" s="169"/>
      <c r="O365" s="169"/>
      <c r="P365" s="169"/>
      <c r="Q365" s="169"/>
      <c r="R365" s="169"/>
      <c r="S365" s="169"/>
      <c r="T365" s="169"/>
      <c r="U365" s="169"/>
      <c r="V365" s="169"/>
      <c r="W365" s="169"/>
      <c r="X365" s="169"/>
      <c r="Y365" s="169"/>
      <c r="Z365" s="169"/>
      <c r="AA365" s="169"/>
      <c r="AB365" s="169"/>
      <c r="AC365" s="178"/>
      <c r="AD365" s="178"/>
      <c r="AE365" s="178"/>
      <c r="AF365" s="178"/>
      <c r="AG365" s="178"/>
      <c r="AH365" s="178"/>
      <c r="AI365" s="178"/>
      <c r="AJ365" s="178"/>
      <c r="AK365" s="178"/>
      <c r="AL365" s="178"/>
      <c r="AM365" s="178"/>
      <c r="AN365" s="178"/>
      <c r="AO365" s="169"/>
      <c r="AP365" s="169"/>
    </row>
    <row r="366" spans="1:46" ht="15" customHeight="1">
      <c r="A366" s="177"/>
      <c r="C366" s="169"/>
      <c r="D366" s="169"/>
      <c r="E366" s="178" t="s">
        <v>237</v>
      </c>
      <c r="F366" s="178"/>
      <c r="G366" s="178" t="s">
        <v>31</v>
      </c>
      <c r="H366" s="178"/>
      <c r="I366" s="178">
        <f>I224</f>
        <v>7</v>
      </c>
      <c r="J366" s="178" t="s">
        <v>35</v>
      </c>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169"/>
      <c r="AP366" s="169"/>
    </row>
    <row r="367" spans="1:46" ht="15" customHeight="1">
      <c r="A367" s="177"/>
      <c r="C367" s="169"/>
      <c r="D367" s="169"/>
      <c r="E367" s="178"/>
      <c r="F367" s="178"/>
      <c r="G367" s="178"/>
      <c r="H367" s="178"/>
      <c r="I367" s="178"/>
      <c r="J367" s="17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169"/>
      <c r="AP367" s="169"/>
    </row>
    <row r="368" spans="1:46" ht="15" customHeight="1">
      <c r="A368" s="177"/>
      <c r="B368" s="177"/>
      <c r="C368" s="179"/>
      <c r="D368" s="179"/>
      <c r="E368" s="24" t="s">
        <v>256</v>
      </c>
      <c r="F368" s="178"/>
      <c r="G368" s="168" t="s">
        <v>235</v>
      </c>
      <c r="H368" s="178"/>
      <c r="I368" s="178"/>
      <c r="J368" s="17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304"/>
      <c r="AO368" s="183"/>
      <c r="AP368" s="169">
        <f>AP281</f>
        <v>94.91945346325393</v>
      </c>
      <c r="AQ368" s="168">
        <f>AQ281</f>
        <v>85.636144936020003</v>
      </c>
      <c r="AR368" s="168">
        <f>AR281</f>
        <v>92.370785684698461</v>
      </c>
      <c r="AS368" s="168">
        <f>AS281</f>
        <v>91.196779277329824</v>
      </c>
      <c r="AT368" s="168">
        <f>AT281</f>
        <v>81.455287000221134</v>
      </c>
    </row>
    <row r="369" spans="1:46" ht="15" customHeight="1">
      <c r="A369" s="177"/>
      <c r="B369" s="177"/>
      <c r="C369" s="179"/>
      <c r="D369" s="179"/>
      <c r="E369" s="24" t="s">
        <v>289</v>
      </c>
      <c r="F369" s="178"/>
      <c r="G369" s="168" t="s">
        <v>235</v>
      </c>
      <c r="H369" s="178"/>
      <c r="I369" s="178"/>
      <c r="J369" s="17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136">
        <f t="shared" ref="AH369:AO369" si="61">AH227</f>
        <v>47.73143364560628</v>
      </c>
      <c r="AI369" s="177">
        <f t="shared" si="61"/>
        <v>41.801359406398156</v>
      </c>
      <c r="AJ369" s="177">
        <f t="shared" si="61"/>
        <v>43.172599327883191</v>
      </c>
      <c r="AK369" s="177">
        <f t="shared" si="61"/>
        <v>47.423140435530712</v>
      </c>
      <c r="AL369" s="177">
        <f t="shared" si="61"/>
        <v>51.199262721785757</v>
      </c>
      <c r="AM369" s="177">
        <f t="shared" si="61"/>
        <v>60.288878552231743</v>
      </c>
      <c r="AN369" s="177">
        <f t="shared" si="61"/>
        <v>55.153026193721608</v>
      </c>
      <c r="AO369" s="334">
        <f t="shared" si="61"/>
        <v>55.063106409435001</v>
      </c>
      <c r="AP369" s="179"/>
      <c r="AQ369" s="177"/>
      <c r="AR369" s="177"/>
      <c r="AS369" s="177"/>
      <c r="AT369" s="177"/>
    </row>
    <row r="370" spans="1:46" ht="15" customHeight="1">
      <c r="A370" s="177"/>
      <c r="B370" s="177"/>
      <c r="C370" s="179"/>
      <c r="D370" s="179"/>
      <c r="E370" s="24" t="s">
        <v>257</v>
      </c>
      <c r="F370" s="178"/>
      <c r="G370" s="168" t="s">
        <v>235</v>
      </c>
      <c r="H370" s="178"/>
      <c r="I370" s="178"/>
      <c r="J370" s="178"/>
      <c r="K370" s="68"/>
      <c r="L370" s="68"/>
      <c r="M370" s="68"/>
      <c r="N370" s="68"/>
      <c r="O370" s="68"/>
      <c r="P370" s="68"/>
      <c r="Q370" s="68"/>
      <c r="R370" s="68"/>
      <c r="S370" s="68"/>
      <c r="T370" s="68"/>
      <c r="U370" s="68"/>
      <c r="V370" s="68"/>
      <c r="W370" s="178">
        <f t="shared" ref="W370:AG370" si="62">W226</f>
        <v>0</v>
      </c>
      <c r="X370" s="178">
        <f t="shared" si="62"/>
        <v>0</v>
      </c>
      <c r="Y370" s="178">
        <f t="shared" si="62"/>
        <v>0</v>
      </c>
      <c r="Z370" s="178">
        <f t="shared" si="62"/>
        <v>0</v>
      </c>
      <c r="AA370" s="178">
        <f t="shared" si="62"/>
        <v>13.410397076271918</v>
      </c>
      <c r="AB370" s="178">
        <f t="shared" si="62"/>
        <v>12.912495963496442</v>
      </c>
      <c r="AC370" s="178">
        <f t="shared" si="62"/>
        <v>16.812445837066793</v>
      </c>
      <c r="AD370" s="178">
        <f t="shared" si="62"/>
        <v>13.471931657262248</v>
      </c>
      <c r="AE370" s="178">
        <f t="shared" si="62"/>
        <v>23.050498164463196</v>
      </c>
      <c r="AF370" s="178">
        <f t="shared" si="62"/>
        <v>26.177425263367798</v>
      </c>
      <c r="AG370" s="243">
        <f t="shared" si="62"/>
        <v>37.964163927181978</v>
      </c>
      <c r="AH370" s="178"/>
      <c r="AI370" s="178"/>
      <c r="AJ370" s="178"/>
      <c r="AK370" s="178"/>
      <c r="AL370" s="178"/>
      <c r="AM370" s="178"/>
      <c r="AN370" s="178"/>
      <c r="AO370" s="243"/>
      <c r="AP370" s="178"/>
      <c r="AQ370" s="178"/>
      <c r="AR370" s="178"/>
      <c r="AS370" s="178"/>
      <c r="AT370" s="178"/>
    </row>
    <row r="371" spans="1:46" ht="15" customHeight="1">
      <c r="A371" s="177"/>
      <c r="B371" s="177"/>
      <c r="C371" s="179"/>
      <c r="D371" s="179"/>
      <c r="E371" s="251" t="s">
        <v>264</v>
      </c>
      <c r="F371" s="178"/>
      <c r="G371" s="168" t="s">
        <v>235</v>
      </c>
      <c r="H371" s="178"/>
      <c r="I371" s="178"/>
      <c r="J371" s="178"/>
      <c r="K371" s="68"/>
      <c r="L371" s="68"/>
      <c r="M371" s="68"/>
      <c r="N371" s="68"/>
      <c r="O371" s="68"/>
      <c r="P371" s="68"/>
      <c r="Q371" s="68"/>
      <c r="R371" s="68"/>
      <c r="S371" s="68"/>
      <c r="T371" s="68"/>
      <c r="U371" s="68"/>
      <c r="V371" s="68"/>
      <c r="W371" s="173">
        <f t="shared" ref="W371:AT371" si="63">SUM(W368:W370)</f>
        <v>0</v>
      </c>
      <c r="X371" s="173">
        <f t="shared" si="63"/>
        <v>0</v>
      </c>
      <c r="Y371" s="173">
        <f t="shared" si="63"/>
        <v>0</v>
      </c>
      <c r="Z371" s="173">
        <f t="shared" si="63"/>
        <v>0</v>
      </c>
      <c r="AA371" s="173">
        <f t="shared" si="63"/>
        <v>13.410397076271918</v>
      </c>
      <c r="AB371" s="173">
        <f t="shared" si="63"/>
        <v>12.912495963496442</v>
      </c>
      <c r="AC371" s="173">
        <f t="shared" si="63"/>
        <v>16.812445837066793</v>
      </c>
      <c r="AD371" s="173">
        <f t="shared" si="63"/>
        <v>13.471931657262248</v>
      </c>
      <c r="AE371" s="173">
        <f t="shared" si="63"/>
        <v>23.050498164463196</v>
      </c>
      <c r="AF371" s="173">
        <f t="shared" si="63"/>
        <v>26.177425263367798</v>
      </c>
      <c r="AG371" s="173">
        <f t="shared" si="63"/>
        <v>37.964163927181978</v>
      </c>
      <c r="AH371" s="173">
        <f t="shared" si="63"/>
        <v>47.73143364560628</v>
      </c>
      <c r="AI371" s="173">
        <f t="shared" si="63"/>
        <v>41.801359406398156</v>
      </c>
      <c r="AJ371" s="173">
        <f t="shared" si="63"/>
        <v>43.172599327883191</v>
      </c>
      <c r="AK371" s="173">
        <f t="shared" si="63"/>
        <v>47.423140435530712</v>
      </c>
      <c r="AL371" s="173">
        <f t="shared" si="63"/>
        <v>51.199262721785757</v>
      </c>
      <c r="AM371" s="173">
        <f t="shared" si="63"/>
        <v>60.288878552231743</v>
      </c>
      <c r="AN371" s="173">
        <f t="shared" si="63"/>
        <v>55.153026193721608</v>
      </c>
      <c r="AO371" s="173">
        <f t="shared" si="63"/>
        <v>55.063106409435001</v>
      </c>
      <c r="AP371" s="173">
        <f t="shared" si="63"/>
        <v>94.91945346325393</v>
      </c>
      <c r="AQ371" s="173">
        <f t="shared" si="63"/>
        <v>85.636144936020003</v>
      </c>
      <c r="AR371" s="173">
        <f t="shared" si="63"/>
        <v>92.370785684698461</v>
      </c>
      <c r="AS371" s="173">
        <f t="shared" si="63"/>
        <v>91.196779277329824</v>
      </c>
      <c r="AT371" s="173">
        <f t="shared" si="63"/>
        <v>81.455287000221134</v>
      </c>
    </row>
    <row r="372" spans="1:46" ht="15" customHeight="1">
      <c r="A372" s="177"/>
      <c r="B372" s="177"/>
      <c r="C372" s="179"/>
      <c r="D372" s="179"/>
      <c r="E372" s="178"/>
      <c r="F372" s="178"/>
      <c r="H372" s="178"/>
      <c r="I372" s="178"/>
      <c r="J372" s="178"/>
      <c r="K372" s="68"/>
      <c r="L372" s="68"/>
      <c r="M372" s="68"/>
      <c r="N372" s="68"/>
      <c r="O372" s="68"/>
      <c r="P372" s="68"/>
      <c r="Q372" s="68"/>
      <c r="R372" s="68"/>
      <c r="S372" s="68"/>
      <c r="T372" s="68"/>
      <c r="U372" s="68"/>
      <c r="V372" s="68"/>
      <c r="W372" s="167"/>
      <c r="X372" s="167"/>
      <c r="Y372" s="167"/>
      <c r="Z372" s="167"/>
      <c r="AA372" s="167"/>
      <c r="AB372" s="167"/>
      <c r="AC372" s="167"/>
      <c r="AD372" s="167"/>
      <c r="AE372" s="167"/>
      <c r="AF372" s="167"/>
      <c r="AG372" s="167"/>
      <c r="AH372" s="167"/>
      <c r="AI372" s="167"/>
      <c r="AJ372" s="167"/>
      <c r="AK372" s="167"/>
      <c r="AL372" s="167"/>
      <c r="AM372" s="167"/>
      <c r="AN372" s="167"/>
      <c r="AO372" s="167"/>
      <c r="AP372" s="167"/>
      <c r="AQ372" s="167"/>
      <c r="AR372" s="167"/>
      <c r="AS372" s="167"/>
      <c r="AT372" s="167"/>
    </row>
    <row r="373" spans="1:46" ht="15" customHeight="1">
      <c r="A373" s="177"/>
      <c r="B373" s="177"/>
      <c r="C373" s="179"/>
      <c r="D373" s="179"/>
      <c r="E373" s="178" t="s">
        <v>260</v>
      </c>
      <c r="F373" s="178"/>
      <c r="G373" s="178" t="s">
        <v>31</v>
      </c>
      <c r="H373" s="178"/>
      <c r="I373" s="178">
        <f>$I$225</f>
        <v>20</v>
      </c>
      <c r="J373" s="178"/>
      <c r="K373" s="68"/>
      <c r="L373" s="68"/>
      <c r="M373" s="68"/>
      <c r="N373" s="68"/>
      <c r="O373" s="68"/>
      <c r="P373" s="68"/>
      <c r="Q373" s="68"/>
      <c r="R373" s="68"/>
      <c r="S373" s="68"/>
      <c r="T373" s="68"/>
      <c r="U373" s="68"/>
      <c r="V373" s="68"/>
      <c r="W373" s="167"/>
      <c r="X373" s="167"/>
      <c r="Y373" s="167"/>
      <c r="Z373" s="167"/>
      <c r="AA373" s="167"/>
      <c r="AB373" s="167"/>
      <c r="AC373" s="167"/>
      <c r="AD373" s="167"/>
      <c r="AE373" s="167"/>
      <c r="AF373" s="167"/>
      <c r="AG373" s="167"/>
      <c r="AH373" s="167"/>
      <c r="AI373" s="167"/>
      <c r="AJ373" s="167"/>
      <c r="AK373" s="167"/>
      <c r="AL373" s="167"/>
      <c r="AM373" s="167"/>
      <c r="AN373" s="167"/>
      <c r="AO373" s="167"/>
      <c r="AP373" s="167"/>
      <c r="AQ373" s="167"/>
      <c r="AR373" s="167"/>
      <c r="AS373" s="167"/>
      <c r="AT373" s="167"/>
    </row>
    <row r="374" spans="1:46" ht="15" customHeight="1">
      <c r="A374" s="177"/>
      <c r="B374" s="177"/>
      <c r="C374" s="179"/>
      <c r="D374" s="179"/>
      <c r="E374" s="178"/>
      <c r="F374" s="178"/>
      <c r="G374" s="178"/>
      <c r="H374" s="178"/>
      <c r="I374" s="178"/>
      <c r="J374" s="178"/>
      <c r="K374" s="68"/>
      <c r="L374" s="68"/>
      <c r="M374" s="68"/>
      <c r="N374" s="68"/>
      <c r="O374" s="68"/>
      <c r="P374" s="68"/>
      <c r="Q374" s="68"/>
      <c r="R374" s="68"/>
      <c r="S374" s="68"/>
      <c r="T374" s="68"/>
      <c r="U374" s="68"/>
      <c r="V374" s="68"/>
      <c r="W374" s="167"/>
      <c r="X374" s="167"/>
      <c r="Y374" s="167"/>
      <c r="Z374" s="167"/>
      <c r="AA374" s="167"/>
      <c r="AB374" s="167"/>
      <c r="AC374" s="167"/>
      <c r="AD374" s="167"/>
      <c r="AE374" s="167"/>
      <c r="AF374" s="167"/>
      <c r="AG374" s="167"/>
      <c r="AH374" s="167"/>
      <c r="AI374" s="167"/>
      <c r="AJ374" s="167"/>
      <c r="AK374" s="167"/>
      <c r="AL374" s="167"/>
      <c r="AM374" s="167"/>
      <c r="AN374" s="167"/>
      <c r="AO374" s="167"/>
      <c r="AP374" s="167"/>
      <c r="AQ374" s="167"/>
      <c r="AR374" s="167"/>
      <c r="AS374" s="167"/>
      <c r="AT374" s="167"/>
    </row>
    <row r="375" spans="1:46" ht="15" customHeight="1">
      <c r="A375" s="177"/>
      <c r="B375" s="177"/>
      <c r="C375" s="179"/>
      <c r="D375" s="179"/>
      <c r="E375" s="178" t="str">
        <f>E228</f>
        <v>RIIO-2 Wokingham adjustment to RAV</v>
      </c>
      <c r="F375" s="178"/>
      <c r="G375" s="168" t="s">
        <v>235</v>
      </c>
      <c r="H375" s="178"/>
      <c r="I375" s="178"/>
      <c r="J375" s="178"/>
      <c r="K375" s="68"/>
      <c r="L375" s="68"/>
      <c r="M375" s="68"/>
      <c r="N375" s="68"/>
      <c r="O375" s="68"/>
      <c r="P375" s="68"/>
      <c r="Q375" s="68"/>
      <c r="R375" s="68"/>
      <c r="S375" s="68"/>
      <c r="T375" s="68"/>
      <c r="U375" s="68"/>
      <c r="V375" s="68"/>
      <c r="W375" s="167"/>
      <c r="X375" s="167"/>
      <c r="Y375" s="167"/>
      <c r="Z375" s="167"/>
      <c r="AA375" s="167"/>
      <c r="AB375" s="167"/>
      <c r="AC375" s="167"/>
      <c r="AD375" s="167"/>
      <c r="AE375" s="167"/>
      <c r="AF375" s="167"/>
      <c r="AG375" s="167"/>
      <c r="AH375" s="167">
        <f t="shared" ref="AH375:AT375" si="64">AH228</f>
        <v>0</v>
      </c>
      <c r="AI375" s="167">
        <f t="shared" si="64"/>
        <v>0</v>
      </c>
      <c r="AJ375" s="167">
        <f t="shared" si="64"/>
        <v>0</v>
      </c>
      <c r="AK375" s="167">
        <f t="shared" si="64"/>
        <v>0</v>
      </c>
      <c r="AL375" s="167">
        <f t="shared" si="64"/>
        <v>0</v>
      </c>
      <c r="AM375" s="167">
        <f t="shared" si="64"/>
        <v>0</v>
      </c>
      <c r="AN375" s="167">
        <f t="shared" si="64"/>
        <v>0</v>
      </c>
      <c r="AO375" s="167">
        <f t="shared" si="64"/>
        <v>0</v>
      </c>
      <c r="AP375" s="167">
        <f t="shared" si="64"/>
        <v>18.972999999999999</v>
      </c>
      <c r="AQ375" s="167">
        <f t="shared" si="64"/>
        <v>0</v>
      </c>
      <c r="AR375" s="167">
        <f t="shared" si="64"/>
        <v>0</v>
      </c>
      <c r="AS375" s="167">
        <f t="shared" si="64"/>
        <v>0</v>
      </c>
      <c r="AT375" s="167">
        <f t="shared" si="64"/>
        <v>0</v>
      </c>
    </row>
    <row r="376" spans="1:46" ht="15" customHeight="1">
      <c r="A376" s="177"/>
      <c r="C376" s="169"/>
      <c r="D376" s="169"/>
      <c r="E376" s="178"/>
      <c r="F376" s="178"/>
      <c r="G376" s="178"/>
      <c r="H376" s="178"/>
      <c r="I376" s="178"/>
      <c r="J376" s="17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169"/>
      <c r="AP376" s="249"/>
    </row>
    <row r="377" spans="1:46" ht="15" customHeight="1">
      <c r="A377" s="177"/>
      <c r="D377" s="28" t="s">
        <v>75</v>
      </c>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38"/>
      <c r="AP377" s="238"/>
      <c r="AQ377" s="28"/>
      <c r="AR377" s="28"/>
      <c r="AS377" s="28"/>
      <c r="AT377" s="28"/>
    </row>
    <row r="378" spans="1:46" ht="15" customHeight="1">
      <c r="A378" s="177"/>
      <c r="D378" s="174"/>
      <c r="E378" s="174"/>
      <c r="K378" s="178"/>
      <c r="L378" s="178"/>
      <c r="M378" s="178"/>
      <c r="N378" s="178"/>
      <c r="O378" s="178"/>
      <c r="P378" s="178"/>
      <c r="Q378" s="178"/>
      <c r="R378" s="178"/>
      <c r="S378" s="178"/>
      <c r="T378" s="178"/>
      <c r="U378" s="178"/>
      <c r="V378" s="178"/>
      <c r="W378" s="178"/>
      <c r="X378" s="178"/>
      <c r="Y378" s="178"/>
      <c r="Z378" s="178"/>
      <c r="AA378" s="178"/>
      <c r="AB378" s="178"/>
      <c r="AC378" s="178"/>
      <c r="AD378" s="178"/>
      <c r="AE378" s="178"/>
      <c r="AF378" s="178"/>
      <c r="AG378" s="178"/>
      <c r="AH378" s="178"/>
      <c r="AI378" s="178"/>
      <c r="AJ378" s="178"/>
      <c r="AK378" s="178"/>
      <c r="AL378" s="178"/>
      <c r="AM378" s="178"/>
      <c r="AN378" s="178"/>
      <c r="AO378" s="169"/>
      <c r="AP378" s="169"/>
    </row>
    <row r="379" spans="1:46" ht="15" customHeight="1">
      <c r="A379" s="177"/>
      <c r="D379" s="174"/>
      <c r="E379" s="76" t="s">
        <v>238</v>
      </c>
      <c r="I379" s="71" t="s">
        <v>16</v>
      </c>
      <c r="K379" s="178"/>
      <c r="L379" s="178"/>
      <c r="M379" s="178"/>
      <c r="N379" s="178"/>
      <c r="O379" s="178"/>
      <c r="P379" s="178"/>
      <c r="Q379" s="178"/>
      <c r="R379" s="178"/>
      <c r="S379" s="178"/>
      <c r="T379" s="178"/>
      <c r="U379" s="178"/>
      <c r="V379" s="178"/>
      <c r="W379" s="178"/>
      <c r="X379" s="178"/>
      <c r="Y379" s="178"/>
      <c r="Z379" s="178"/>
      <c r="AA379" s="178"/>
      <c r="AB379" s="178"/>
      <c r="AC379" s="178"/>
      <c r="AD379" s="178"/>
      <c r="AE379" s="178"/>
      <c r="AF379" s="178"/>
      <c r="AG379" s="178"/>
      <c r="AH379" s="178"/>
      <c r="AI379" s="178"/>
      <c r="AJ379" s="178"/>
      <c r="AK379" s="178"/>
      <c r="AL379" s="178"/>
      <c r="AM379" s="178"/>
      <c r="AN379" s="178"/>
      <c r="AO379" s="178"/>
      <c r="AP379" s="169"/>
    </row>
    <row r="380" spans="1:46" ht="15" customHeight="1">
      <c r="A380" s="177"/>
      <c r="D380" s="174"/>
      <c r="E380" s="76"/>
      <c r="I380" s="71"/>
      <c r="K380" s="178"/>
      <c r="L380" s="178"/>
      <c r="M380" s="178"/>
      <c r="N380" s="178"/>
      <c r="O380" s="178"/>
      <c r="P380" s="178"/>
      <c r="Q380" s="178"/>
      <c r="R380" s="178"/>
      <c r="S380" s="178"/>
      <c r="T380" s="178"/>
      <c r="U380" s="178"/>
      <c r="V380" s="178"/>
      <c r="W380" s="178"/>
      <c r="X380" s="178"/>
      <c r="Y380" s="178"/>
      <c r="Z380" s="178"/>
      <c r="AA380" s="178"/>
      <c r="AB380" s="178"/>
      <c r="AC380" s="178"/>
      <c r="AD380" s="178"/>
      <c r="AE380" s="178"/>
      <c r="AF380" s="178"/>
      <c r="AG380" s="178"/>
      <c r="AH380" s="178"/>
      <c r="AI380" s="178"/>
      <c r="AJ380" s="178"/>
      <c r="AK380" s="178"/>
      <c r="AL380" s="178"/>
      <c r="AM380" s="178"/>
      <c r="AN380" s="178"/>
      <c r="AO380" s="178"/>
      <c r="AP380" s="169"/>
    </row>
    <row r="381" spans="1:46" ht="15" customHeight="1">
      <c r="A381" s="177"/>
      <c r="D381" s="174"/>
      <c r="E381" s="108">
        <v>37711</v>
      </c>
      <c r="G381" s="168" t="s">
        <v>235</v>
      </c>
      <c r="H381" s="169"/>
      <c r="I381" s="178">
        <f t="shared" ref="I381:I404" si="65">INDEX($W$371:$AT$371,1,MATCH(E381,$W$4:$AT$4,0))</f>
        <v>0</v>
      </c>
      <c r="J381" s="9" t="s">
        <v>35</v>
      </c>
      <c r="L381" s="178"/>
      <c r="M381" s="178"/>
      <c r="N381" s="178"/>
      <c r="O381" s="178"/>
      <c r="P381" s="178"/>
      <c r="Q381" s="178"/>
      <c r="R381" s="178"/>
      <c r="S381" s="178"/>
      <c r="T381" s="178"/>
      <c r="U381" s="178"/>
      <c r="V381" s="178"/>
      <c r="W381" s="178"/>
      <c r="X381" s="184">
        <f>$I381/$I$366</f>
        <v>0</v>
      </c>
      <c r="Y381" s="178">
        <f>IF($I381 &gt;0, MIN(X381,$I381-SUM($L381:X381)), MAX(X381,$I381-SUM($L381:X381)))</f>
        <v>0</v>
      </c>
      <c r="Z381" s="178">
        <f>IF($I381 &gt;0, MIN(Y381,$I381-SUM($L381:Y381)), MAX(Y381,$I381-SUM($L381:Y381)))</f>
        <v>0</v>
      </c>
      <c r="AA381" s="178">
        <f>IF($I381 &gt;0, MIN(Z381,$I381-SUM($L381:Z381)), MAX(Z381,$I381-SUM($L381:Z381)))</f>
        <v>0</v>
      </c>
      <c r="AB381" s="178">
        <f>IF($I381 &gt;0, MIN(AA381,$I381-SUM($L381:AA381)), MAX(AA381,$I381-SUM($L381:AA381)))</f>
        <v>0</v>
      </c>
      <c r="AC381" s="178">
        <f>IF($I381 &gt;0, MIN(AB381,$I381-SUM($L381:AB381)), MAX(AB381,$I381-SUM($L381:AB381)))</f>
        <v>0</v>
      </c>
      <c r="AD381" s="178">
        <f>IF($I381 &gt;0, MIN(AC381,$I381-SUM($L381:AC381)), MAX(AC381,$I381-SUM($L381:AC381)))</f>
        <v>0</v>
      </c>
      <c r="AE381" s="178">
        <f>IF($I381 &gt;0, MIN(AD381,$I381-SUM($L381:AD381)), MAX(AD381,$I381-SUM($L381:AD381)))</f>
        <v>0</v>
      </c>
      <c r="AF381" s="178">
        <f>IF($I381 &gt;0, MIN(AE381,$I381-SUM($L381:AE381)), MAX(AE381,$I381-SUM($L381:AE381)))</f>
        <v>0</v>
      </c>
      <c r="AG381" s="178">
        <f>IF($I381 &gt;0, MIN(AF381,$I381-SUM($L381:AF381)), MAX(AF381,$I381-SUM($L381:AF381)))</f>
        <v>0</v>
      </c>
      <c r="AH381" s="178">
        <f>IF($I381 &gt;0, MIN(AG381,$I381-SUM($L381:AG381)), MAX(AG381,$I381-SUM($L381:AG381)))</f>
        <v>0</v>
      </c>
      <c r="AI381" s="178">
        <f>IF($I381 &gt;0, MIN(AH381,$I381-SUM($L381:AH381)), MAX(AH381,$I381-SUM($L381:AH381)))</f>
        <v>0</v>
      </c>
      <c r="AJ381" s="178">
        <f>IF($I381 &gt;0, MIN(AI381,$I381-SUM($L381:AI381)), MAX(AI381,$I381-SUM($L381:AI381)))</f>
        <v>0</v>
      </c>
      <c r="AK381" s="178">
        <f>IF($I381 &gt;0, MIN(AJ381,$I381-SUM($L381:AJ381)), MAX(AJ381,$I381-SUM($L381:AJ381)))</f>
        <v>0</v>
      </c>
      <c r="AL381" s="178">
        <f>IF($I381 &gt;0, MIN(AK381,$I381-SUM($L381:AK381)), MAX(AK381,$I381-SUM($L381:AK381)))</f>
        <v>0</v>
      </c>
      <c r="AM381" s="178">
        <f>IF($I381 &gt;0, MIN(AL381,$I381-SUM($L381:AL381)), MAX(AL381,$I381-SUM($L381:AL381)))</f>
        <v>0</v>
      </c>
      <c r="AN381" s="178">
        <f>IF($I381 &gt;0, MIN(AM381,$I381-SUM($L381:AM381)), MAX(AM381,$I381-SUM($L381:AM381)))</f>
        <v>0</v>
      </c>
      <c r="AO381" s="178">
        <f>IF($I381 &gt;0, MIN(AN381,$I381-SUM($L381:AN381)), MAX(AN381,$I381-SUM($L381:AN381)))</f>
        <v>0</v>
      </c>
      <c r="AP381" s="178">
        <f>IF($I381 &gt;0, MIN(AO381,$I381-SUM($L381:AO381)), MAX(AO381,$I381-SUM($L381:AO381)))</f>
        <v>0</v>
      </c>
      <c r="AQ381" s="178">
        <f>IF($I381 &gt;0, MIN(AP381,$I381-SUM($L381:AP381)), MAX(AP381,$I381-SUM($L381:AP381)))</f>
        <v>0</v>
      </c>
      <c r="AR381" s="178">
        <f>IF($I381 &gt;0, MIN(AQ381,$I381-SUM($L381:AQ381)), MAX(AQ381,$I381-SUM($L381:AQ381)))</f>
        <v>0</v>
      </c>
      <c r="AS381" s="178">
        <f>IF($I381 &gt;0, MIN(AR381,$I381-SUM($L381:AR381)), MAX(AR381,$I381-SUM($L381:AR381)))</f>
        <v>0</v>
      </c>
      <c r="AT381" s="178">
        <f>IF($I381 &gt;0, MIN(AS381,$I381-SUM($L381:AS381)), MAX(AS381,$I381-SUM($L381:AS381)))</f>
        <v>0</v>
      </c>
    </row>
    <row r="382" spans="1:46" ht="15" customHeight="1">
      <c r="A382" s="177"/>
      <c r="D382" s="174"/>
      <c r="E382" s="108">
        <v>38077</v>
      </c>
      <c r="G382" s="168" t="s">
        <v>235</v>
      </c>
      <c r="H382" s="169"/>
      <c r="I382" s="178">
        <f t="shared" si="65"/>
        <v>0</v>
      </c>
      <c r="J382" s="9" t="s">
        <v>35</v>
      </c>
      <c r="L382" s="178"/>
      <c r="M382" s="178"/>
      <c r="N382" s="178"/>
      <c r="O382" s="178"/>
      <c r="P382" s="178"/>
      <c r="Q382" s="178"/>
      <c r="R382" s="178"/>
      <c r="S382" s="178"/>
      <c r="T382" s="178"/>
      <c r="U382" s="178"/>
      <c r="V382" s="178"/>
      <c r="W382" s="178"/>
      <c r="X382" s="178"/>
      <c r="Y382" s="184">
        <f>$I382/$I$366</f>
        <v>0</v>
      </c>
      <c r="Z382" s="178">
        <f>IF($I382 &gt;0, MIN(Y382,$I382-SUM($L382:Y382)), MAX(Y382,$I382-SUM($L382:Y382)))</f>
        <v>0</v>
      </c>
      <c r="AA382" s="178">
        <f>IF($I382 &gt;0, MIN(Z382,$I382-SUM($L382:Z382)), MAX(Z382,$I382-SUM($L382:Z382)))</f>
        <v>0</v>
      </c>
      <c r="AB382" s="178">
        <f>IF($I382 &gt;0, MIN(AA382,$I382-SUM($L382:AA382)), MAX(AA382,$I382-SUM($L382:AA382)))</f>
        <v>0</v>
      </c>
      <c r="AC382" s="178">
        <f>IF($I382 &gt;0, MIN(AB382,$I382-SUM($L382:AB382)), MAX(AB382,$I382-SUM($L382:AB382)))</f>
        <v>0</v>
      </c>
      <c r="AD382" s="178">
        <f>IF($I382 &gt;0, MIN(AC382,$I382-SUM($L382:AC382)), MAX(AC382,$I382-SUM($L382:AC382)))</f>
        <v>0</v>
      </c>
      <c r="AE382" s="178">
        <f>IF($I382 &gt;0, MIN(AD382,$I382-SUM($L382:AD382)), MAX(AD382,$I382-SUM($L382:AD382)))</f>
        <v>0</v>
      </c>
      <c r="AF382" s="178">
        <f>IF($I382 &gt;0, MIN(AE382,$I382-SUM($L382:AE382)), MAX(AE382,$I382-SUM($L382:AE382)))</f>
        <v>0</v>
      </c>
      <c r="AG382" s="178">
        <f>IF($I382 &gt;0, MIN(AF382,$I382-SUM($L382:AF382)), MAX(AF382,$I382-SUM($L382:AF382)))</f>
        <v>0</v>
      </c>
      <c r="AH382" s="178">
        <f>IF($I382 &gt;0, MIN(AG382,$I382-SUM($L382:AG382)), MAX(AG382,$I382-SUM($L382:AG382)))</f>
        <v>0</v>
      </c>
      <c r="AI382" s="178">
        <f>IF($I382 &gt;0, MIN(AH382,$I382-SUM($L382:AH382)), MAX(AH382,$I382-SUM($L382:AH382)))</f>
        <v>0</v>
      </c>
      <c r="AJ382" s="178">
        <f>IF($I382 &gt;0, MIN(AI382,$I382-SUM($L382:AI382)), MAX(AI382,$I382-SUM($L382:AI382)))</f>
        <v>0</v>
      </c>
      <c r="AK382" s="178">
        <f>IF($I382 &gt;0, MIN(AJ382,$I382-SUM($L382:AJ382)), MAX(AJ382,$I382-SUM($L382:AJ382)))</f>
        <v>0</v>
      </c>
      <c r="AL382" s="178">
        <f>IF($I382 &gt;0, MIN(AK382,$I382-SUM($L382:AK382)), MAX(AK382,$I382-SUM($L382:AK382)))</f>
        <v>0</v>
      </c>
      <c r="AM382" s="178">
        <f>IF($I382 &gt;0, MIN(AL382,$I382-SUM($L382:AL382)), MAX(AL382,$I382-SUM($L382:AL382)))</f>
        <v>0</v>
      </c>
      <c r="AN382" s="178">
        <f>IF($I382 &gt;0, MIN(AM382,$I382-SUM($L382:AM382)), MAX(AM382,$I382-SUM($L382:AM382)))</f>
        <v>0</v>
      </c>
      <c r="AO382" s="178">
        <f>IF($I382 &gt;0, MIN(AN382,$I382-SUM($L382:AN382)), MAX(AN382,$I382-SUM($L382:AN382)))</f>
        <v>0</v>
      </c>
      <c r="AP382" s="178">
        <f>IF($I382 &gt;0, MIN(AO382,$I382-SUM($L382:AO382)), MAX(AO382,$I382-SUM($L382:AO382)))</f>
        <v>0</v>
      </c>
      <c r="AQ382" s="178">
        <f>IF($I382 &gt;0, MIN(AP382,$I382-SUM($L382:AP382)), MAX(AP382,$I382-SUM($L382:AP382)))</f>
        <v>0</v>
      </c>
      <c r="AR382" s="178">
        <f>IF($I382 &gt;0, MIN(AQ382,$I382-SUM($L382:AQ382)), MAX(AQ382,$I382-SUM($L382:AQ382)))</f>
        <v>0</v>
      </c>
      <c r="AS382" s="178">
        <f>IF($I382 &gt;0, MIN(AR382,$I382-SUM($L382:AR382)), MAX(AR382,$I382-SUM($L382:AR382)))</f>
        <v>0</v>
      </c>
      <c r="AT382" s="178">
        <f>IF($I382 &gt;0, MIN(AS382,$I382-SUM($L382:AS382)), MAX(AS382,$I382-SUM($L382:AS382)))</f>
        <v>0</v>
      </c>
    </row>
    <row r="383" spans="1:46" ht="15" customHeight="1">
      <c r="A383" s="177"/>
      <c r="D383" s="174"/>
      <c r="E383" s="108">
        <v>38442</v>
      </c>
      <c r="G383" s="168" t="s">
        <v>235</v>
      </c>
      <c r="H383" s="169"/>
      <c r="I383" s="178">
        <f t="shared" si="65"/>
        <v>0</v>
      </c>
      <c r="J383" s="9" t="s">
        <v>35</v>
      </c>
      <c r="L383" s="178"/>
      <c r="M383" s="178"/>
      <c r="N383" s="178"/>
      <c r="O383" s="178"/>
      <c r="P383" s="178"/>
      <c r="Q383" s="178"/>
      <c r="R383" s="178"/>
      <c r="S383" s="178"/>
      <c r="T383" s="178"/>
      <c r="U383" s="178"/>
      <c r="V383" s="178"/>
      <c r="W383" s="178"/>
      <c r="X383" s="178"/>
      <c r="Y383" s="178"/>
      <c r="Z383" s="184">
        <f>$I383/$I$366</f>
        <v>0</v>
      </c>
      <c r="AA383" s="178">
        <f>IF($I383 &gt;0, MIN(Z383,$I383-SUM($L383:Z383)), MAX(Z383,$I383-SUM($L383:Z383)))</f>
        <v>0</v>
      </c>
      <c r="AB383" s="178">
        <f>IF($I383 &gt;0, MIN(AA383,$I383-SUM($L383:AA383)), MAX(AA383,$I383-SUM($L383:AA383)))</f>
        <v>0</v>
      </c>
      <c r="AC383" s="178">
        <f>IF($I383 &gt;0, MIN(AB383,$I383-SUM($L383:AB383)), MAX(AB383,$I383-SUM($L383:AB383)))</f>
        <v>0</v>
      </c>
      <c r="AD383" s="178">
        <f>IF($I383 &gt;0, MIN(AC383,$I383-SUM($L383:AC383)), MAX(AC383,$I383-SUM($L383:AC383)))</f>
        <v>0</v>
      </c>
      <c r="AE383" s="178">
        <f>IF($I383 &gt;0, MIN(AD383,$I383-SUM($L383:AD383)), MAX(AD383,$I383-SUM($L383:AD383)))</f>
        <v>0</v>
      </c>
      <c r="AF383" s="178">
        <f>IF($I383 &gt;0, MIN(AE383,$I383-SUM($L383:AE383)), MAX(AE383,$I383-SUM($L383:AE383)))</f>
        <v>0</v>
      </c>
      <c r="AG383" s="178">
        <f>IF($I383 &gt;0, MIN(AF383,$I383-SUM($L383:AF383)), MAX(AF383,$I383-SUM($L383:AF383)))</f>
        <v>0</v>
      </c>
      <c r="AH383" s="178">
        <f>IF($I383 &gt;0, MIN(AG383,$I383-SUM($L383:AG383)), MAX(AG383,$I383-SUM($L383:AG383)))</f>
        <v>0</v>
      </c>
      <c r="AI383" s="178">
        <f>IF($I383 &gt;0, MIN(AH383,$I383-SUM($L383:AH383)), MAX(AH383,$I383-SUM($L383:AH383)))</f>
        <v>0</v>
      </c>
      <c r="AJ383" s="178">
        <f>IF($I383 &gt;0, MIN(AI383,$I383-SUM($L383:AI383)), MAX(AI383,$I383-SUM($L383:AI383)))</f>
        <v>0</v>
      </c>
      <c r="AK383" s="178">
        <f>IF($I383 &gt;0, MIN(AJ383,$I383-SUM($L383:AJ383)), MAX(AJ383,$I383-SUM($L383:AJ383)))</f>
        <v>0</v>
      </c>
      <c r="AL383" s="178">
        <f>IF($I383 &gt;0, MIN(AK383,$I383-SUM($L383:AK383)), MAX(AK383,$I383-SUM($L383:AK383)))</f>
        <v>0</v>
      </c>
      <c r="AM383" s="178">
        <f>IF($I383 &gt;0, MIN(AL383,$I383-SUM($L383:AL383)), MAX(AL383,$I383-SUM($L383:AL383)))</f>
        <v>0</v>
      </c>
      <c r="AN383" s="178">
        <f>IF($I383 &gt;0, MIN(AM383,$I383-SUM($L383:AM383)), MAX(AM383,$I383-SUM($L383:AM383)))</f>
        <v>0</v>
      </c>
      <c r="AO383" s="178">
        <f>IF($I383 &gt;0, MIN(AN383,$I383-SUM($L383:AN383)), MAX(AN383,$I383-SUM($L383:AN383)))</f>
        <v>0</v>
      </c>
      <c r="AP383" s="178">
        <f>IF($I383 &gt;0, MIN(AO383,$I383-SUM($L383:AO383)), MAX(AO383,$I383-SUM($L383:AO383)))</f>
        <v>0</v>
      </c>
      <c r="AQ383" s="178">
        <f>IF($I383 &gt;0, MIN(AP383,$I383-SUM($L383:AP383)), MAX(AP383,$I383-SUM($L383:AP383)))</f>
        <v>0</v>
      </c>
      <c r="AR383" s="178">
        <f>IF($I383 &gt;0, MIN(AQ383,$I383-SUM($L383:AQ383)), MAX(AQ383,$I383-SUM($L383:AQ383)))</f>
        <v>0</v>
      </c>
      <c r="AS383" s="178">
        <f>IF($I383 &gt;0, MIN(AR383,$I383-SUM($L383:AR383)), MAX(AR383,$I383-SUM($L383:AR383)))</f>
        <v>0</v>
      </c>
      <c r="AT383" s="178">
        <f>IF($I383 &gt;0, MIN(AS383,$I383-SUM($L383:AS383)), MAX(AS383,$I383-SUM($L383:AS383)))</f>
        <v>0</v>
      </c>
    </row>
    <row r="384" spans="1:46" ht="15" customHeight="1">
      <c r="A384" s="177"/>
      <c r="D384" s="174"/>
      <c r="E384" s="108">
        <v>38807</v>
      </c>
      <c r="G384" s="168" t="s">
        <v>235</v>
      </c>
      <c r="H384" s="169"/>
      <c r="I384" s="178">
        <f t="shared" si="65"/>
        <v>0</v>
      </c>
      <c r="J384" s="9" t="s">
        <v>35</v>
      </c>
      <c r="L384" s="178"/>
      <c r="M384" s="178"/>
      <c r="N384" s="178"/>
      <c r="O384" s="178"/>
      <c r="P384" s="178"/>
      <c r="Q384" s="178"/>
      <c r="R384" s="178"/>
      <c r="S384" s="178"/>
      <c r="T384" s="178"/>
      <c r="U384" s="178"/>
      <c r="V384" s="178"/>
      <c r="W384" s="178"/>
      <c r="X384" s="178"/>
      <c r="Y384" s="178"/>
      <c r="Z384" s="178"/>
      <c r="AA384" s="184">
        <f>$I384/$I$366</f>
        <v>0</v>
      </c>
      <c r="AB384" s="178">
        <f>IF($I384 &gt;0, MIN(AA384,$I384-SUM($L384:AA384)), MAX(AA384,$I384-SUM($L384:AA384)))</f>
        <v>0</v>
      </c>
      <c r="AC384" s="178">
        <f>IF($I384 &gt;0, MIN(AB384,$I384-SUM($L384:AB384)), MAX(AB384,$I384-SUM($L384:AB384)))</f>
        <v>0</v>
      </c>
      <c r="AD384" s="178">
        <f>IF($I384 &gt;0, MIN(AC384,$I384-SUM($L384:AC384)), MAX(AC384,$I384-SUM($L384:AC384)))</f>
        <v>0</v>
      </c>
      <c r="AE384" s="178">
        <f>IF($I384 &gt;0, MIN(AD384,$I384-SUM($L384:AD384)), MAX(AD384,$I384-SUM($L384:AD384)))</f>
        <v>0</v>
      </c>
      <c r="AF384" s="178">
        <f>IF($I384 &gt;0, MIN(AE384,$I384-SUM($L384:AE384)), MAX(AE384,$I384-SUM($L384:AE384)))</f>
        <v>0</v>
      </c>
      <c r="AG384" s="178">
        <f>IF($I384 &gt;0, MIN(AF384,$I384-SUM($L384:AF384)), MAX(AF384,$I384-SUM($L384:AF384)))</f>
        <v>0</v>
      </c>
      <c r="AH384" s="178">
        <f>IF($I384 &gt;0, MIN(AG384,$I384-SUM($L384:AG384)), MAX(AG384,$I384-SUM($L384:AG384)))</f>
        <v>0</v>
      </c>
      <c r="AI384" s="178">
        <f>IF($I384 &gt;0, MIN(AH384,$I384-SUM($L384:AH384)), MAX(AH384,$I384-SUM($L384:AH384)))</f>
        <v>0</v>
      </c>
      <c r="AJ384" s="178">
        <f>IF($I384 &gt;0, MIN(AI384,$I384-SUM($L384:AI384)), MAX(AI384,$I384-SUM($L384:AI384)))</f>
        <v>0</v>
      </c>
      <c r="AK384" s="178">
        <f>IF($I384 &gt;0, MIN(AJ384,$I384-SUM($L384:AJ384)), MAX(AJ384,$I384-SUM($L384:AJ384)))</f>
        <v>0</v>
      </c>
      <c r="AL384" s="178">
        <f>IF($I384 &gt;0, MIN(AK384,$I384-SUM($L384:AK384)), MAX(AK384,$I384-SUM($L384:AK384)))</f>
        <v>0</v>
      </c>
      <c r="AM384" s="178">
        <f>IF($I384 &gt;0, MIN(AL384,$I384-SUM($L384:AL384)), MAX(AL384,$I384-SUM($L384:AL384)))</f>
        <v>0</v>
      </c>
      <c r="AN384" s="178">
        <f>IF($I384 &gt;0, MIN(AM384,$I384-SUM($L384:AM384)), MAX(AM384,$I384-SUM($L384:AM384)))</f>
        <v>0</v>
      </c>
      <c r="AO384" s="178">
        <f>IF($I384 &gt;0, MIN(AN384,$I384-SUM($L384:AN384)), MAX(AN384,$I384-SUM($L384:AN384)))</f>
        <v>0</v>
      </c>
      <c r="AP384" s="178">
        <f>IF($I384 &gt;0, MIN(AO384,$I384-SUM($L384:AO384)), MAX(AO384,$I384-SUM($L384:AO384)))</f>
        <v>0</v>
      </c>
      <c r="AQ384" s="178">
        <f>IF($I384 &gt;0, MIN(AP384,$I384-SUM($L384:AP384)), MAX(AP384,$I384-SUM($L384:AP384)))</f>
        <v>0</v>
      </c>
      <c r="AR384" s="178">
        <f>IF($I384 &gt;0, MIN(AQ384,$I384-SUM($L384:AQ384)), MAX(AQ384,$I384-SUM($L384:AQ384)))</f>
        <v>0</v>
      </c>
      <c r="AS384" s="178">
        <f>IF($I384 &gt;0, MIN(AR384,$I384-SUM($L384:AR384)), MAX(AR384,$I384-SUM($L384:AR384)))</f>
        <v>0</v>
      </c>
      <c r="AT384" s="178">
        <f>IF($I384 &gt;0, MIN(AS384,$I384-SUM($L384:AS384)), MAX(AS384,$I384-SUM($L384:AS384)))</f>
        <v>0</v>
      </c>
    </row>
    <row r="385" spans="1:46" ht="15" customHeight="1">
      <c r="A385" s="177"/>
      <c r="D385" s="174"/>
      <c r="E385" s="108">
        <v>39172</v>
      </c>
      <c r="G385" s="168" t="s">
        <v>235</v>
      </c>
      <c r="H385" s="169"/>
      <c r="I385" s="178">
        <f t="shared" si="65"/>
        <v>13.410397076271918</v>
      </c>
      <c r="J385" s="9" t="s">
        <v>35</v>
      </c>
      <c r="L385" s="178"/>
      <c r="M385" s="178"/>
      <c r="N385" s="178"/>
      <c r="O385" s="178"/>
      <c r="P385" s="178"/>
      <c r="Q385" s="178"/>
      <c r="R385" s="178"/>
      <c r="S385" s="178"/>
      <c r="T385" s="178"/>
      <c r="U385" s="178"/>
      <c r="V385" s="178"/>
      <c r="W385" s="178"/>
      <c r="X385" s="178"/>
      <c r="Y385" s="178"/>
      <c r="Z385" s="178"/>
      <c r="AA385" s="178"/>
      <c r="AB385" s="184">
        <f>$I385/$I$366</f>
        <v>1.9157710108959882</v>
      </c>
      <c r="AC385" s="178">
        <f>IF($I385 &gt;0, MIN(AB385,$I385-SUM($L385:AB385)), MAX(AB385,$I385-SUM($L385:AB385)))</f>
        <v>1.9157710108959882</v>
      </c>
      <c r="AD385" s="178">
        <f>IF($I385 &gt;0, MIN(AC385,$I385-SUM($L385:AC385)), MAX(AC385,$I385-SUM($L385:AC385)))</f>
        <v>1.9157710108959882</v>
      </c>
      <c r="AE385" s="178">
        <f>IF($I385 &gt;0, MIN(AD385,$I385-SUM($L385:AD385)), MAX(AD385,$I385-SUM($L385:AD385)))</f>
        <v>1.9157710108959882</v>
      </c>
      <c r="AF385" s="178">
        <f>IF($I385 &gt;0, MIN(AE385,$I385-SUM($L385:AE385)), MAX(AE385,$I385-SUM($L385:AE385)))</f>
        <v>1.9157710108959882</v>
      </c>
      <c r="AG385" s="178">
        <f>IF($I385 &gt;0, MIN(AF385,$I385-SUM($L385:AF385)), MAX(AF385,$I385-SUM($L385:AF385)))</f>
        <v>1.9157710108959882</v>
      </c>
      <c r="AH385" s="178">
        <f>IF($I385 &gt;0, MIN(AG385,$I385-SUM($L385:AG385)), MAX(AG385,$I385-SUM($L385:AG385)))</f>
        <v>1.9157710108959882</v>
      </c>
      <c r="AI385" s="178">
        <f>IF($I385 &gt;0, MIN(AH385,$I385-SUM($L385:AH385)), MAX(AH385,$I385-SUM($L385:AH385)))</f>
        <v>1.7763568394002505E-15</v>
      </c>
      <c r="AJ385" s="178">
        <f>IF($I385 &gt;0, MIN(AI385,$I385-SUM($L385:AI385)), MAX(AI385,$I385-SUM($L385:AI385)))</f>
        <v>0</v>
      </c>
      <c r="AK385" s="178">
        <f>IF($I385 &gt;0, MIN(AJ385,$I385-SUM($L385:AJ385)), MAX(AJ385,$I385-SUM($L385:AJ385)))</f>
        <v>0</v>
      </c>
      <c r="AL385" s="178">
        <f>IF($I385 &gt;0, MIN(AK385,$I385-SUM($L385:AK385)), MAX(AK385,$I385-SUM($L385:AK385)))</f>
        <v>0</v>
      </c>
      <c r="AM385" s="178">
        <f>IF($I385 &gt;0, MIN(AL385,$I385-SUM($L385:AL385)), MAX(AL385,$I385-SUM($L385:AL385)))</f>
        <v>0</v>
      </c>
      <c r="AN385" s="178">
        <f>IF($I385 &gt;0, MIN(AM385,$I385-SUM($L385:AM385)), MAX(AM385,$I385-SUM($L385:AM385)))</f>
        <v>0</v>
      </c>
      <c r="AO385" s="178">
        <f>IF($I385 &gt;0, MIN(AN385,$I385-SUM($L385:AN385)), MAX(AN385,$I385-SUM($L385:AN385)))</f>
        <v>0</v>
      </c>
      <c r="AP385" s="178">
        <f>IF($I385 &gt;0, MIN(AO385,$I385-SUM($L385:AO385)), MAX(AO385,$I385-SUM($L385:AO385)))</f>
        <v>0</v>
      </c>
      <c r="AQ385" s="178">
        <f>IF($I385 &gt;0, MIN(AP385,$I385-SUM($L385:AP385)), MAX(AP385,$I385-SUM($L385:AP385)))</f>
        <v>0</v>
      </c>
      <c r="AR385" s="178">
        <f>IF($I385 &gt;0, MIN(AQ385,$I385-SUM($L385:AQ385)), MAX(AQ385,$I385-SUM($L385:AQ385)))</f>
        <v>0</v>
      </c>
      <c r="AS385" s="178">
        <f>IF($I385 &gt;0, MIN(AR385,$I385-SUM($L385:AR385)), MAX(AR385,$I385-SUM($L385:AR385)))</f>
        <v>0</v>
      </c>
      <c r="AT385" s="178">
        <f>IF($I385 &gt;0, MIN(AS385,$I385-SUM($L385:AS385)), MAX(AS385,$I385-SUM($L385:AS385)))</f>
        <v>0</v>
      </c>
    </row>
    <row r="386" spans="1:46" ht="15" customHeight="1">
      <c r="A386" s="177"/>
      <c r="D386" s="174"/>
      <c r="E386" s="108">
        <v>39538</v>
      </c>
      <c r="G386" s="168" t="s">
        <v>235</v>
      </c>
      <c r="H386" s="169"/>
      <c r="I386" s="178">
        <f t="shared" si="65"/>
        <v>12.912495963496442</v>
      </c>
      <c r="J386" s="9" t="s">
        <v>35</v>
      </c>
      <c r="L386" s="178"/>
      <c r="M386" s="178"/>
      <c r="N386" s="178"/>
      <c r="O386" s="178"/>
      <c r="P386" s="178"/>
      <c r="Q386" s="178"/>
      <c r="R386" s="178"/>
      <c r="S386" s="178"/>
      <c r="T386" s="178"/>
      <c r="U386" s="178"/>
      <c r="V386" s="178"/>
      <c r="W386" s="178"/>
      <c r="X386" s="178"/>
      <c r="Y386" s="178"/>
      <c r="Z386" s="178"/>
      <c r="AA386" s="178"/>
      <c r="AB386" s="178"/>
      <c r="AC386" s="184">
        <f>$I386/$I$366</f>
        <v>1.8446422804994917</v>
      </c>
      <c r="AD386" s="178">
        <f>IF($I386 &gt;0, MIN(AC386,$I386-SUM($L386:AC386)), MAX(AC386,$I386-SUM($L386:AC386)))</f>
        <v>1.8446422804994917</v>
      </c>
      <c r="AE386" s="178">
        <f>IF($I386 &gt;0, MIN(AD386,$I386-SUM($L386:AD386)), MAX(AD386,$I386-SUM($L386:AD386)))</f>
        <v>1.8446422804994917</v>
      </c>
      <c r="AF386" s="178">
        <f>IF($I386 &gt;0, MIN(AE386,$I386-SUM($L386:AE386)), MAX(AE386,$I386-SUM($L386:AE386)))</f>
        <v>1.8446422804994917</v>
      </c>
      <c r="AG386" s="178">
        <f>IF($I386 &gt;0, MIN(AF386,$I386-SUM($L386:AF386)), MAX(AF386,$I386-SUM($L386:AF386)))</f>
        <v>1.8446422804994917</v>
      </c>
      <c r="AH386" s="178">
        <f>IF($I386 &gt;0, MIN(AG386,$I386-SUM($L386:AG386)), MAX(AG386,$I386-SUM($L386:AG386)))</f>
        <v>1.8446422804994917</v>
      </c>
      <c r="AI386" s="178">
        <f>IF($I386 &gt;0, MIN(AH386,$I386-SUM($L386:AH386)), MAX(AH386,$I386-SUM($L386:AH386)))</f>
        <v>1.8446422804994906</v>
      </c>
      <c r="AJ386" s="178">
        <f>IF($I386 &gt;0, MIN(AI386,$I386-SUM($L386:AI386)), MAX(AI386,$I386-SUM($L386:AI386)))</f>
        <v>0</v>
      </c>
      <c r="AK386" s="178">
        <f>IF($I386 &gt;0, MIN(AJ386,$I386-SUM($L386:AJ386)), MAX(AJ386,$I386-SUM($L386:AJ386)))</f>
        <v>0</v>
      </c>
      <c r="AL386" s="178">
        <f>IF($I386 &gt;0, MIN(AK386,$I386-SUM($L386:AK386)), MAX(AK386,$I386-SUM($L386:AK386)))</f>
        <v>0</v>
      </c>
      <c r="AM386" s="178">
        <f>IF($I386 &gt;0, MIN(AL386,$I386-SUM($L386:AL386)), MAX(AL386,$I386-SUM($L386:AL386)))</f>
        <v>0</v>
      </c>
      <c r="AN386" s="178">
        <f>IF($I386 &gt;0, MIN(AM386,$I386-SUM($L386:AM386)), MAX(AM386,$I386-SUM($L386:AM386)))</f>
        <v>0</v>
      </c>
      <c r="AO386" s="178">
        <f>IF($I386 &gt;0, MIN(AN386,$I386-SUM($L386:AN386)), MAX(AN386,$I386-SUM($L386:AN386)))</f>
        <v>0</v>
      </c>
      <c r="AP386" s="178">
        <f>IF($I386 &gt;0, MIN(AO386,$I386-SUM($L386:AO386)), MAX(AO386,$I386-SUM($L386:AO386)))</f>
        <v>0</v>
      </c>
      <c r="AQ386" s="178">
        <f>IF($I386 &gt;0, MIN(AP386,$I386-SUM($L386:AP386)), MAX(AP386,$I386-SUM($L386:AP386)))</f>
        <v>0</v>
      </c>
      <c r="AR386" s="178">
        <f>IF($I386 &gt;0, MIN(AQ386,$I386-SUM($L386:AQ386)), MAX(AQ386,$I386-SUM($L386:AQ386)))</f>
        <v>0</v>
      </c>
      <c r="AS386" s="178">
        <f>IF($I386 &gt;0, MIN(AR386,$I386-SUM($L386:AR386)), MAX(AR386,$I386-SUM($L386:AR386)))</f>
        <v>0</v>
      </c>
      <c r="AT386" s="178">
        <f>IF($I386 &gt;0, MIN(AS386,$I386-SUM($L386:AS386)), MAX(AS386,$I386-SUM($L386:AS386)))</f>
        <v>0</v>
      </c>
    </row>
    <row r="387" spans="1:46" ht="15" customHeight="1">
      <c r="A387" s="177"/>
      <c r="D387" s="174"/>
      <c r="E387" s="108">
        <v>39903</v>
      </c>
      <c r="G387" s="168" t="s">
        <v>235</v>
      </c>
      <c r="H387" s="169"/>
      <c r="I387" s="178">
        <f t="shared" si="65"/>
        <v>16.812445837066793</v>
      </c>
      <c r="J387" s="9" t="s">
        <v>35</v>
      </c>
      <c r="L387" s="178"/>
      <c r="M387" s="178"/>
      <c r="N387" s="178"/>
      <c r="O387" s="178"/>
      <c r="P387" s="178"/>
      <c r="Q387" s="178"/>
      <c r="R387" s="178"/>
      <c r="S387" s="178"/>
      <c r="T387" s="178"/>
      <c r="U387" s="178"/>
      <c r="V387" s="178"/>
      <c r="W387" s="178"/>
      <c r="X387" s="178"/>
      <c r="Y387" s="178"/>
      <c r="Z387" s="178"/>
      <c r="AA387" s="178"/>
      <c r="AB387" s="178"/>
      <c r="AC387" s="178"/>
      <c r="AD387" s="184">
        <f>$I387/$I$366</f>
        <v>2.4017779767238276</v>
      </c>
      <c r="AE387" s="178">
        <f>IF($I387 &gt;0, MIN(AD387,$I387-SUM($L387:AD387)), MAX(AD387,$I387-SUM($L387:AD387)))</f>
        <v>2.4017779767238276</v>
      </c>
      <c r="AF387" s="178">
        <f>IF($I387 &gt;0, MIN(AE387,$I387-SUM($L387:AE387)), MAX(AE387,$I387-SUM($L387:AE387)))</f>
        <v>2.4017779767238276</v>
      </c>
      <c r="AG387" s="178">
        <f>IF($I387 &gt;0, MIN(AF387,$I387-SUM($L387:AF387)), MAX(AF387,$I387-SUM($L387:AF387)))</f>
        <v>2.4017779767238276</v>
      </c>
      <c r="AH387" s="178">
        <f>IF($I387 &gt;0, MIN(AG387,$I387-SUM($L387:AG387)), MAX(AG387,$I387-SUM($L387:AG387)))</f>
        <v>2.4017779767238276</v>
      </c>
      <c r="AI387" s="178">
        <f>IF($I387 &gt;0, MIN(AH387,$I387-SUM($L387:AH387)), MAX(AH387,$I387-SUM($L387:AH387)))</f>
        <v>2.4017779767238276</v>
      </c>
      <c r="AJ387" s="178">
        <f>IF($I387 &gt;0, MIN(AI387,$I387-SUM($L387:AI387)), MAX(AI387,$I387-SUM($L387:AI387)))</f>
        <v>2.4017779767238263</v>
      </c>
      <c r="AK387" s="178">
        <f>IF($I387 &gt;0, MIN(AJ387,$I387-SUM($L387:AJ387)), MAX(AJ387,$I387-SUM($L387:AJ387)))</f>
        <v>0</v>
      </c>
      <c r="AL387" s="178">
        <f>IF($I387 &gt;0, MIN(AK387,$I387-SUM($L387:AK387)), MAX(AK387,$I387-SUM($L387:AK387)))</f>
        <v>0</v>
      </c>
      <c r="AM387" s="178">
        <f>IF($I387 &gt;0, MIN(AL387,$I387-SUM($L387:AL387)), MAX(AL387,$I387-SUM($L387:AL387)))</f>
        <v>0</v>
      </c>
      <c r="AN387" s="178">
        <f>IF($I387 &gt;0, MIN(AM387,$I387-SUM($L387:AM387)), MAX(AM387,$I387-SUM($L387:AM387)))</f>
        <v>0</v>
      </c>
      <c r="AO387" s="178">
        <f>IF($I387 &gt;0, MIN(AN387,$I387-SUM($L387:AN387)), MAX(AN387,$I387-SUM($L387:AN387)))</f>
        <v>0</v>
      </c>
      <c r="AP387" s="178">
        <f>IF($I387 &gt;0, MIN(AO387,$I387-SUM($L387:AO387)), MAX(AO387,$I387-SUM($L387:AO387)))</f>
        <v>0</v>
      </c>
      <c r="AQ387" s="178">
        <f>IF($I387 &gt;0, MIN(AP387,$I387-SUM($L387:AP387)), MAX(AP387,$I387-SUM($L387:AP387)))</f>
        <v>0</v>
      </c>
      <c r="AR387" s="178">
        <f>IF($I387 &gt;0, MIN(AQ387,$I387-SUM($L387:AQ387)), MAX(AQ387,$I387-SUM($L387:AQ387)))</f>
        <v>0</v>
      </c>
      <c r="AS387" s="178">
        <f>IF($I387 &gt;0, MIN(AR387,$I387-SUM($L387:AR387)), MAX(AR387,$I387-SUM($L387:AR387)))</f>
        <v>0</v>
      </c>
      <c r="AT387" s="178">
        <f>IF($I387 &gt;0, MIN(AS387,$I387-SUM($L387:AS387)), MAX(AS387,$I387-SUM($L387:AS387)))</f>
        <v>0</v>
      </c>
    </row>
    <row r="388" spans="1:46" ht="15" customHeight="1">
      <c r="A388" s="177"/>
      <c r="D388" s="174"/>
      <c r="E388" s="108">
        <v>40268</v>
      </c>
      <c r="G388" s="168" t="s">
        <v>235</v>
      </c>
      <c r="H388" s="169"/>
      <c r="I388" s="178">
        <f t="shared" si="65"/>
        <v>13.471931657262248</v>
      </c>
      <c r="J388" s="9" t="s">
        <v>35</v>
      </c>
      <c r="L388" s="178"/>
      <c r="M388" s="178"/>
      <c r="N388" s="178"/>
      <c r="O388" s="178"/>
      <c r="P388" s="178"/>
      <c r="Q388" s="178"/>
      <c r="R388" s="178"/>
      <c r="S388" s="178"/>
      <c r="T388" s="178"/>
      <c r="U388" s="178"/>
      <c r="V388" s="178"/>
      <c r="W388" s="178"/>
      <c r="X388" s="178"/>
      <c r="Y388" s="178"/>
      <c r="Z388" s="178"/>
      <c r="AA388" s="178"/>
      <c r="AB388" s="178"/>
      <c r="AC388" s="178"/>
      <c r="AD388" s="178"/>
      <c r="AE388" s="184">
        <f>$I388/$I$366</f>
        <v>1.9245616653231783</v>
      </c>
      <c r="AF388" s="178">
        <f>IF($I388 &gt;0, MIN(AE388,$I388-SUM($L388:AE388)), MAX(AE388,$I388-SUM($L388:AE388)))</f>
        <v>1.9245616653231783</v>
      </c>
      <c r="AG388" s="178">
        <f>IF($I388 &gt;0, MIN(AF388,$I388-SUM($L388:AF388)), MAX(AF388,$I388-SUM($L388:AF388)))</f>
        <v>1.9245616653231783</v>
      </c>
      <c r="AH388" s="178">
        <f>IF($I388 &gt;0, MIN(AG388,$I388-SUM($L388:AG388)), MAX(AG388,$I388-SUM($L388:AG388)))</f>
        <v>1.9245616653231783</v>
      </c>
      <c r="AI388" s="178">
        <f>IF($I388 &gt;0, MIN(AH388,$I388-SUM($L388:AH388)), MAX(AH388,$I388-SUM($L388:AH388)))</f>
        <v>1.9245616653231783</v>
      </c>
      <c r="AJ388" s="178">
        <f>IF($I388 &gt;0, MIN(AI388,$I388-SUM($L388:AI388)), MAX(AI388,$I388-SUM($L388:AI388)))</f>
        <v>1.9245616653231783</v>
      </c>
      <c r="AK388" s="178">
        <f>IF($I388 &gt;0, MIN(AJ388,$I388-SUM($L388:AJ388)), MAX(AJ388,$I388-SUM($L388:AJ388)))</f>
        <v>1.9245616653231783</v>
      </c>
      <c r="AL388" s="178">
        <f>IF($I388 &gt;0, MIN(AK388,$I388-SUM($L388:AK388)), MAX(AK388,$I388-SUM($L388:AK388)))</f>
        <v>0</v>
      </c>
      <c r="AM388" s="178">
        <f>IF($I388 &gt;0, MIN(AL388,$I388-SUM($L388:AL388)), MAX(AL388,$I388-SUM($L388:AL388)))</f>
        <v>0</v>
      </c>
      <c r="AN388" s="178">
        <f>IF($I388 &gt;0, MIN(AM388,$I388-SUM($L388:AM388)), MAX(AM388,$I388-SUM($L388:AM388)))</f>
        <v>0</v>
      </c>
      <c r="AO388" s="178">
        <f>IF($I388 &gt;0, MIN(AN388,$I388-SUM($L388:AN388)), MAX(AN388,$I388-SUM($L388:AN388)))</f>
        <v>0</v>
      </c>
      <c r="AP388" s="178">
        <f>IF($I388 &gt;0, MIN(AO388,$I388-SUM($L388:AO388)), MAX(AO388,$I388-SUM($L388:AO388)))</f>
        <v>0</v>
      </c>
      <c r="AQ388" s="178">
        <f>IF($I388 &gt;0, MIN(AP388,$I388-SUM($L388:AP388)), MAX(AP388,$I388-SUM($L388:AP388)))</f>
        <v>0</v>
      </c>
      <c r="AR388" s="178">
        <f>IF($I388 &gt;0, MIN(AQ388,$I388-SUM($L388:AQ388)), MAX(AQ388,$I388-SUM($L388:AQ388)))</f>
        <v>0</v>
      </c>
      <c r="AS388" s="178">
        <f>IF($I388 &gt;0, MIN(AR388,$I388-SUM($L388:AR388)), MAX(AR388,$I388-SUM($L388:AR388)))</f>
        <v>0</v>
      </c>
      <c r="AT388" s="178">
        <f>IF($I388 &gt;0, MIN(AS388,$I388-SUM($L388:AS388)), MAX(AS388,$I388-SUM($L388:AS388)))</f>
        <v>0</v>
      </c>
    </row>
    <row r="389" spans="1:46" ht="15" customHeight="1">
      <c r="A389" s="177"/>
      <c r="D389" s="174"/>
      <c r="E389" s="108">
        <v>40633</v>
      </c>
      <c r="G389" s="168" t="s">
        <v>235</v>
      </c>
      <c r="H389" s="169"/>
      <c r="I389" s="178">
        <f t="shared" si="65"/>
        <v>23.050498164463196</v>
      </c>
      <c r="J389" s="9" t="s">
        <v>35</v>
      </c>
      <c r="L389" s="178"/>
      <c r="M389" s="178"/>
      <c r="N389" s="178"/>
      <c r="O389" s="178"/>
      <c r="P389" s="178"/>
      <c r="Q389" s="178"/>
      <c r="R389" s="178"/>
      <c r="S389" s="178"/>
      <c r="T389" s="178"/>
      <c r="U389" s="178"/>
      <c r="V389" s="178"/>
      <c r="W389" s="178"/>
      <c r="X389" s="178"/>
      <c r="Y389" s="178"/>
      <c r="Z389" s="178"/>
      <c r="AA389" s="178"/>
      <c r="AB389" s="178"/>
      <c r="AC389" s="178"/>
      <c r="AD389" s="178"/>
      <c r="AE389" s="178"/>
      <c r="AF389" s="184">
        <f>$I389/$I$366</f>
        <v>3.292928309209028</v>
      </c>
      <c r="AG389" s="178">
        <f>IF($I389 &gt;0, MIN(AF389,$I389-SUM($L389:AF389)), MAX(AF389,$I389-SUM($L389:AF389)))</f>
        <v>3.292928309209028</v>
      </c>
      <c r="AH389" s="178">
        <f>IF($I389 &gt;0, MIN(AG389,$I389-SUM($L389:AG389)), MAX(AG389,$I389-SUM($L389:AG389)))</f>
        <v>3.292928309209028</v>
      </c>
      <c r="AI389" s="178">
        <f>IF($I389 &gt;0, MIN(AH389,$I389-SUM($L389:AH389)), MAX(AH389,$I389-SUM($L389:AH389)))</f>
        <v>3.292928309209028</v>
      </c>
      <c r="AJ389" s="178">
        <f>IF($I389 &gt;0, MIN(AI389,$I389-SUM($L389:AI389)), MAX(AI389,$I389-SUM($L389:AI389)))</f>
        <v>3.292928309209028</v>
      </c>
      <c r="AK389" s="178">
        <f>IF($I389 &gt;0, MIN(AJ389,$I389-SUM($L389:AJ389)), MAX(AJ389,$I389-SUM($L389:AJ389)))</f>
        <v>3.292928309209028</v>
      </c>
      <c r="AL389" s="178">
        <f>IF($I389 &gt;0, MIN(AK389,$I389-SUM($L389:AK389)), MAX(AK389,$I389-SUM($L389:AK389)))</f>
        <v>3.292928309209028</v>
      </c>
      <c r="AM389" s="178">
        <f>IF($I389 &gt;0, MIN(AL389,$I389-SUM($L389:AL389)), MAX(AL389,$I389-SUM($L389:AL389)))</f>
        <v>0</v>
      </c>
      <c r="AN389" s="178">
        <f>IF($I389 &gt;0, MIN(AM389,$I389-SUM($L389:AM389)), MAX(AM389,$I389-SUM($L389:AM389)))</f>
        <v>0</v>
      </c>
      <c r="AO389" s="178">
        <f>IF($I389 &gt;0, MIN(AN389,$I389-SUM($L389:AN389)), MAX(AN389,$I389-SUM($L389:AN389)))</f>
        <v>0</v>
      </c>
      <c r="AP389" s="178">
        <f>IF($I389 &gt;0, MIN(AO389,$I389-SUM($L389:AO389)), MAX(AO389,$I389-SUM($L389:AO389)))</f>
        <v>0</v>
      </c>
      <c r="AQ389" s="178">
        <f>IF($I389 &gt;0, MIN(AP389,$I389-SUM($L389:AP389)), MAX(AP389,$I389-SUM($L389:AP389)))</f>
        <v>0</v>
      </c>
      <c r="AR389" s="178">
        <f>IF($I389 &gt;0, MIN(AQ389,$I389-SUM($L389:AQ389)), MAX(AQ389,$I389-SUM($L389:AQ389)))</f>
        <v>0</v>
      </c>
      <c r="AS389" s="178">
        <f>IF($I389 &gt;0, MIN(AR389,$I389-SUM($L389:AR389)), MAX(AR389,$I389-SUM($L389:AR389)))</f>
        <v>0</v>
      </c>
      <c r="AT389" s="178">
        <f>IF($I389 &gt;0, MIN(AS389,$I389-SUM($L389:AS389)), MAX(AS389,$I389-SUM($L389:AS389)))</f>
        <v>0</v>
      </c>
    </row>
    <row r="390" spans="1:46" ht="15" customHeight="1">
      <c r="A390" s="177"/>
      <c r="D390" s="174"/>
      <c r="E390" s="108">
        <v>40999</v>
      </c>
      <c r="G390" s="168" t="s">
        <v>235</v>
      </c>
      <c r="H390" s="169"/>
      <c r="I390" s="178">
        <f t="shared" si="65"/>
        <v>26.177425263367798</v>
      </c>
      <c r="J390" s="9" t="s">
        <v>35</v>
      </c>
      <c r="L390" s="178"/>
      <c r="M390" s="178"/>
      <c r="N390" s="178"/>
      <c r="O390" s="178"/>
      <c r="P390" s="178"/>
      <c r="Q390" s="178"/>
      <c r="R390" s="178"/>
      <c r="S390" s="178"/>
      <c r="T390" s="178"/>
      <c r="U390" s="178"/>
      <c r="V390" s="178"/>
      <c r="W390" s="178"/>
      <c r="X390" s="178"/>
      <c r="Y390" s="178"/>
      <c r="Z390" s="178"/>
      <c r="AA390" s="178"/>
      <c r="AB390" s="178"/>
      <c r="AC390" s="178"/>
      <c r="AD390" s="178"/>
      <c r="AE390" s="178"/>
      <c r="AF390" s="178"/>
      <c r="AG390" s="184">
        <f>$I390/$I$366</f>
        <v>3.7396321804811139</v>
      </c>
      <c r="AH390" s="178">
        <f>IF($I390 &gt;0, MIN(AG390,$I390-SUM($L390:AG390)), MAX(AG390,$I390-SUM($L390:AG390)))</f>
        <v>3.7396321804811139</v>
      </c>
      <c r="AI390" s="178">
        <f>IF($I390 &gt;0, MIN(AH390,$I390-SUM($L390:AH390)), MAX(AH390,$I390-SUM($L390:AH390)))</f>
        <v>3.7396321804811139</v>
      </c>
      <c r="AJ390" s="178">
        <f>IF($I390 &gt;0, MIN(AI390,$I390-SUM($L390:AI390)), MAX(AI390,$I390-SUM($L390:AI390)))</f>
        <v>3.7396321804811139</v>
      </c>
      <c r="AK390" s="178">
        <f>IF($I390 &gt;0, MIN(AJ390,$I390-SUM($L390:AJ390)), MAX(AJ390,$I390-SUM($L390:AJ390)))</f>
        <v>3.7396321804811139</v>
      </c>
      <c r="AL390" s="178">
        <f>IF($I390 &gt;0, MIN(AK390,$I390-SUM($L390:AK390)), MAX(AK390,$I390-SUM($L390:AK390)))</f>
        <v>3.7396321804811139</v>
      </c>
      <c r="AM390" s="178">
        <f>IF($I390 &gt;0, MIN(AL390,$I390-SUM($L390:AL390)), MAX(AL390,$I390-SUM($L390:AL390)))</f>
        <v>3.7396321804811139</v>
      </c>
      <c r="AN390" s="178">
        <f>IF($I390 &gt;0, MIN(AM390,$I390-SUM($L390:AM390)), MAX(AM390,$I390-SUM($L390:AM390)))</f>
        <v>3.5527136788005009E-15</v>
      </c>
      <c r="AO390" s="178">
        <f>IF($I390 &gt;0, MIN(AN390,$I390-SUM($L390:AN390)), MAX(AN390,$I390-SUM($L390:AN390)))</f>
        <v>0</v>
      </c>
      <c r="AP390" s="178">
        <f>IF($I390 &gt;0, MIN(AO390,$I390-SUM($L390:AO390)), MAX(AO390,$I390-SUM($L390:AO390)))</f>
        <v>0</v>
      </c>
      <c r="AQ390" s="178">
        <f>IF($I390 &gt;0, MIN(AP390,$I390-SUM($L390:AP390)), MAX(AP390,$I390-SUM($L390:AP390)))</f>
        <v>0</v>
      </c>
      <c r="AR390" s="178">
        <f>IF($I390 &gt;0, MIN(AQ390,$I390-SUM($L390:AQ390)), MAX(AQ390,$I390-SUM($L390:AQ390)))</f>
        <v>0</v>
      </c>
      <c r="AS390" s="178">
        <f>IF($I390 &gt;0, MIN(AR390,$I390-SUM($L390:AR390)), MAX(AR390,$I390-SUM($L390:AR390)))</f>
        <v>0</v>
      </c>
      <c r="AT390" s="178">
        <f>IF($I390 &gt;0, MIN(AS390,$I390-SUM($L390:AS390)), MAX(AS390,$I390-SUM($L390:AS390)))</f>
        <v>0</v>
      </c>
    </row>
    <row r="391" spans="1:46" ht="15" customHeight="1">
      <c r="A391" s="177"/>
      <c r="D391" s="174"/>
      <c r="E391" s="108">
        <v>41364</v>
      </c>
      <c r="G391" s="168" t="s">
        <v>235</v>
      </c>
      <c r="H391" s="169"/>
      <c r="I391" s="178">
        <f t="shared" si="65"/>
        <v>37.964163927181978</v>
      </c>
      <c r="J391" s="9" t="s">
        <v>35</v>
      </c>
      <c r="L391" s="178"/>
      <c r="M391" s="178"/>
      <c r="N391" s="178"/>
      <c r="O391" s="178"/>
      <c r="P391" s="178"/>
      <c r="Q391" s="178"/>
      <c r="R391" s="178"/>
      <c r="S391" s="178"/>
      <c r="T391" s="178"/>
      <c r="U391" s="178"/>
      <c r="V391" s="178"/>
      <c r="W391" s="178"/>
      <c r="X391" s="178"/>
      <c r="Y391" s="178"/>
      <c r="Z391" s="178"/>
      <c r="AA391" s="178"/>
      <c r="AB391" s="178"/>
      <c r="AC391" s="178"/>
      <c r="AD391" s="178"/>
      <c r="AE391" s="178"/>
      <c r="AF391" s="178"/>
      <c r="AG391" s="178"/>
      <c r="AH391" s="184">
        <f>$I391/$I$366</f>
        <v>5.4234519895974254</v>
      </c>
      <c r="AI391" s="178">
        <f>IF($I391 &gt;0, MIN(AH391,$I391-SUM($L391:AH391)), MAX(AH391,$I391-SUM($L391:AH391)))</f>
        <v>5.4234519895974254</v>
      </c>
      <c r="AJ391" s="178">
        <f>IF($I391 &gt;0, MIN(AI391,$I391-SUM($L391:AI391)), MAX(AI391,$I391-SUM($L391:AI391)))</f>
        <v>5.4234519895974254</v>
      </c>
      <c r="AK391" s="178">
        <f>IF($I391 &gt;0, MIN(AJ391,$I391-SUM($L391:AJ391)), MAX(AJ391,$I391-SUM($L391:AJ391)))</f>
        <v>5.4234519895974254</v>
      </c>
      <c r="AL391" s="178">
        <f>IF($I391 &gt;0, MIN(AK391,$I391-SUM($L391:AK391)), MAX(AK391,$I391-SUM($L391:AK391)))</f>
        <v>5.4234519895974254</v>
      </c>
      <c r="AM391" s="178">
        <f>IF($I391 &gt;0, MIN(AL391,$I391-SUM($L391:AL391)), MAX(AL391,$I391-SUM($L391:AL391)))</f>
        <v>5.4234519895974254</v>
      </c>
      <c r="AN391" s="178">
        <f>IF($I391 &gt;0, MIN(AM391,$I391-SUM($L391:AM391)), MAX(AM391,$I391-SUM($L391:AM391)))</f>
        <v>5.4234519895974245</v>
      </c>
      <c r="AO391" s="178">
        <f>IF($I391 &gt;0, MIN(AN391,$I391-SUM($L391:AN391)), MAX(AN391,$I391-SUM($L391:AN391)))</f>
        <v>0</v>
      </c>
      <c r="AP391" s="178">
        <f>IF($I391 &gt;0, MIN(AO391,$I391-SUM($L391:AO391)), MAX(AO391,$I391-SUM($L391:AO391)))</f>
        <v>0</v>
      </c>
      <c r="AQ391" s="178">
        <f>IF($I391 &gt;0, MIN(AP391,$I391-SUM($L391:AP391)), MAX(AP391,$I391-SUM($L391:AP391)))</f>
        <v>0</v>
      </c>
      <c r="AR391" s="178">
        <f>IF($I391 &gt;0, MIN(AQ391,$I391-SUM($L391:AQ391)), MAX(AQ391,$I391-SUM($L391:AQ391)))</f>
        <v>0</v>
      </c>
      <c r="AS391" s="178">
        <f>IF($I391 &gt;0, MIN(AR391,$I391-SUM($L391:AR391)), MAX(AR391,$I391-SUM($L391:AR391)))</f>
        <v>0</v>
      </c>
      <c r="AT391" s="178">
        <f>IF($I391 &gt;0, MIN(AS391,$I391-SUM($L391:AS391)), MAX(AS391,$I391-SUM($L391:AS391)))</f>
        <v>0</v>
      </c>
    </row>
    <row r="392" spans="1:46" ht="15" customHeight="1">
      <c r="A392" s="177"/>
      <c r="D392" s="174"/>
      <c r="E392" s="108">
        <v>41729</v>
      </c>
      <c r="G392" s="168" t="s">
        <v>235</v>
      </c>
      <c r="H392" s="169"/>
      <c r="I392" s="178">
        <f t="shared" si="65"/>
        <v>47.73143364560628</v>
      </c>
      <c r="J392" s="9" t="s">
        <v>35</v>
      </c>
      <c r="L392" s="178"/>
      <c r="M392" s="178"/>
      <c r="N392" s="178"/>
      <c r="O392" s="178"/>
      <c r="P392" s="178"/>
      <c r="Q392" s="178"/>
      <c r="R392" s="178"/>
      <c r="S392" s="178"/>
      <c r="T392" s="178"/>
      <c r="U392" s="178"/>
      <c r="V392" s="178"/>
      <c r="W392" s="178"/>
      <c r="X392" s="178"/>
      <c r="Y392" s="178"/>
      <c r="Z392" s="178"/>
      <c r="AA392" s="178"/>
      <c r="AB392" s="178"/>
      <c r="AC392" s="178"/>
      <c r="AD392" s="178"/>
      <c r="AE392" s="178"/>
      <c r="AF392" s="178"/>
      <c r="AG392" s="178"/>
      <c r="AH392" s="178"/>
      <c r="AI392" s="184">
        <f>$I392/$I$366</f>
        <v>6.8187762350866112</v>
      </c>
      <c r="AJ392" s="178">
        <f>IF($I392 &gt;0, MIN(AI392,$I392-SUM($L392:AI392)), MAX(AI392,$I392-SUM($L392:AI392)))</f>
        <v>6.8187762350866112</v>
      </c>
      <c r="AK392" s="178">
        <f>IF($I392 &gt;0, MIN(AJ392,$I392-SUM($L392:AJ392)), MAX(AJ392,$I392-SUM($L392:AJ392)))</f>
        <v>6.8187762350866112</v>
      </c>
      <c r="AL392" s="178">
        <f>IF($I392 &gt;0, MIN(AK392,$I392-SUM($L392:AK392)), MAX(AK392,$I392-SUM($L392:AK392)))</f>
        <v>6.8187762350866112</v>
      </c>
      <c r="AM392" s="178">
        <f>IF($I392 &gt;0, MIN(AL392,$I392-SUM($L392:AL392)), MAX(AL392,$I392-SUM($L392:AL392)))</f>
        <v>6.8187762350866112</v>
      </c>
      <c r="AN392" s="178">
        <f>IF($I392 &gt;0, MIN(AM392,$I392-SUM($L392:AM392)), MAX(AM392,$I392-SUM($L392:AM392)))</f>
        <v>6.8187762350866112</v>
      </c>
      <c r="AO392" s="178">
        <f>IF($I392 &gt;0, MIN(AN392,$I392-SUM($L392:AN392)), MAX(AN392,$I392-SUM($L392:AN392)))</f>
        <v>6.8187762350866112</v>
      </c>
      <c r="AP392" s="178">
        <f>IF($I392 &gt;0, MIN(AO392,$I392-SUM($L392:AO392)), MAX(AO392,$I392-SUM($L392:AO392)))</f>
        <v>7.1054273576010019E-15</v>
      </c>
      <c r="AQ392" s="178">
        <f>IF($I392 &gt;0, MIN(AP392,$I392-SUM($L392:AP392)), MAX(AP392,$I392-SUM($L392:AP392)))</f>
        <v>0</v>
      </c>
      <c r="AR392" s="178">
        <f>IF($I392 &gt;0, MIN(AQ392,$I392-SUM($L392:AQ392)), MAX(AQ392,$I392-SUM($L392:AQ392)))</f>
        <v>0</v>
      </c>
      <c r="AS392" s="178">
        <f>IF($I392 &gt;0, MIN(AR392,$I392-SUM($L392:AR392)), MAX(AR392,$I392-SUM($L392:AR392)))</f>
        <v>0</v>
      </c>
      <c r="AT392" s="178">
        <f>IF($I392 &gt;0, MIN(AS392,$I392-SUM($L392:AS392)), MAX(AS392,$I392-SUM($L392:AS392)))</f>
        <v>0</v>
      </c>
    </row>
    <row r="393" spans="1:46" ht="15" customHeight="1">
      <c r="A393" s="177"/>
      <c r="D393" s="174"/>
      <c r="E393" s="108">
        <v>42094</v>
      </c>
      <c r="G393" s="168" t="s">
        <v>235</v>
      </c>
      <c r="H393" s="169"/>
      <c r="I393" s="178">
        <f t="shared" si="65"/>
        <v>41.801359406398156</v>
      </c>
      <c r="J393" s="9" t="s">
        <v>35</v>
      </c>
      <c r="L393" s="178"/>
      <c r="M393" s="178"/>
      <c r="N393" s="178"/>
      <c r="O393" s="178"/>
      <c r="P393" s="178"/>
      <c r="Q393" s="178"/>
      <c r="R393" s="178"/>
      <c r="S393" s="178"/>
      <c r="T393" s="178"/>
      <c r="U393" s="178"/>
      <c r="V393" s="178"/>
      <c r="W393" s="178"/>
      <c r="X393" s="178"/>
      <c r="Y393" s="178"/>
      <c r="Z393" s="178"/>
      <c r="AA393" s="178"/>
      <c r="AB393" s="178"/>
      <c r="AC393" s="178"/>
      <c r="AD393" s="178"/>
      <c r="AE393" s="178"/>
      <c r="AF393" s="178"/>
      <c r="AG393" s="178"/>
      <c r="AH393" s="178"/>
      <c r="AI393" s="178"/>
      <c r="AJ393" s="184">
        <f>$I393/$I$366</f>
        <v>5.9716227723425934</v>
      </c>
      <c r="AK393" s="178">
        <f>IF($I393 &gt;0, MIN(AJ393,$I393-SUM($L393:AJ393)), MAX(AJ393,$I393-SUM($L393:AJ393)))</f>
        <v>5.9716227723425934</v>
      </c>
      <c r="AL393" s="178">
        <f>IF($I393 &gt;0, MIN(AK393,$I393-SUM($L393:AK393)), MAX(AK393,$I393-SUM($L393:AK393)))</f>
        <v>5.9716227723425934</v>
      </c>
      <c r="AM393" s="178">
        <f>IF($I393 &gt;0, MIN(AL393,$I393-SUM($L393:AL393)), MAX(AL393,$I393-SUM($L393:AL393)))</f>
        <v>5.9716227723425934</v>
      </c>
      <c r="AN393" s="178">
        <f>IF($I393 &gt;0, MIN(AM393,$I393-SUM($L393:AM393)), MAX(AM393,$I393-SUM($L393:AM393)))</f>
        <v>5.9716227723425934</v>
      </c>
      <c r="AO393" s="178">
        <f>IF($I393 &gt;0, MIN(AN393,$I393-SUM($L393:AN393)), MAX(AN393,$I393-SUM($L393:AN393)))</f>
        <v>5.9716227723425934</v>
      </c>
      <c r="AP393" s="178">
        <f>IF($I393 &gt;0, MIN(AO393,$I393-SUM($L393:AO393)), MAX(AO393,$I393-SUM($L393:AO393)))</f>
        <v>5.9716227723425934</v>
      </c>
      <c r="AQ393" s="178">
        <f>IF($I393 &gt;0, MIN(AP393,$I393-SUM($L393:AP393)), MAX(AP393,$I393-SUM($L393:AP393)))</f>
        <v>7.1054273576010019E-15</v>
      </c>
      <c r="AR393" s="178">
        <f>IF($I393 &gt;0, MIN(AQ393,$I393-SUM($L393:AQ393)), MAX(AQ393,$I393-SUM($L393:AQ393)))</f>
        <v>0</v>
      </c>
      <c r="AS393" s="178">
        <f>IF($I393 &gt;0, MIN(AR393,$I393-SUM($L393:AR393)), MAX(AR393,$I393-SUM($L393:AR393)))</f>
        <v>0</v>
      </c>
      <c r="AT393" s="178">
        <f>IF($I393 &gt;0, MIN(AS393,$I393-SUM($L393:AS393)), MAX(AS393,$I393-SUM($L393:AS393)))</f>
        <v>0</v>
      </c>
    </row>
    <row r="394" spans="1:46" ht="15" customHeight="1">
      <c r="A394" s="177"/>
      <c r="D394" s="174"/>
      <c r="E394" s="108">
        <v>42460</v>
      </c>
      <c r="G394" s="168" t="s">
        <v>235</v>
      </c>
      <c r="H394" s="169"/>
      <c r="I394" s="178">
        <f t="shared" si="65"/>
        <v>43.172599327883191</v>
      </c>
      <c r="J394" s="9" t="s">
        <v>35</v>
      </c>
      <c r="L394" s="178"/>
      <c r="M394" s="178"/>
      <c r="N394" s="178"/>
      <c r="O394" s="178"/>
      <c r="P394" s="178"/>
      <c r="Q394" s="178"/>
      <c r="R394" s="178"/>
      <c r="S394" s="178"/>
      <c r="T394" s="178"/>
      <c r="U394" s="178"/>
      <c r="V394" s="178"/>
      <c r="W394" s="178"/>
      <c r="X394" s="178"/>
      <c r="Y394" s="178"/>
      <c r="Z394" s="178"/>
      <c r="AA394" s="178"/>
      <c r="AB394" s="178"/>
      <c r="AC394" s="178"/>
      <c r="AD394" s="178"/>
      <c r="AE394" s="178"/>
      <c r="AF394" s="178"/>
      <c r="AG394" s="178"/>
      <c r="AH394" s="178"/>
      <c r="AI394" s="178"/>
      <c r="AJ394" s="178"/>
      <c r="AK394" s="184">
        <f>$I394/$I$366</f>
        <v>6.1675141896975987</v>
      </c>
      <c r="AL394" s="178">
        <f>IF($I394 &gt;0, MIN(AK394,$I394-SUM($L394:AK394)), MAX(AK394,$I394-SUM($L394:AK394)))</f>
        <v>6.1675141896975987</v>
      </c>
      <c r="AM394" s="178">
        <f>IF($I394 &gt;0, MIN(AL394,$I394-SUM($L394:AL394)), MAX(AL394,$I394-SUM($L394:AL394)))</f>
        <v>6.1675141896975987</v>
      </c>
      <c r="AN394" s="178">
        <f>IF($I394 &gt;0, MIN(AM394,$I394-SUM($L394:AM394)), MAX(AM394,$I394-SUM($L394:AM394)))</f>
        <v>6.1675141896975987</v>
      </c>
      <c r="AO394" s="178">
        <f>IF($I394 &gt;0, MIN(AN394,$I394-SUM($L394:AN394)), MAX(AN394,$I394-SUM($L394:AN394)))</f>
        <v>6.1675141896975987</v>
      </c>
      <c r="AP394" s="178">
        <f>IF($I394 &gt;0, MIN(AO394,$I394-SUM($L394:AO394)), MAX(AO394,$I394-SUM($L394:AO394)))</f>
        <v>6.1675141896975987</v>
      </c>
      <c r="AQ394" s="178">
        <f>IF($I394 &gt;0, MIN(AP394,$I394-SUM($L394:AP394)), MAX(AP394,$I394-SUM($L394:AP394)))</f>
        <v>6.1675141896975987</v>
      </c>
      <c r="AR394" s="178">
        <f>IF($I394 &gt;0, MIN(AQ394,$I394-SUM($L394:AQ394)), MAX(AQ394,$I394-SUM($L394:AQ394)))</f>
        <v>0</v>
      </c>
      <c r="AS394" s="178">
        <f>IF($I394 &gt;0, MIN(AR394,$I394-SUM($L394:AR394)), MAX(AR394,$I394-SUM($L394:AR394)))</f>
        <v>0</v>
      </c>
      <c r="AT394" s="178">
        <f>IF($I394 &gt;0, MIN(AS394,$I394-SUM($L394:AS394)), MAX(AS394,$I394-SUM($L394:AS394)))</f>
        <v>0</v>
      </c>
    </row>
    <row r="395" spans="1:46" ht="15" customHeight="1">
      <c r="A395" s="177"/>
      <c r="D395" s="174"/>
      <c r="E395" s="108">
        <v>42825</v>
      </c>
      <c r="G395" s="168" t="s">
        <v>235</v>
      </c>
      <c r="H395" s="169"/>
      <c r="I395" s="178">
        <f t="shared" si="65"/>
        <v>47.423140435530712</v>
      </c>
      <c r="J395" s="9" t="s">
        <v>35</v>
      </c>
      <c r="L395" s="178"/>
      <c r="M395" s="178"/>
      <c r="N395" s="178"/>
      <c r="O395" s="178"/>
      <c r="P395" s="178"/>
      <c r="Q395" s="178"/>
      <c r="R395" s="178"/>
      <c r="S395" s="178"/>
      <c r="T395" s="178"/>
      <c r="U395" s="178"/>
      <c r="V395" s="178"/>
      <c r="W395" s="178"/>
      <c r="X395" s="178"/>
      <c r="Y395" s="178"/>
      <c r="Z395" s="178"/>
      <c r="AA395" s="178"/>
      <c r="AB395" s="178"/>
      <c r="AC395" s="178"/>
      <c r="AD395" s="178"/>
      <c r="AE395" s="178"/>
      <c r="AF395" s="178"/>
      <c r="AG395" s="178"/>
      <c r="AH395" s="178"/>
      <c r="AI395" s="178"/>
      <c r="AJ395" s="178"/>
      <c r="AK395" s="178"/>
      <c r="AL395" s="184">
        <f>$I395/$I$366</f>
        <v>6.7747343479329585</v>
      </c>
      <c r="AM395" s="178">
        <f>IF($I395 &gt;0, MIN(AL395,$I395-SUM($L395:AL395)), MAX(AL395,$I395-SUM($L395:AL395)))</f>
        <v>6.7747343479329585</v>
      </c>
      <c r="AN395" s="178">
        <f>IF($I395 &gt;0, MIN(AM395,$I395-SUM($L395:AM395)), MAX(AM395,$I395-SUM($L395:AM395)))</f>
        <v>6.7747343479329585</v>
      </c>
      <c r="AO395" s="178">
        <f>IF($I395 &gt;0, MIN(AN395,$I395-SUM($L395:AN395)), MAX(AN395,$I395-SUM($L395:AN395)))</f>
        <v>6.7747343479329585</v>
      </c>
      <c r="AP395" s="178">
        <f>IF($I395 &gt;0, MIN(AO395,$I395-SUM($L395:AO395)), MAX(AO395,$I395-SUM($L395:AO395)))</f>
        <v>6.7747343479329585</v>
      </c>
      <c r="AQ395" s="178">
        <f>IF($I395 &gt;0, MIN(AP395,$I395-SUM($L395:AP395)), MAX(AP395,$I395-SUM($L395:AP395)))</f>
        <v>6.7747343479329585</v>
      </c>
      <c r="AR395" s="178">
        <f>IF($I395 &gt;0, MIN(AQ395,$I395-SUM($L395:AQ395)), MAX(AQ395,$I395-SUM($L395:AQ395)))</f>
        <v>6.7747343479329585</v>
      </c>
      <c r="AS395" s="178">
        <f>IF($I395 &gt;0, MIN(AR395,$I395-SUM($L395:AR395)), MAX(AR395,$I395-SUM($L395:AR395)))</f>
        <v>7.1054273576010019E-15</v>
      </c>
      <c r="AT395" s="178">
        <f>IF($I395 &gt;0, MIN(AS395,$I395-SUM($L395:AS395)), MAX(AS395,$I395-SUM($L395:AS395)))</f>
        <v>0</v>
      </c>
    </row>
    <row r="396" spans="1:46" ht="15" customHeight="1">
      <c r="A396" s="177"/>
      <c r="D396" s="174"/>
      <c r="E396" s="108">
        <v>43190</v>
      </c>
      <c r="G396" s="168" t="s">
        <v>235</v>
      </c>
      <c r="H396" s="169"/>
      <c r="I396" s="178">
        <f t="shared" si="65"/>
        <v>51.199262721785757</v>
      </c>
      <c r="J396" s="9" t="s">
        <v>35</v>
      </c>
      <c r="L396" s="178"/>
      <c r="M396" s="178"/>
      <c r="N396" s="178"/>
      <c r="O396" s="178"/>
      <c r="P396" s="178"/>
      <c r="Q396" s="178"/>
      <c r="R396" s="178"/>
      <c r="S396" s="178"/>
      <c r="T396" s="178"/>
      <c r="U396" s="178"/>
      <c r="V396" s="178"/>
      <c r="W396" s="178"/>
      <c r="X396" s="178"/>
      <c r="Y396" s="178"/>
      <c r="Z396" s="178"/>
      <c r="AA396" s="178"/>
      <c r="AB396" s="178"/>
      <c r="AC396" s="178"/>
      <c r="AD396" s="178"/>
      <c r="AE396" s="178"/>
      <c r="AF396" s="178"/>
      <c r="AG396" s="178"/>
      <c r="AH396" s="178"/>
      <c r="AI396" s="178"/>
      <c r="AJ396" s="178"/>
      <c r="AK396" s="178"/>
      <c r="AL396" s="178"/>
      <c r="AM396" s="184">
        <f>$I396/$I$366</f>
        <v>7.3141803888265366</v>
      </c>
      <c r="AN396" s="178">
        <f>IF($I396 &gt;0, MIN(AM396,$I396-SUM($L396:AM396)), MAX(AM396,$I396-SUM($L396:AM396)))</f>
        <v>7.3141803888265366</v>
      </c>
      <c r="AO396" s="178">
        <f>IF($I396 &gt;0, MIN(AN396,$I396-SUM($L396:AN396)), MAX(AN396,$I396-SUM($L396:AN396)))</f>
        <v>7.3141803888265366</v>
      </c>
      <c r="AP396" s="178">
        <f>IF($I396 &gt;0, MIN(AO396,$I396-SUM($L396:AO396)), MAX(AO396,$I396-SUM($L396:AO396)))</f>
        <v>7.3141803888265366</v>
      </c>
      <c r="AQ396" s="178">
        <f>IF($I396 &gt;0, MIN(AP396,$I396-SUM($L396:AP396)), MAX(AP396,$I396-SUM($L396:AP396)))</f>
        <v>7.3141803888265366</v>
      </c>
      <c r="AR396" s="178">
        <f>IF($I396 &gt;0, MIN(AQ396,$I396-SUM($L396:AQ396)), MAX(AQ396,$I396-SUM($L396:AQ396)))</f>
        <v>7.3141803888265366</v>
      </c>
      <c r="AS396" s="178">
        <f>IF($I396 &gt;0, MIN(AR396,$I396-SUM($L396:AR396)), MAX(AR396,$I396-SUM($L396:AR396)))</f>
        <v>7.3141803888265358</v>
      </c>
      <c r="AT396" s="178">
        <f>IF($I396 &gt;0, MIN(AS396,$I396-SUM($L396:AS396)), MAX(AS396,$I396-SUM($L396:AS396)))</f>
        <v>0</v>
      </c>
    </row>
    <row r="397" spans="1:46" ht="15" customHeight="1">
      <c r="A397" s="177"/>
      <c r="D397" s="174"/>
      <c r="E397" s="108">
        <v>43555</v>
      </c>
      <c r="G397" s="168" t="s">
        <v>235</v>
      </c>
      <c r="H397" s="169"/>
      <c r="I397" s="178">
        <f t="shared" si="65"/>
        <v>60.288878552231743</v>
      </c>
      <c r="J397" s="9" t="s">
        <v>35</v>
      </c>
      <c r="L397" s="178"/>
      <c r="M397" s="178"/>
      <c r="N397" s="178"/>
      <c r="O397" s="178"/>
      <c r="P397" s="178"/>
      <c r="Q397" s="178"/>
      <c r="R397" s="178"/>
      <c r="S397" s="178"/>
      <c r="T397" s="178"/>
      <c r="U397" s="178"/>
      <c r="V397" s="178"/>
      <c r="W397" s="178"/>
      <c r="X397" s="178"/>
      <c r="Y397" s="178"/>
      <c r="Z397" s="178"/>
      <c r="AA397" s="178"/>
      <c r="AB397" s="178"/>
      <c r="AC397" s="178"/>
      <c r="AD397" s="178"/>
      <c r="AE397" s="178"/>
      <c r="AF397" s="178"/>
      <c r="AG397" s="178"/>
      <c r="AH397" s="178"/>
      <c r="AI397" s="178"/>
      <c r="AJ397" s="178"/>
      <c r="AK397" s="178"/>
      <c r="AL397" s="178"/>
      <c r="AM397" s="178"/>
      <c r="AN397" s="184">
        <f>$I397/$I$366</f>
        <v>8.6126969360331067</v>
      </c>
      <c r="AO397" s="178">
        <f>IF($I397 &gt;0, MIN(AN397,$I397-SUM($L397:AN397)), MAX(AN397,$I397-SUM($L397:AN397)))</f>
        <v>8.6126969360331067</v>
      </c>
      <c r="AP397" s="178">
        <f>IF($I397 &gt;0, MIN(AO397,$I397-SUM($L397:AO397)), MAX(AO397,$I397-SUM($L397:AO397)))</f>
        <v>8.6126969360331067</v>
      </c>
      <c r="AQ397" s="178">
        <f>IF($I397 &gt;0, MIN(AP397,$I397-SUM($L397:AP397)), MAX(AP397,$I397-SUM($L397:AP397)))</f>
        <v>8.6126969360331067</v>
      </c>
      <c r="AR397" s="178">
        <f>IF($I397 &gt;0, MIN(AQ397,$I397-SUM($L397:AQ397)), MAX(AQ397,$I397-SUM($L397:AQ397)))</f>
        <v>8.6126969360331067</v>
      </c>
      <c r="AS397" s="178">
        <f>IF($I397 &gt;0, MIN(AR397,$I397-SUM($L397:AR397)), MAX(AR397,$I397-SUM($L397:AR397)))</f>
        <v>8.6126969360331067</v>
      </c>
      <c r="AT397" s="178">
        <f>IF($I397 &gt;0, MIN(AS397,$I397-SUM($L397:AS397)), MAX(AS397,$I397-SUM($L397:AS397)))</f>
        <v>8.6126969360331067</v>
      </c>
    </row>
    <row r="398" spans="1:46" ht="15" customHeight="1">
      <c r="A398" s="177"/>
      <c r="D398" s="174"/>
      <c r="E398" s="108">
        <v>43921</v>
      </c>
      <c r="G398" s="168" t="s">
        <v>235</v>
      </c>
      <c r="H398" s="169"/>
      <c r="I398" s="178">
        <f t="shared" si="65"/>
        <v>55.153026193721608</v>
      </c>
      <c r="J398" s="9" t="s">
        <v>35</v>
      </c>
      <c r="L398" s="178"/>
      <c r="M398" s="178"/>
      <c r="N398" s="178"/>
      <c r="O398" s="178"/>
      <c r="P398" s="178"/>
      <c r="Q398" s="178"/>
      <c r="R398" s="178"/>
      <c r="S398" s="178"/>
      <c r="T398" s="178"/>
      <c r="U398" s="178"/>
      <c r="V398" s="178"/>
      <c r="W398" s="178"/>
      <c r="X398" s="178"/>
      <c r="Y398" s="178"/>
      <c r="Z398" s="178"/>
      <c r="AA398" s="178"/>
      <c r="AB398" s="178"/>
      <c r="AC398" s="178"/>
      <c r="AD398" s="178"/>
      <c r="AE398" s="178"/>
      <c r="AF398" s="178"/>
      <c r="AG398" s="178"/>
      <c r="AH398" s="178"/>
      <c r="AI398" s="178"/>
      <c r="AJ398" s="178"/>
      <c r="AK398" s="178"/>
      <c r="AL398" s="178"/>
      <c r="AM398" s="178"/>
      <c r="AN398" s="178"/>
      <c r="AO398" s="178">
        <f>$I398/$I$366</f>
        <v>7.8790037419602301</v>
      </c>
      <c r="AP398" s="178">
        <f>IF($I398 &gt;0, MIN(AO398,$I398-SUM($L398:AO398)), MAX(AO398,$I398-SUM($L398:AO398)))</f>
        <v>7.8790037419602301</v>
      </c>
      <c r="AQ398" s="178">
        <f>IF($I398 &gt;0, MIN(AP398,$I398-SUM($L398:AP398)), MAX(AP398,$I398-SUM($L398:AP398)))</f>
        <v>7.8790037419602301</v>
      </c>
      <c r="AR398" s="178">
        <f>IF($I398 &gt;0, MIN(AQ398,$I398-SUM($L398:AQ398)), MAX(AQ398,$I398-SUM($L398:AQ398)))</f>
        <v>7.8790037419602301</v>
      </c>
      <c r="AS398" s="178">
        <f>IF($I398 &gt;0, MIN(AR398,$I398-SUM($L398:AR398)), MAX(AR398,$I398-SUM($L398:AR398)))</f>
        <v>7.8790037419602301</v>
      </c>
      <c r="AT398" s="178">
        <f>IF($I398 &gt;0, MIN(AS398,$I398-SUM($L398:AS398)), MAX(AS398,$I398-SUM($L398:AS398)))</f>
        <v>7.8790037419602301</v>
      </c>
    </row>
    <row r="399" spans="1:46" ht="15" customHeight="1">
      <c r="A399" s="177"/>
      <c r="D399" s="174"/>
      <c r="E399" s="108">
        <v>44286</v>
      </c>
      <c r="G399" s="168" t="s">
        <v>235</v>
      </c>
      <c r="H399" s="169"/>
      <c r="I399" s="178">
        <f t="shared" si="65"/>
        <v>55.063106409435001</v>
      </c>
      <c r="J399" s="9" t="s">
        <v>35</v>
      </c>
      <c r="L399" s="178"/>
      <c r="M399" s="178"/>
      <c r="N399" s="178"/>
      <c r="O399" s="178"/>
      <c r="P399" s="178"/>
      <c r="Q399" s="178"/>
      <c r="R399" s="178"/>
      <c r="S399" s="178"/>
      <c r="T399" s="178"/>
      <c r="U399" s="178"/>
      <c r="V399" s="178"/>
      <c r="W399" s="178"/>
      <c r="X399" s="178"/>
      <c r="Y399" s="178"/>
      <c r="Z399" s="178"/>
      <c r="AA399" s="178"/>
      <c r="AB399" s="178"/>
      <c r="AC399" s="178"/>
      <c r="AD399" s="178"/>
      <c r="AE399" s="178"/>
      <c r="AF399" s="178"/>
      <c r="AG399" s="178"/>
      <c r="AH399" s="178"/>
      <c r="AI399" s="178"/>
      <c r="AJ399" s="178"/>
      <c r="AK399" s="178"/>
      <c r="AL399" s="178"/>
      <c r="AM399" s="178"/>
      <c r="AN399" s="178"/>
      <c r="AO399" s="178"/>
      <c r="AP399" s="184">
        <f>$I399/$I$366</f>
        <v>7.866158058490714</v>
      </c>
      <c r="AQ399" s="178">
        <f>IF($I399 &gt;0, MIN(AP399,$I399-SUM($L399:AP399)), MAX(AP399,$I399-SUM($L399:AP399)))</f>
        <v>7.866158058490714</v>
      </c>
      <c r="AR399" s="178">
        <f>IF($I399 &gt;0, MIN(AQ399,$I399-SUM($L399:AQ399)), MAX(AQ399,$I399-SUM($L399:AQ399)))</f>
        <v>7.866158058490714</v>
      </c>
      <c r="AS399" s="178">
        <f>IF($I399 &gt;0, MIN(AR399,$I399-SUM($L399:AR399)), MAX(AR399,$I399-SUM($L399:AR399)))</f>
        <v>7.866158058490714</v>
      </c>
      <c r="AT399" s="178">
        <f>IF($I399 &gt;0, MIN(AS399,$I399-SUM($L399:AS399)), MAX(AS399,$I399-SUM($L399:AS399)))</f>
        <v>7.866158058490714</v>
      </c>
    </row>
    <row r="400" spans="1:46" ht="15" customHeight="1">
      <c r="A400" s="177"/>
      <c r="D400" s="174"/>
      <c r="E400" s="108">
        <v>44651</v>
      </c>
      <c r="G400" s="168" t="s">
        <v>235</v>
      </c>
      <c r="H400" s="169"/>
      <c r="I400" s="178">
        <f t="shared" si="65"/>
        <v>94.91945346325393</v>
      </c>
      <c r="J400" s="9"/>
      <c r="L400" s="178"/>
      <c r="M400" s="178"/>
      <c r="N400" s="178"/>
      <c r="O400" s="178"/>
      <c r="P400" s="178"/>
      <c r="Q400" s="178"/>
      <c r="R400" s="178"/>
      <c r="S400" s="178"/>
      <c r="T400" s="178"/>
      <c r="U400" s="178"/>
      <c r="V400" s="178"/>
      <c r="W400" s="178"/>
      <c r="X400" s="178"/>
      <c r="Y400" s="178"/>
      <c r="Z400" s="178"/>
      <c r="AA400" s="178"/>
      <c r="AB400" s="178"/>
      <c r="AC400" s="178"/>
      <c r="AD400" s="178"/>
      <c r="AE400" s="178"/>
      <c r="AF400" s="178"/>
      <c r="AG400" s="178"/>
      <c r="AH400" s="178"/>
      <c r="AI400" s="178"/>
      <c r="AJ400" s="178"/>
      <c r="AK400" s="178"/>
      <c r="AL400" s="178"/>
      <c r="AM400" s="178"/>
      <c r="AN400" s="178"/>
      <c r="AO400" s="178"/>
      <c r="AP400" s="169"/>
      <c r="AQ400" s="184">
        <f>$I400/$I$366</f>
        <v>13.559921923321991</v>
      </c>
      <c r="AR400" s="178">
        <f>IF($I400 &gt;0, MIN(AQ400,$I400-SUM($L400:AQ400)), MAX(AQ400,$I400-SUM($L400:AQ400)))</f>
        <v>13.559921923321991</v>
      </c>
      <c r="AS400" s="178">
        <f>IF($I400 &gt;0, MIN(AR400,$I400-SUM($L400:AR400)), MAX(AR400,$I400-SUM($L400:AR400)))</f>
        <v>13.559921923321991</v>
      </c>
      <c r="AT400" s="178">
        <f>IF($I400 &gt;0, MIN(AS400,$I400-SUM($L400:AS400)), MAX(AS400,$I400-SUM($L400:AS400)))</f>
        <v>13.559921923321991</v>
      </c>
    </row>
    <row r="401" spans="1:46" ht="15" customHeight="1">
      <c r="A401" s="177"/>
      <c r="D401" s="174"/>
      <c r="E401" s="108">
        <v>45016</v>
      </c>
      <c r="G401" s="168" t="s">
        <v>235</v>
      </c>
      <c r="H401" s="169"/>
      <c r="I401" s="178">
        <f t="shared" si="65"/>
        <v>85.636144936020003</v>
      </c>
      <c r="J401" s="9"/>
      <c r="L401" s="178"/>
      <c r="M401" s="178"/>
      <c r="N401" s="178"/>
      <c r="O401" s="178"/>
      <c r="P401" s="178"/>
      <c r="Q401" s="178"/>
      <c r="R401" s="178"/>
      <c r="S401" s="178"/>
      <c r="T401" s="178"/>
      <c r="U401" s="178"/>
      <c r="V401" s="178"/>
      <c r="W401" s="178"/>
      <c r="X401" s="178"/>
      <c r="Y401" s="178"/>
      <c r="Z401" s="178"/>
      <c r="AA401" s="178"/>
      <c r="AB401" s="178"/>
      <c r="AC401" s="178"/>
      <c r="AD401" s="178"/>
      <c r="AE401" s="178"/>
      <c r="AF401" s="178"/>
      <c r="AG401" s="178"/>
      <c r="AH401" s="178"/>
      <c r="AI401" s="178"/>
      <c r="AJ401" s="178"/>
      <c r="AK401" s="178"/>
      <c r="AL401" s="178"/>
      <c r="AM401" s="178"/>
      <c r="AN401" s="178"/>
      <c r="AO401" s="178"/>
      <c r="AP401" s="169"/>
      <c r="AR401" s="184">
        <f>$I401/$I$366</f>
        <v>12.23373499086</v>
      </c>
      <c r="AS401" s="178">
        <f>IF($I401 &gt;0, MIN(AR401,$I401-SUM($L401:AR401)), MAX(AR401,$I401-SUM($L401:AR401)))</f>
        <v>12.23373499086</v>
      </c>
      <c r="AT401" s="178">
        <f>IF($I401 &gt;0, MIN(AS401,$I401-SUM($L401:AS401)), MAX(AS401,$I401-SUM($L401:AS401)))</f>
        <v>12.23373499086</v>
      </c>
    </row>
    <row r="402" spans="1:46" ht="15" customHeight="1">
      <c r="A402" s="177"/>
      <c r="D402" s="174"/>
      <c r="E402" s="108">
        <v>45382</v>
      </c>
      <c r="G402" s="168" t="s">
        <v>235</v>
      </c>
      <c r="H402" s="169"/>
      <c r="I402" s="178">
        <f t="shared" si="65"/>
        <v>92.370785684698461</v>
      </c>
      <c r="J402" s="9"/>
      <c r="L402" s="178"/>
      <c r="M402" s="178"/>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178"/>
      <c r="AL402" s="178"/>
      <c r="AM402" s="178"/>
      <c r="AN402" s="178"/>
      <c r="AO402" s="178"/>
      <c r="AP402" s="169"/>
      <c r="AS402" s="184">
        <f>$I402/$I$366</f>
        <v>13.195826526385494</v>
      </c>
      <c r="AT402" s="178">
        <f>IF($I402 &gt;0, MIN(AS402,$I402-SUM($L402:AS402)), MAX(AS402,$I402-SUM($L402:AS402)))</f>
        <v>13.195826526385494</v>
      </c>
    </row>
    <row r="403" spans="1:46" ht="15" customHeight="1">
      <c r="A403" s="177"/>
      <c r="D403" s="174"/>
      <c r="E403" s="108">
        <v>45747</v>
      </c>
      <c r="G403" s="168" t="s">
        <v>235</v>
      </c>
      <c r="H403" s="169"/>
      <c r="I403" s="178">
        <f t="shared" si="65"/>
        <v>91.196779277329824</v>
      </c>
      <c r="J403" s="9"/>
      <c r="L403" s="178"/>
      <c r="M403" s="178"/>
      <c r="N403" s="178"/>
      <c r="O403" s="178"/>
      <c r="P403" s="178"/>
      <c r="Q403" s="178"/>
      <c r="R403" s="178"/>
      <c r="S403" s="178"/>
      <c r="T403" s="178"/>
      <c r="U403" s="178"/>
      <c r="V403" s="178"/>
      <c r="W403" s="178"/>
      <c r="X403" s="178"/>
      <c r="Y403" s="178"/>
      <c r="Z403" s="178"/>
      <c r="AA403" s="178"/>
      <c r="AB403" s="178"/>
      <c r="AC403" s="178"/>
      <c r="AD403" s="178"/>
      <c r="AE403" s="178"/>
      <c r="AF403" s="178"/>
      <c r="AG403" s="178"/>
      <c r="AH403" s="178"/>
      <c r="AI403" s="178"/>
      <c r="AJ403" s="178"/>
      <c r="AK403" s="178"/>
      <c r="AL403" s="178"/>
      <c r="AM403" s="178"/>
      <c r="AN403" s="178"/>
      <c r="AO403" s="178"/>
      <c r="AP403" s="169"/>
      <c r="AT403" s="184">
        <f>$I403/$I$366</f>
        <v>13.028111325332832</v>
      </c>
    </row>
    <row r="404" spans="1:46" ht="15" customHeight="1">
      <c r="A404" s="177"/>
      <c r="D404" s="174"/>
      <c r="E404" s="108">
        <v>46112</v>
      </c>
      <c r="G404" s="168" t="s">
        <v>235</v>
      </c>
      <c r="H404" s="169"/>
      <c r="I404" s="178">
        <f t="shared" si="65"/>
        <v>81.455287000221134</v>
      </c>
      <c r="J404" s="9"/>
      <c r="L404" s="178"/>
      <c r="M404" s="178"/>
      <c r="N404" s="178"/>
      <c r="O404" s="178"/>
      <c r="P404" s="178"/>
      <c r="Q404" s="178"/>
      <c r="R404" s="178"/>
      <c r="S404" s="178"/>
      <c r="T404" s="178"/>
      <c r="U404" s="178"/>
      <c r="V404" s="178"/>
      <c r="W404" s="178"/>
      <c r="X404" s="178"/>
      <c r="Y404" s="178"/>
      <c r="Z404" s="178"/>
      <c r="AA404" s="178"/>
      <c r="AB404" s="178"/>
      <c r="AC404" s="178"/>
      <c r="AD404" s="178"/>
      <c r="AE404" s="178"/>
      <c r="AF404" s="178"/>
      <c r="AG404" s="178"/>
      <c r="AH404" s="178"/>
      <c r="AI404" s="178"/>
      <c r="AJ404" s="178"/>
      <c r="AK404" s="178"/>
      <c r="AL404" s="178"/>
      <c r="AM404" s="178"/>
      <c r="AN404" s="178"/>
      <c r="AO404" s="178"/>
      <c r="AP404" s="169"/>
    </row>
    <row r="405" spans="1:46" ht="15" customHeight="1">
      <c r="A405" s="177"/>
      <c r="E405" s="174" t="s">
        <v>5</v>
      </c>
      <c r="G405" s="168" t="s">
        <v>235</v>
      </c>
      <c r="H405" s="178"/>
      <c r="I405" s="178"/>
      <c r="J405" s="178"/>
      <c r="K405" s="178"/>
      <c r="L405" s="96">
        <f>SUM(L381:L404)</f>
        <v>0</v>
      </c>
      <c r="M405" s="96">
        <f t="shared" ref="M405:AT405" si="66">SUM(M381:M404)</f>
        <v>0</v>
      </c>
      <c r="N405" s="96">
        <f t="shared" si="66"/>
        <v>0</v>
      </c>
      <c r="O405" s="96">
        <f t="shared" si="66"/>
        <v>0</v>
      </c>
      <c r="P405" s="96">
        <f t="shared" si="66"/>
        <v>0</v>
      </c>
      <c r="Q405" s="96">
        <f t="shared" si="66"/>
        <v>0</v>
      </c>
      <c r="R405" s="96">
        <f t="shared" si="66"/>
        <v>0</v>
      </c>
      <c r="S405" s="96">
        <f t="shared" si="66"/>
        <v>0</v>
      </c>
      <c r="T405" s="96">
        <f t="shared" si="66"/>
        <v>0</v>
      </c>
      <c r="U405" s="96">
        <f t="shared" si="66"/>
        <v>0</v>
      </c>
      <c r="V405" s="96">
        <f t="shared" si="66"/>
        <v>0</v>
      </c>
      <c r="W405" s="96">
        <f t="shared" si="66"/>
        <v>0</v>
      </c>
      <c r="X405" s="96">
        <f t="shared" si="66"/>
        <v>0</v>
      </c>
      <c r="Y405" s="96">
        <f t="shared" si="66"/>
        <v>0</v>
      </c>
      <c r="Z405" s="96">
        <f t="shared" si="66"/>
        <v>0</v>
      </c>
      <c r="AA405" s="96">
        <f t="shared" si="66"/>
        <v>0</v>
      </c>
      <c r="AB405" s="96">
        <f t="shared" si="66"/>
        <v>1.9157710108959882</v>
      </c>
      <c r="AC405" s="96">
        <f t="shared" si="66"/>
        <v>3.76041329139548</v>
      </c>
      <c r="AD405" s="96">
        <f t="shared" si="66"/>
        <v>6.1621912681193081</v>
      </c>
      <c r="AE405" s="96">
        <f t="shared" si="66"/>
        <v>8.0867529334424866</v>
      </c>
      <c r="AF405" s="96">
        <f t="shared" si="66"/>
        <v>11.379681242651515</v>
      </c>
      <c r="AG405" s="96">
        <f t="shared" si="66"/>
        <v>15.119313423132628</v>
      </c>
      <c r="AH405" s="96">
        <f t="shared" si="66"/>
        <v>20.542765412730052</v>
      </c>
      <c r="AI405" s="96">
        <f t="shared" si="66"/>
        <v>25.445770636920678</v>
      </c>
      <c r="AJ405" s="96">
        <f t="shared" si="66"/>
        <v>29.572751128763777</v>
      </c>
      <c r="AK405" s="96">
        <f t="shared" si="66"/>
        <v>33.338487341737547</v>
      </c>
      <c r="AL405" s="96">
        <f t="shared" si="66"/>
        <v>38.188660024347328</v>
      </c>
      <c r="AM405" s="96">
        <f t="shared" si="66"/>
        <v>42.209912103964832</v>
      </c>
      <c r="AN405" s="96">
        <f t="shared" si="66"/>
        <v>47.082976859516833</v>
      </c>
      <c r="AO405" s="96">
        <f t="shared" si="66"/>
        <v>49.538528611879642</v>
      </c>
      <c r="AP405" s="96">
        <f t="shared" si="66"/>
        <v>50.585910435283743</v>
      </c>
      <c r="AQ405" s="96">
        <f t="shared" si="66"/>
        <v>58.174209586263146</v>
      </c>
      <c r="AR405" s="96">
        <f t="shared" si="66"/>
        <v>64.240430387425533</v>
      </c>
      <c r="AS405" s="96">
        <f t="shared" si="66"/>
        <v>70.661522565878073</v>
      </c>
      <c r="AT405" s="96">
        <f t="shared" si="66"/>
        <v>76.375453502384374</v>
      </c>
    </row>
    <row r="406" spans="1:46" ht="15" customHeight="1">
      <c r="A406" s="177"/>
      <c r="E406" s="174"/>
      <c r="H406" s="178"/>
      <c r="I406" s="178"/>
      <c r="J406" s="178"/>
      <c r="K406" s="178"/>
      <c r="L406" s="178"/>
      <c r="M406" s="178"/>
      <c r="N406" s="178"/>
      <c r="O406" s="178"/>
      <c r="P406" s="178"/>
      <c r="Q406" s="178"/>
      <c r="R406" s="178"/>
      <c r="S406" s="178"/>
      <c r="T406" s="178"/>
      <c r="U406" s="178"/>
      <c r="V406" s="178"/>
      <c r="W406" s="178"/>
      <c r="X406" s="178"/>
      <c r="Y406" s="178"/>
      <c r="Z406" s="178"/>
      <c r="AA406" s="178"/>
      <c r="AB406" s="178"/>
      <c r="AC406" s="178"/>
      <c r="AD406" s="178"/>
      <c r="AE406" s="178"/>
      <c r="AF406" s="178"/>
      <c r="AG406" s="178"/>
      <c r="AH406" s="178"/>
      <c r="AI406" s="178"/>
      <c r="AJ406" s="178"/>
      <c r="AK406" s="178"/>
      <c r="AL406" s="178"/>
      <c r="AM406" s="178"/>
      <c r="AN406" s="178"/>
      <c r="AO406" s="178"/>
      <c r="AP406" s="178"/>
      <c r="AQ406" s="178"/>
      <c r="AR406" s="178"/>
      <c r="AS406" s="178"/>
      <c r="AT406" s="178"/>
    </row>
    <row r="407" spans="1:46" ht="15" customHeight="1">
      <c r="A407" s="177"/>
      <c r="E407" s="175" t="s">
        <v>261</v>
      </c>
      <c r="G407" s="168" t="s">
        <v>235</v>
      </c>
      <c r="H407" s="178"/>
      <c r="I407" s="178"/>
      <c r="J407" s="178"/>
      <c r="K407" s="178"/>
      <c r="L407" s="178"/>
      <c r="M407" s="178"/>
      <c r="N407" s="178"/>
      <c r="O407" s="178"/>
      <c r="P407" s="178"/>
      <c r="Q407" s="178"/>
      <c r="R407" s="178"/>
      <c r="S407" s="178"/>
      <c r="T407" s="178"/>
      <c r="U407" s="178"/>
      <c r="V407" s="178"/>
      <c r="W407" s="178"/>
      <c r="X407" s="178"/>
      <c r="Y407" s="178"/>
      <c r="Z407" s="178"/>
      <c r="AA407" s="178"/>
      <c r="AB407" s="178"/>
      <c r="AC407" s="178"/>
      <c r="AD407" s="178"/>
      <c r="AE407" s="178"/>
      <c r="AF407" s="178"/>
      <c r="AG407" s="178"/>
      <c r="AH407" s="178"/>
      <c r="AI407" s="178"/>
      <c r="AJ407" s="178"/>
      <c r="AK407" s="178"/>
      <c r="AL407" s="178"/>
      <c r="AM407" s="178"/>
      <c r="AN407" s="178"/>
      <c r="AO407" s="178"/>
      <c r="AP407" s="178"/>
      <c r="AQ407" s="178"/>
      <c r="AR407" s="178"/>
      <c r="AS407" s="178"/>
      <c r="AT407" s="178"/>
    </row>
    <row r="408" spans="1:46" ht="15" customHeight="1">
      <c r="A408" s="177"/>
      <c r="E408" s="175"/>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8"/>
      <c r="AL408" s="178"/>
      <c r="AM408" s="178"/>
      <c r="AN408" s="178"/>
      <c r="AO408" s="178"/>
      <c r="AP408" s="178"/>
      <c r="AQ408" s="178"/>
      <c r="AR408" s="178"/>
      <c r="AS408" s="178"/>
      <c r="AT408" s="178"/>
    </row>
    <row r="409" spans="1:46" ht="15" customHeight="1">
      <c r="A409" s="177"/>
      <c r="D409" s="174"/>
      <c r="E409" s="108">
        <v>37711</v>
      </c>
      <c r="G409" s="168" t="s">
        <v>235</v>
      </c>
      <c r="H409" s="169"/>
      <c r="I409" s="167">
        <f t="shared" ref="I409:I431" si="67">INDEX($W$375:$AT$375,1,MATCH(E410,$W$4:$AT$4,0))</f>
        <v>0</v>
      </c>
      <c r="J409" s="9" t="s">
        <v>35</v>
      </c>
      <c r="L409" s="178"/>
      <c r="M409" s="178"/>
      <c r="N409" s="178"/>
      <c r="O409" s="178"/>
      <c r="P409" s="178"/>
      <c r="Q409" s="178"/>
      <c r="R409" s="178"/>
      <c r="S409" s="178"/>
      <c r="T409" s="178"/>
      <c r="U409" s="178"/>
      <c r="V409" s="178"/>
      <c r="W409" s="178"/>
      <c r="X409" s="184">
        <f>$I409/$I$366</f>
        <v>0</v>
      </c>
      <c r="Y409" s="178">
        <f>IF($I409 &gt;0, MIN(X409,$I409-SUM($L409:X409)), MAX(X409,$I409-SUM($L409:X409)))</f>
        <v>0</v>
      </c>
      <c r="Z409" s="178">
        <f>IF($I409 &gt;0, MIN(Y409,$I409-SUM($L409:Y409)), MAX(Y409,$I409-SUM($L409:Y409)))</f>
        <v>0</v>
      </c>
      <c r="AA409" s="178">
        <f>IF($I409 &gt;0, MIN(Z409,$I409-SUM($L409:Z409)), MAX(Z409,$I409-SUM($L409:Z409)))</f>
        <v>0</v>
      </c>
      <c r="AB409" s="178">
        <f>IF($I409 &gt;0, MIN(AA409,$I409-SUM($L409:AA409)), MAX(AA409,$I409-SUM($L409:AA409)))</f>
        <v>0</v>
      </c>
      <c r="AC409" s="178">
        <f>IF($I409 &gt;0, MIN(AB409,$I409-SUM($L409:AB409)), MAX(AB409,$I409-SUM($L409:AB409)))</f>
        <v>0</v>
      </c>
      <c r="AD409" s="178">
        <f>IF($I409 &gt;0, MIN(AC409,$I409-SUM($L409:AC409)), MAX(AC409,$I409-SUM($L409:AC409)))</f>
        <v>0</v>
      </c>
      <c r="AE409" s="178">
        <f>IF($I409 &gt;0, MIN(AD409,$I409-SUM($L409:AD409)), MAX(AD409,$I409-SUM($L409:AD409)))</f>
        <v>0</v>
      </c>
      <c r="AF409" s="178">
        <f>IF($I409 &gt;0, MIN(AE409,$I409-SUM($L409:AE409)), MAX(AE409,$I409-SUM($L409:AE409)))</f>
        <v>0</v>
      </c>
      <c r="AG409" s="178">
        <f>IF($I409 &gt;0, MIN(AF409,$I409-SUM($L409:AF409)), MAX(AF409,$I409-SUM($L409:AF409)))</f>
        <v>0</v>
      </c>
      <c r="AH409" s="178">
        <f>IF($I409 &gt;0, MIN(AG409,$I409-SUM($L409:AG409)), MAX(AG409,$I409-SUM($L409:AG409)))</f>
        <v>0</v>
      </c>
      <c r="AI409" s="178">
        <f>IF($I409 &gt;0, MIN(AH409,$I409-SUM($L409:AH409)), MAX(AH409,$I409-SUM($L409:AH409)))</f>
        <v>0</v>
      </c>
      <c r="AJ409" s="178">
        <f>IF($I409 &gt;0, MIN(AI409,$I409-SUM($L409:AI409)), MAX(AI409,$I409-SUM($L409:AI409)))</f>
        <v>0</v>
      </c>
      <c r="AK409" s="178">
        <f>IF($I409 &gt;0, MIN(AJ409,$I409-SUM($L409:AJ409)), MAX(AJ409,$I409-SUM($L409:AJ409)))</f>
        <v>0</v>
      </c>
      <c r="AL409" s="178">
        <f>IF($I409 &gt;0, MIN(AK409,$I409-SUM($L409:AK409)), MAX(AK409,$I409-SUM($L409:AK409)))</f>
        <v>0</v>
      </c>
      <c r="AM409" s="178">
        <f>IF($I409 &gt;0, MIN(AL409,$I409-SUM($L409:AL409)), MAX(AL409,$I409-SUM($L409:AL409)))</f>
        <v>0</v>
      </c>
      <c r="AN409" s="178">
        <f>IF($I409 &gt;0, MIN(AM409,$I409-SUM($L409:AM409)), MAX(AM409,$I409-SUM($L409:AM409)))</f>
        <v>0</v>
      </c>
      <c r="AO409" s="178">
        <f>IF($I409 &gt;0, MIN(AN409,$I409-SUM($L409:AN409)), MAX(AN409,$I409-SUM($L409:AN409)))</f>
        <v>0</v>
      </c>
      <c r="AP409" s="178">
        <f>IF($I409 &gt;0, MIN(AO409,$I409-SUM($L409:AO409)), MAX(AO409,$I409-SUM($L409:AO409)))</f>
        <v>0</v>
      </c>
      <c r="AQ409" s="178">
        <f>IF($I409 &gt;0, MIN(AP409,$I409-SUM($L409:AP409)), MAX(AP409,$I409-SUM($L409:AP409)))</f>
        <v>0</v>
      </c>
      <c r="AR409" s="178">
        <f>IF($I409 &gt;0, MIN(AQ409,$I409-SUM($L409:AQ409)), MAX(AQ409,$I409-SUM($L409:AQ409)))</f>
        <v>0</v>
      </c>
      <c r="AS409" s="178">
        <f>IF($I409 &gt;0, MIN(AR409,$I409-SUM($L409:AR409)), MAX(AR409,$I409-SUM($L409:AR409)))</f>
        <v>0</v>
      </c>
      <c r="AT409" s="178">
        <f>IF($I409 &gt;0, MIN(AS409,$I409-SUM($L409:AS409)), MAX(AS409,$I409-SUM($L409:AS409)))</f>
        <v>0</v>
      </c>
    </row>
    <row r="410" spans="1:46" ht="15" customHeight="1">
      <c r="A410" s="177"/>
      <c r="D410" s="174"/>
      <c r="E410" s="108">
        <v>38077</v>
      </c>
      <c r="G410" s="168" t="s">
        <v>235</v>
      </c>
      <c r="H410" s="169"/>
      <c r="I410" s="167">
        <f t="shared" si="67"/>
        <v>0</v>
      </c>
      <c r="J410" s="9" t="s">
        <v>35</v>
      </c>
      <c r="L410" s="178"/>
      <c r="M410" s="178"/>
      <c r="N410" s="178"/>
      <c r="O410" s="178"/>
      <c r="P410" s="178"/>
      <c r="Q410" s="178"/>
      <c r="R410" s="178"/>
      <c r="S410" s="178"/>
      <c r="T410" s="178"/>
      <c r="U410" s="178"/>
      <c r="V410" s="178"/>
      <c r="W410" s="178"/>
      <c r="X410" s="178"/>
      <c r="Y410" s="184">
        <f>$I410/$I$366</f>
        <v>0</v>
      </c>
      <c r="Z410" s="178">
        <f>IF($I410 &gt;0, MIN(Y410,$I410-SUM($L410:Y410)), MAX(Y410,$I410-SUM($L410:Y410)))</f>
        <v>0</v>
      </c>
      <c r="AA410" s="178">
        <f>IF($I410 &gt;0, MIN(Z410,$I410-SUM($L410:Z410)), MAX(Z410,$I410-SUM($L410:Z410)))</f>
        <v>0</v>
      </c>
      <c r="AB410" s="178">
        <f>IF($I410 &gt;0, MIN(AA410,$I410-SUM($L410:AA410)), MAX(AA410,$I410-SUM($L410:AA410)))</f>
        <v>0</v>
      </c>
      <c r="AC410" s="178">
        <f>IF($I410 &gt;0, MIN(AB410,$I410-SUM($L410:AB410)), MAX(AB410,$I410-SUM($L410:AB410)))</f>
        <v>0</v>
      </c>
      <c r="AD410" s="178">
        <f>IF($I410 &gt;0, MIN(AC410,$I410-SUM($L410:AC410)), MAX(AC410,$I410-SUM($L410:AC410)))</f>
        <v>0</v>
      </c>
      <c r="AE410" s="178">
        <f>IF($I410 &gt;0, MIN(AD410,$I410-SUM($L410:AD410)), MAX(AD410,$I410-SUM($L410:AD410)))</f>
        <v>0</v>
      </c>
      <c r="AF410" s="178">
        <f>IF($I410 &gt;0, MIN(AE410,$I410-SUM($L410:AE410)), MAX(AE410,$I410-SUM($L410:AE410)))</f>
        <v>0</v>
      </c>
      <c r="AG410" s="178">
        <f>IF($I410 &gt;0, MIN(AF410,$I410-SUM($L410:AF410)), MAX(AF410,$I410-SUM($L410:AF410)))</f>
        <v>0</v>
      </c>
      <c r="AH410" s="178">
        <f>IF($I410 &gt;0, MIN(AG410,$I410-SUM($L410:AG410)), MAX(AG410,$I410-SUM($L410:AG410)))</f>
        <v>0</v>
      </c>
      <c r="AI410" s="178">
        <f>IF($I410 &gt;0, MIN(AH410,$I410-SUM($L410:AH410)), MAX(AH410,$I410-SUM($L410:AH410)))</f>
        <v>0</v>
      </c>
      <c r="AJ410" s="178">
        <f>IF($I410 &gt;0, MIN(AI410,$I410-SUM($L410:AI410)), MAX(AI410,$I410-SUM($L410:AI410)))</f>
        <v>0</v>
      </c>
      <c r="AK410" s="178">
        <f>IF($I410 &gt;0, MIN(AJ410,$I410-SUM($L410:AJ410)), MAX(AJ410,$I410-SUM($L410:AJ410)))</f>
        <v>0</v>
      </c>
      <c r="AL410" s="178">
        <f>IF($I410 &gt;0, MIN(AK410,$I410-SUM($L410:AK410)), MAX(AK410,$I410-SUM($L410:AK410)))</f>
        <v>0</v>
      </c>
      <c r="AM410" s="178">
        <f>IF($I410 &gt;0, MIN(AL410,$I410-SUM($L410:AL410)), MAX(AL410,$I410-SUM($L410:AL410)))</f>
        <v>0</v>
      </c>
      <c r="AN410" s="178">
        <f>IF($I410 &gt;0, MIN(AM410,$I410-SUM($L410:AM410)), MAX(AM410,$I410-SUM($L410:AM410)))</f>
        <v>0</v>
      </c>
      <c r="AO410" s="178">
        <f>IF($I410 &gt;0, MIN(AN410,$I410-SUM($L410:AN410)), MAX(AN410,$I410-SUM($L410:AN410)))</f>
        <v>0</v>
      </c>
      <c r="AP410" s="178">
        <f>IF($I410 &gt;0, MIN(AO410,$I410-SUM($L410:AO410)), MAX(AO410,$I410-SUM($L410:AO410)))</f>
        <v>0</v>
      </c>
      <c r="AQ410" s="178">
        <f>IF($I410 &gt;0, MIN(AP410,$I410-SUM($L410:AP410)), MAX(AP410,$I410-SUM($L410:AP410)))</f>
        <v>0</v>
      </c>
      <c r="AR410" s="178">
        <f>IF($I410 &gt;0, MIN(AQ410,$I410-SUM($L410:AQ410)), MAX(AQ410,$I410-SUM($L410:AQ410)))</f>
        <v>0</v>
      </c>
      <c r="AS410" s="178">
        <f>IF($I410 &gt;0, MIN(AR410,$I410-SUM($L410:AR410)), MAX(AR410,$I410-SUM($L410:AR410)))</f>
        <v>0</v>
      </c>
      <c r="AT410" s="178">
        <f>IF($I410 &gt;0, MIN(AS410,$I410-SUM($L410:AS410)), MAX(AS410,$I410-SUM($L410:AS410)))</f>
        <v>0</v>
      </c>
    </row>
    <row r="411" spans="1:46" ht="15" customHeight="1">
      <c r="A411" s="177"/>
      <c r="D411" s="174"/>
      <c r="E411" s="108">
        <v>38442</v>
      </c>
      <c r="G411" s="168" t="s">
        <v>235</v>
      </c>
      <c r="H411" s="169"/>
      <c r="I411" s="167">
        <f t="shared" si="67"/>
        <v>0</v>
      </c>
      <c r="J411" s="9" t="s">
        <v>35</v>
      </c>
      <c r="L411" s="178"/>
      <c r="M411" s="178"/>
      <c r="N411" s="178"/>
      <c r="O411" s="178"/>
      <c r="P411" s="178"/>
      <c r="Q411" s="178"/>
      <c r="R411" s="178"/>
      <c r="S411" s="178"/>
      <c r="T411" s="178"/>
      <c r="U411" s="178"/>
      <c r="V411" s="178"/>
      <c r="W411" s="178"/>
      <c r="X411" s="178"/>
      <c r="Y411" s="178"/>
      <c r="Z411" s="184">
        <f>$I411/$I$366</f>
        <v>0</v>
      </c>
      <c r="AA411" s="178">
        <f>IF($I411 &gt;0, MIN(Z411,$I411-SUM($L411:Z411)), MAX(Z411,$I411-SUM($L411:Z411)))</f>
        <v>0</v>
      </c>
      <c r="AB411" s="178">
        <f>IF($I411 &gt;0, MIN(AA411,$I411-SUM($L411:AA411)), MAX(AA411,$I411-SUM($L411:AA411)))</f>
        <v>0</v>
      </c>
      <c r="AC411" s="178">
        <f>IF($I411 &gt;0, MIN(AB411,$I411-SUM($L411:AB411)), MAX(AB411,$I411-SUM($L411:AB411)))</f>
        <v>0</v>
      </c>
      <c r="AD411" s="178">
        <f>IF($I411 &gt;0, MIN(AC411,$I411-SUM($L411:AC411)), MAX(AC411,$I411-SUM($L411:AC411)))</f>
        <v>0</v>
      </c>
      <c r="AE411" s="178">
        <f>IF($I411 &gt;0, MIN(AD411,$I411-SUM($L411:AD411)), MAX(AD411,$I411-SUM($L411:AD411)))</f>
        <v>0</v>
      </c>
      <c r="AF411" s="178">
        <f>IF($I411 &gt;0, MIN(AE411,$I411-SUM($L411:AE411)), MAX(AE411,$I411-SUM($L411:AE411)))</f>
        <v>0</v>
      </c>
      <c r="AG411" s="178">
        <f>IF($I411 &gt;0, MIN(AF411,$I411-SUM($L411:AF411)), MAX(AF411,$I411-SUM($L411:AF411)))</f>
        <v>0</v>
      </c>
      <c r="AH411" s="178">
        <f>IF($I411 &gt;0, MIN(AG411,$I411-SUM($L411:AG411)), MAX(AG411,$I411-SUM($L411:AG411)))</f>
        <v>0</v>
      </c>
      <c r="AI411" s="178">
        <f>IF($I411 &gt;0, MIN(AH411,$I411-SUM($L411:AH411)), MAX(AH411,$I411-SUM($L411:AH411)))</f>
        <v>0</v>
      </c>
      <c r="AJ411" s="178">
        <f>IF($I411 &gt;0, MIN(AI411,$I411-SUM($L411:AI411)), MAX(AI411,$I411-SUM($L411:AI411)))</f>
        <v>0</v>
      </c>
      <c r="AK411" s="178">
        <f>IF($I411 &gt;0, MIN(AJ411,$I411-SUM($L411:AJ411)), MAX(AJ411,$I411-SUM($L411:AJ411)))</f>
        <v>0</v>
      </c>
      <c r="AL411" s="178">
        <f>IF($I411 &gt;0, MIN(AK411,$I411-SUM($L411:AK411)), MAX(AK411,$I411-SUM($L411:AK411)))</f>
        <v>0</v>
      </c>
      <c r="AM411" s="178">
        <f>IF($I411 &gt;0, MIN(AL411,$I411-SUM($L411:AL411)), MAX(AL411,$I411-SUM($L411:AL411)))</f>
        <v>0</v>
      </c>
      <c r="AN411" s="178">
        <f>IF($I411 &gt;0, MIN(AM411,$I411-SUM($L411:AM411)), MAX(AM411,$I411-SUM($L411:AM411)))</f>
        <v>0</v>
      </c>
      <c r="AO411" s="178">
        <f>IF($I411 &gt;0, MIN(AN411,$I411-SUM($L411:AN411)), MAX(AN411,$I411-SUM($L411:AN411)))</f>
        <v>0</v>
      </c>
      <c r="AP411" s="178">
        <f>IF($I411 &gt;0, MIN(AO411,$I411-SUM($L411:AO411)), MAX(AO411,$I411-SUM($L411:AO411)))</f>
        <v>0</v>
      </c>
      <c r="AQ411" s="178">
        <f>IF($I411 &gt;0, MIN(AP411,$I411-SUM($L411:AP411)), MAX(AP411,$I411-SUM($L411:AP411)))</f>
        <v>0</v>
      </c>
      <c r="AR411" s="178">
        <f>IF($I411 &gt;0, MIN(AQ411,$I411-SUM($L411:AQ411)), MAX(AQ411,$I411-SUM($L411:AQ411)))</f>
        <v>0</v>
      </c>
      <c r="AS411" s="178">
        <f>IF($I411 &gt;0, MIN(AR411,$I411-SUM($L411:AR411)), MAX(AR411,$I411-SUM($L411:AR411)))</f>
        <v>0</v>
      </c>
      <c r="AT411" s="178">
        <f>IF($I411 &gt;0, MIN(AS411,$I411-SUM($L411:AS411)), MAX(AS411,$I411-SUM($L411:AS411)))</f>
        <v>0</v>
      </c>
    </row>
    <row r="412" spans="1:46" ht="15" customHeight="1">
      <c r="A412" s="177"/>
      <c r="D412" s="174"/>
      <c r="E412" s="108">
        <v>38807</v>
      </c>
      <c r="G412" s="168" t="s">
        <v>235</v>
      </c>
      <c r="H412" s="169"/>
      <c r="I412" s="167">
        <f t="shared" si="67"/>
        <v>0</v>
      </c>
      <c r="J412" s="9" t="s">
        <v>35</v>
      </c>
      <c r="L412" s="178"/>
      <c r="M412" s="178"/>
      <c r="N412" s="178"/>
      <c r="O412" s="178"/>
      <c r="P412" s="178"/>
      <c r="Q412" s="178"/>
      <c r="R412" s="178"/>
      <c r="S412" s="178"/>
      <c r="T412" s="178"/>
      <c r="U412" s="178"/>
      <c r="V412" s="178"/>
      <c r="W412" s="178"/>
      <c r="X412" s="178"/>
      <c r="Y412" s="178"/>
      <c r="Z412" s="178"/>
      <c r="AA412" s="184">
        <f>$I412/$I$366</f>
        <v>0</v>
      </c>
      <c r="AB412" s="178">
        <f>IF($I412 &gt;0, MIN(AA412,$I412-SUM($L412:AA412)), MAX(AA412,$I412-SUM($L412:AA412)))</f>
        <v>0</v>
      </c>
      <c r="AC412" s="178">
        <f>IF($I412 &gt;0, MIN(AB412,$I412-SUM($L412:AB412)), MAX(AB412,$I412-SUM($L412:AB412)))</f>
        <v>0</v>
      </c>
      <c r="AD412" s="178">
        <f>IF($I412 &gt;0, MIN(AC412,$I412-SUM($L412:AC412)), MAX(AC412,$I412-SUM($L412:AC412)))</f>
        <v>0</v>
      </c>
      <c r="AE412" s="178">
        <f>IF($I412 &gt;0, MIN(AD412,$I412-SUM($L412:AD412)), MAX(AD412,$I412-SUM($L412:AD412)))</f>
        <v>0</v>
      </c>
      <c r="AF412" s="178">
        <f>IF($I412 &gt;0, MIN(AE412,$I412-SUM($L412:AE412)), MAX(AE412,$I412-SUM($L412:AE412)))</f>
        <v>0</v>
      </c>
      <c r="AG412" s="178">
        <f>IF($I412 &gt;0, MIN(AF412,$I412-SUM($L412:AF412)), MAX(AF412,$I412-SUM($L412:AF412)))</f>
        <v>0</v>
      </c>
      <c r="AH412" s="178">
        <f>IF($I412 &gt;0, MIN(AG412,$I412-SUM($L412:AG412)), MAX(AG412,$I412-SUM($L412:AG412)))</f>
        <v>0</v>
      </c>
      <c r="AI412" s="178">
        <f>IF($I412 &gt;0, MIN(AH412,$I412-SUM($L412:AH412)), MAX(AH412,$I412-SUM($L412:AH412)))</f>
        <v>0</v>
      </c>
      <c r="AJ412" s="178">
        <f>IF($I412 &gt;0, MIN(AI412,$I412-SUM($L412:AI412)), MAX(AI412,$I412-SUM($L412:AI412)))</f>
        <v>0</v>
      </c>
      <c r="AK412" s="178">
        <f>IF($I412 &gt;0, MIN(AJ412,$I412-SUM($L412:AJ412)), MAX(AJ412,$I412-SUM($L412:AJ412)))</f>
        <v>0</v>
      </c>
      <c r="AL412" s="178">
        <f>IF($I412 &gt;0, MIN(AK412,$I412-SUM($L412:AK412)), MAX(AK412,$I412-SUM($L412:AK412)))</f>
        <v>0</v>
      </c>
      <c r="AM412" s="178">
        <f>IF($I412 &gt;0, MIN(AL412,$I412-SUM($L412:AL412)), MAX(AL412,$I412-SUM($L412:AL412)))</f>
        <v>0</v>
      </c>
      <c r="AN412" s="178">
        <f>IF($I412 &gt;0, MIN(AM412,$I412-SUM($L412:AM412)), MAX(AM412,$I412-SUM($L412:AM412)))</f>
        <v>0</v>
      </c>
      <c r="AO412" s="178">
        <f>IF($I412 &gt;0, MIN(AN412,$I412-SUM($L412:AN412)), MAX(AN412,$I412-SUM($L412:AN412)))</f>
        <v>0</v>
      </c>
      <c r="AP412" s="178">
        <f>IF($I412 &gt;0, MIN(AO412,$I412-SUM($L412:AO412)), MAX(AO412,$I412-SUM($L412:AO412)))</f>
        <v>0</v>
      </c>
      <c r="AQ412" s="178">
        <f>IF($I412 &gt;0, MIN(AP412,$I412-SUM($L412:AP412)), MAX(AP412,$I412-SUM($L412:AP412)))</f>
        <v>0</v>
      </c>
      <c r="AR412" s="178">
        <f>IF($I412 &gt;0, MIN(AQ412,$I412-SUM($L412:AQ412)), MAX(AQ412,$I412-SUM($L412:AQ412)))</f>
        <v>0</v>
      </c>
      <c r="AS412" s="178">
        <f>IF($I412 &gt;0, MIN(AR412,$I412-SUM($L412:AR412)), MAX(AR412,$I412-SUM($L412:AR412)))</f>
        <v>0</v>
      </c>
      <c r="AT412" s="178">
        <f>IF($I412 &gt;0, MIN(AS412,$I412-SUM($L412:AS412)), MAX(AS412,$I412-SUM($L412:AS412)))</f>
        <v>0</v>
      </c>
    </row>
    <row r="413" spans="1:46" ht="15" customHeight="1">
      <c r="A413" s="177"/>
      <c r="D413" s="174"/>
      <c r="E413" s="108">
        <v>39172</v>
      </c>
      <c r="G413" s="168" t="s">
        <v>235</v>
      </c>
      <c r="H413" s="169"/>
      <c r="I413" s="167">
        <f t="shared" si="67"/>
        <v>0</v>
      </c>
      <c r="J413" s="9" t="s">
        <v>35</v>
      </c>
      <c r="L413" s="178"/>
      <c r="M413" s="178"/>
      <c r="N413" s="178"/>
      <c r="O413" s="178"/>
      <c r="P413" s="178"/>
      <c r="Q413" s="178"/>
      <c r="R413" s="178"/>
      <c r="S413" s="178"/>
      <c r="T413" s="178"/>
      <c r="U413" s="178"/>
      <c r="V413" s="178"/>
      <c r="W413" s="178"/>
      <c r="X413" s="178"/>
      <c r="Y413" s="178"/>
      <c r="Z413" s="178"/>
      <c r="AA413" s="178"/>
      <c r="AB413" s="184">
        <f>$I413/$I$366</f>
        <v>0</v>
      </c>
      <c r="AC413" s="178">
        <f>IF($I413 &gt;0, MIN(AB413,$I413-SUM($L413:AB413)), MAX(AB413,$I413-SUM($L413:AB413)))</f>
        <v>0</v>
      </c>
      <c r="AD413" s="178">
        <f>IF($I413 &gt;0, MIN(AC413,$I413-SUM($L413:AC413)), MAX(AC413,$I413-SUM($L413:AC413)))</f>
        <v>0</v>
      </c>
      <c r="AE413" s="178">
        <f>IF($I413 &gt;0, MIN(AD413,$I413-SUM($L413:AD413)), MAX(AD413,$I413-SUM($L413:AD413)))</f>
        <v>0</v>
      </c>
      <c r="AF413" s="178">
        <f>IF($I413 &gt;0, MIN(AE413,$I413-SUM($L413:AE413)), MAX(AE413,$I413-SUM($L413:AE413)))</f>
        <v>0</v>
      </c>
      <c r="AG413" s="178">
        <f>IF($I413 &gt;0, MIN(AF413,$I413-SUM($L413:AF413)), MAX(AF413,$I413-SUM($L413:AF413)))</f>
        <v>0</v>
      </c>
      <c r="AH413" s="178">
        <f>IF($I413 &gt;0, MIN(AG413,$I413-SUM($L413:AG413)), MAX(AG413,$I413-SUM($L413:AG413)))</f>
        <v>0</v>
      </c>
      <c r="AI413" s="178">
        <f>IF($I413 &gt;0, MIN(AH413,$I413-SUM($L413:AH413)), MAX(AH413,$I413-SUM($L413:AH413)))</f>
        <v>0</v>
      </c>
      <c r="AJ413" s="178">
        <f>IF($I413 &gt;0, MIN(AI413,$I413-SUM($L413:AI413)), MAX(AI413,$I413-SUM($L413:AI413)))</f>
        <v>0</v>
      </c>
      <c r="AK413" s="178">
        <f>IF($I413 &gt;0, MIN(AJ413,$I413-SUM($L413:AJ413)), MAX(AJ413,$I413-SUM($L413:AJ413)))</f>
        <v>0</v>
      </c>
      <c r="AL413" s="178">
        <f>IF($I413 &gt;0, MIN(AK413,$I413-SUM($L413:AK413)), MAX(AK413,$I413-SUM($L413:AK413)))</f>
        <v>0</v>
      </c>
      <c r="AM413" s="178">
        <f>IF($I413 &gt;0, MIN(AL413,$I413-SUM($L413:AL413)), MAX(AL413,$I413-SUM($L413:AL413)))</f>
        <v>0</v>
      </c>
      <c r="AN413" s="178">
        <f>IF($I413 &gt;0, MIN(AM413,$I413-SUM($L413:AM413)), MAX(AM413,$I413-SUM($L413:AM413)))</f>
        <v>0</v>
      </c>
      <c r="AO413" s="178">
        <f>IF($I413 &gt;0, MIN(AN413,$I413-SUM($L413:AN413)), MAX(AN413,$I413-SUM($L413:AN413)))</f>
        <v>0</v>
      </c>
      <c r="AP413" s="178">
        <f>IF($I413 &gt;0, MIN(AO413,$I413-SUM($L413:AO413)), MAX(AO413,$I413-SUM($L413:AO413)))</f>
        <v>0</v>
      </c>
      <c r="AQ413" s="178">
        <f>IF($I413 &gt;0, MIN(AP413,$I413-SUM($L413:AP413)), MAX(AP413,$I413-SUM($L413:AP413)))</f>
        <v>0</v>
      </c>
      <c r="AR413" s="178">
        <f>IF($I413 &gt;0, MIN(AQ413,$I413-SUM($L413:AQ413)), MAX(AQ413,$I413-SUM($L413:AQ413)))</f>
        <v>0</v>
      </c>
      <c r="AS413" s="178">
        <f>IF($I413 &gt;0, MIN(AR413,$I413-SUM($L413:AR413)), MAX(AR413,$I413-SUM($L413:AR413)))</f>
        <v>0</v>
      </c>
      <c r="AT413" s="178">
        <f>IF($I413 &gt;0, MIN(AS413,$I413-SUM($L413:AS413)), MAX(AS413,$I413-SUM($L413:AS413)))</f>
        <v>0</v>
      </c>
    </row>
    <row r="414" spans="1:46" ht="15" customHeight="1">
      <c r="A414" s="177"/>
      <c r="D414" s="174"/>
      <c r="E414" s="108">
        <v>39538</v>
      </c>
      <c r="G414" s="168" t="s">
        <v>235</v>
      </c>
      <c r="H414" s="169"/>
      <c r="I414" s="167">
        <f t="shared" si="67"/>
        <v>0</v>
      </c>
      <c r="J414" s="9" t="s">
        <v>35</v>
      </c>
      <c r="L414" s="178"/>
      <c r="M414" s="178"/>
      <c r="N414" s="178"/>
      <c r="O414" s="178"/>
      <c r="P414" s="178"/>
      <c r="Q414" s="178"/>
      <c r="R414" s="178"/>
      <c r="S414" s="178"/>
      <c r="T414" s="178"/>
      <c r="U414" s="178"/>
      <c r="V414" s="178"/>
      <c r="W414" s="178"/>
      <c r="X414" s="178"/>
      <c r="Y414" s="178"/>
      <c r="Z414" s="178"/>
      <c r="AA414" s="178"/>
      <c r="AB414" s="178"/>
      <c r="AC414" s="184">
        <f>$I414/$I$366</f>
        <v>0</v>
      </c>
      <c r="AD414" s="178">
        <f>IF($I414 &gt;0, MIN(AC414,$I414-SUM($L414:AC414)), MAX(AC414,$I414-SUM($L414:AC414)))</f>
        <v>0</v>
      </c>
      <c r="AE414" s="178">
        <f>IF($I414 &gt;0, MIN(AD414,$I414-SUM($L414:AD414)), MAX(AD414,$I414-SUM($L414:AD414)))</f>
        <v>0</v>
      </c>
      <c r="AF414" s="178">
        <f>IF($I414 &gt;0, MIN(AE414,$I414-SUM($L414:AE414)), MAX(AE414,$I414-SUM($L414:AE414)))</f>
        <v>0</v>
      </c>
      <c r="AG414" s="178">
        <f>IF($I414 &gt;0, MIN(AF414,$I414-SUM($L414:AF414)), MAX(AF414,$I414-SUM($L414:AF414)))</f>
        <v>0</v>
      </c>
      <c r="AH414" s="178">
        <f>IF($I414 &gt;0, MIN(AG414,$I414-SUM($L414:AG414)), MAX(AG414,$I414-SUM($L414:AG414)))</f>
        <v>0</v>
      </c>
      <c r="AI414" s="178">
        <f>IF($I414 &gt;0, MIN(AH414,$I414-SUM($L414:AH414)), MAX(AH414,$I414-SUM($L414:AH414)))</f>
        <v>0</v>
      </c>
      <c r="AJ414" s="178">
        <f>IF($I414 &gt;0, MIN(AI414,$I414-SUM($L414:AI414)), MAX(AI414,$I414-SUM($L414:AI414)))</f>
        <v>0</v>
      </c>
      <c r="AK414" s="178">
        <f>IF($I414 &gt;0, MIN(AJ414,$I414-SUM($L414:AJ414)), MAX(AJ414,$I414-SUM($L414:AJ414)))</f>
        <v>0</v>
      </c>
      <c r="AL414" s="178">
        <f>IF($I414 &gt;0, MIN(AK414,$I414-SUM($L414:AK414)), MAX(AK414,$I414-SUM($L414:AK414)))</f>
        <v>0</v>
      </c>
      <c r="AM414" s="178">
        <f>IF($I414 &gt;0, MIN(AL414,$I414-SUM($L414:AL414)), MAX(AL414,$I414-SUM($L414:AL414)))</f>
        <v>0</v>
      </c>
      <c r="AN414" s="178">
        <f>IF($I414 &gt;0, MIN(AM414,$I414-SUM($L414:AM414)), MAX(AM414,$I414-SUM($L414:AM414)))</f>
        <v>0</v>
      </c>
      <c r="AO414" s="178">
        <f>IF($I414 &gt;0, MIN(AN414,$I414-SUM($L414:AN414)), MAX(AN414,$I414-SUM($L414:AN414)))</f>
        <v>0</v>
      </c>
      <c r="AP414" s="178">
        <f>IF($I414 &gt;0, MIN(AO414,$I414-SUM($L414:AO414)), MAX(AO414,$I414-SUM($L414:AO414)))</f>
        <v>0</v>
      </c>
      <c r="AQ414" s="178">
        <f>IF($I414 &gt;0, MIN(AP414,$I414-SUM($L414:AP414)), MAX(AP414,$I414-SUM($L414:AP414)))</f>
        <v>0</v>
      </c>
      <c r="AR414" s="178">
        <f>IF($I414 &gt;0, MIN(AQ414,$I414-SUM($L414:AQ414)), MAX(AQ414,$I414-SUM($L414:AQ414)))</f>
        <v>0</v>
      </c>
      <c r="AS414" s="178">
        <f>IF($I414 &gt;0, MIN(AR414,$I414-SUM($L414:AR414)), MAX(AR414,$I414-SUM($L414:AR414)))</f>
        <v>0</v>
      </c>
      <c r="AT414" s="178">
        <f>IF($I414 &gt;0, MIN(AS414,$I414-SUM($L414:AS414)), MAX(AS414,$I414-SUM($L414:AS414)))</f>
        <v>0</v>
      </c>
    </row>
    <row r="415" spans="1:46" ht="15" customHeight="1">
      <c r="A415" s="177"/>
      <c r="D415" s="174"/>
      <c r="E415" s="108">
        <v>39903</v>
      </c>
      <c r="G415" s="168" t="s">
        <v>235</v>
      </c>
      <c r="H415" s="169"/>
      <c r="I415" s="167">
        <f t="shared" si="67"/>
        <v>0</v>
      </c>
      <c r="J415" s="9" t="s">
        <v>35</v>
      </c>
      <c r="L415" s="178"/>
      <c r="M415" s="178"/>
      <c r="N415" s="178"/>
      <c r="O415" s="178"/>
      <c r="P415" s="178"/>
      <c r="Q415" s="178"/>
      <c r="R415" s="178"/>
      <c r="S415" s="178"/>
      <c r="T415" s="178"/>
      <c r="U415" s="178"/>
      <c r="V415" s="178"/>
      <c r="W415" s="178"/>
      <c r="X415" s="178"/>
      <c r="Y415" s="178"/>
      <c r="Z415" s="178"/>
      <c r="AA415" s="178"/>
      <c r="AB415" s="178"/>
      <c r="AC415" s="178"/>
      <c r="AD415" s="184">
        <f>$I415/$I$366</f>
        <v>0</v>
      </c>
      <c r="AE415" s="178">
        <f>IF($I415 &gt;0, MIN(AD415,$I415-SUM($L415:AD415)), MAX(AD415,$I415-SUM($L415:AD415)))</f>
        <v>0</v>
      </c>
      <c r="AF415" s="178">
        <f>IF($I415 &gt;0, MIN(AE415,$I415-SUM($L415:AE415)), MAX(AE415,$I415-SUM($L415:AE415)))</f>
        <v>0</v>
      </c>
      <c r="AG415" s="178">
        <f>IF($I415 &gt;0, MIN(AF415,$I415-SUM($L415:AF415)), MAX(AF415,$I415-SUM($L415:AF415)))</f>
        <v>0</v>
      </c>
      <c r="AH415" s="178">
        <f>IF($I415 &gt;0, MIN(AG415,$I415-SUM($L415:AG415)), MAX(AG415,$I415-SUM($L415:AG415)))</f>
        <v>0</v>
      </c>
      <c r="AI415" s="178">
        <f>IF($I415 &gt;0, MIN(AH415,$I415-SUM($L415:AH415)), MAX(AH415,$I415-SUM($L415:AH415)))</f>
        <v>0</v>
      </c>
      <c r="AJ415" s="178">
        <f>IF($I415 &gt;0, MIN(AI415,$I415-SUM($L415:AI415)), MAX(AI415,$I415-SUM($L415:AI415)))</f>
        <v>0</v>
      </c>
      <c r="AK415" s="178">
        <f>IF($I415 &gt;0, MIN(AJ415,$I415-SUM($L415:AJ415)), MAX(AJ415,$I415-SUM($L415:AJ415)))</f>
        <v>0</v>
      </c>
      <c r="AL415" s="178">
        <f>IF($I415 &gt;0, MIN(AK415,$I415-SUM($L415:AK415)), MAX(AK415,$I415-SUM($L415:AK415)))</f>
        <v>0</v>
      </c>
      <c r="AM415" s="178">
        <f>IF($I415 &gt;0, MIN(AL415,$I415-SUM($L415:AL415)), MAX(AL415,$I415-SUM($L415:AL415)))</f>
        <v>0</v>
      </c>
      <c r="AN415" s="178">
        <f>IF($I415 &gt;0, MIN(AM415,$I415-SUM($L415:AM415)), MAX(AM415,$I415-SUM($L415:AM415)))</f>
        <v>0</v>
      </c>
      <c r="AO415" s="178">
        <f>IF($I415 &gt;0, MIN(AN415,$I415-SUM($L415:AN415)), MAX(AN415,$I415-SUM($L415:AN415)))</f>
        <v>0</v>
      </c>
      <c r="AP415" s="178">
        <f>IF($I415 &gt;0, MIN(AO415,$I415-SUM($L415:AO415)), MAX(AO415,$I415-SUM($L415:AO415)))</f>
        <v>0</v>
      </c>
      <c r="AQ415" s="178">
        <f>IF($I415 &gt;0, MIN(AP415,$I415-SUM($L415:AP415)), MAX(AP415,$I415-SUM($L415:AP415)))</f>
        <v>0</v>
      </c>
      <c r="AR415" s="178">
        <f>IF($I415 &gt;0, MIN(AQ415,$I415-SUM($L415:AQ415)), MAX(AQ415,$I415-SUM($L415:AQ415)))</f>
        <v>0</v>
      </c>
      <c r="AS415" s="178">
        <f>IF($I415 &gt;0, MIN(AR415,$I415-SUM($L415:AR415)), MAX(AR415,$I415-SUM($L415:AR415)))</f>
        <v>0</v>
      </c>
      <c r="AT415" s="178">
        <f>IF($I415 &gt;0, MIN(AS415,$I415-SUM($L415:AS415)), MAX(AS415,$I415-SUM($L415:AS415)))</f>
        <v>0</v>
      </c>
    </row>
    <row r="416" spans="1:46" ht="15" customHeight="1">
      <c r="A416" s="177"/>
      <c r="D416" s="174"/>
      <c r="E416" s="108">
        <v>40268</v>
      </c>
      <c r="G416" s="168" t="s">
        <v>235</v>
      </c>
      <c r="H416" s="169"/>
      <c r="I416" s="167">
        <f t="shared" si="67"/>
        <v>0</v>
      </c>
      <c r="J416" s="9" t="s">
        <v>35</v>
      </c>
      <c r="L416" s="178"/>
      <c r="M416" s="178"/>
      <c r="N416" s="178"/>
      <c r="O416" s="178"/>
      <c r="P416" s="178"/>
      <c r="Q416" s="178"/>
      <c r="R416" s="178"/>
      <c r="S416" s="178"/>
      <c r="T416" s="178"/>
      <c r="U416" s="178"/>
      <c r="V416" s="178"/>
      <c r="W416" s="178"/>
      <c r="X416" s="178"/>
      <c r="Y416" s="178"/>
      <c r="Z416" s="178"/>
      <c r="AA416" s="178"/>
      <c r="AB416" s="178"/>
      <c r="AC416" s="178"/>
      <c r="AD416" s="178"/>
      <c r="AE416" s="184">
        <f>$I416/$I$366</f>
        <v>0</v>
      </c>
      <c r="AF416" s="178">
        <f>IF($I416 &gt;0, MIN(AE416,$I416-SUM($L416:AE416)), MAX(AE416,$I416-SUM($L416:AE416)))</f>
        <v>0</v>
      </c>
      <c r="AG416" s="178">
        <f>IF($I416 &gt;0, MIN(AF416,$I416-SUM($L416:AF416)), MAX(AF416,$I416-SUM($L416:AF416)))</f>
        <v>0</v>
      </c>
      <c r="AH416" s="178">
        <f>IF($I416 &gt;0, MIN(AG416,$I416-SUM($L416:AG416)), MAX(AG416,$I416-SUM($L416:AG416)))</f>
        <v>0</v>
      </c>
      <c r="AI416" s="178">
        <f>IF($I416 &gt;0, MIN(AH416,$I416-SUM($L416:AH416)), MAX(AH416,$I416-SUM($L416:AH416)))</f>
        <v>0</v>
      </c>
      <c r="AJ416" s="178">
        <f>IF($I416 &gt;0, MIN(AI416,$I416-SUM($L416:AI416)), MAX(AI416,$I416-SUM($L416:AI416)))</f>
        <v>0</v>
      </c>
      <c r="AK416" s="178">
        <f>IF($I416 &gt;0, MIN(AJ416,$I416-SUM($L416:AJ416)), MAX(AJ416,$I416-SUM($L416:AJ416)))</f>
        <v>0</v>
      </c>
      <c r="AL416" s="178">
        <f>IF($I416 &gt;0, MIN(AK416,$I416-SUM($L416:AK416)), MAX(AK416,$I416-SUM($L416:AK416)))</f>
        <v>0</v>
      </c>
      <c r="AM416" s="178">
        <f>IF($I416 &gt;0, MIN(AL416,$I416-SUM($L416:AL416)), MAX(AL416,$I416-SUM($L416:AL416)))</f>
        <v>0</v>
      </c>
      <c r="AN416" s="178">
        <f>IF($I416 &gt;0, MIN(AM416,$I416-SUM($L416:AM416)), MAX(AM416,$I416-SUM($L416:AM416)))</f>
        <v>0</v>
      </c>
      <c r="AO416" s="178">
        <f>IF($I416 &gt;0, MIN(AN416,$I416-SUM($L416:AN416)), MAX(AN416,$I416-SUM($L416:AN416)))</f>
        <v>0</v>
      </c>
      <c r="AP416" s="178">
        <f>IF($I416 &gt;0, MIN(AO416,$I416-SUM($L416:AO416)), MAX(AO416,$I416-SUM($L416:AO416)))</f>
        <v>0</v>
      </c>
      <c r="AQ416" s="178">
        <f>IF($I416 &gt;0, MIN(AP416,$I416-SUM($L416:AP416)), MAX(AP416,$I416-SUM($L416:AP416)))</f>
        <v>0</v>
      </c>
      <c r="AR416" s="178">
        <f>IF($I416 &gt;0, MIN(AQ416,$I416-SUM($L416:AQ416)), MAX(AQ416,$I416-SUM($L416:AQ416)))</f>
        <v>0</v>
      </c>
      <c r="AS416" s="178">
        <f>IF($I416 &gt;0, MIN(AR416,$I416-SUM($L416:AR416)), MAX(AR416,$I416-SUM($L416:AR416)))</f>
        <v>0</v>
      </c>
      <c r="AT416" s="178">
        <f>IF($I416 &gt;0, MIN(AS416,$I416-SUM($L416:AS416)), MAX(AS416,$I416-SUM($L416:AS416)))</f>
        <v>0</v>
      </c>
    </row>
    <row r="417" spans="1:46" ht="15" customHeight="1">
      <c r="A417" s="177"/>
      <c r="D417" s="174"/>
      <c r="E417" s="108">
        <v>40633</v>
      </c>
      <c r="G417" s="168" t="s">
        <v>235</v>
      </c>
      <c r="H417" s="169"/>
      <c r="I417" s="167">
        <f t="shared" si="67"/>
        <v>0</v>
      </c>
      <c r="J417" s="9" t="s">
        <v>35</v>
      </c>
      <c r="L417" s="178"/>
      <c r="M417" s="178"/>
      <c r="N417" s="178"/>
      <c r="O417" s="178"/>
      <c r="P417" s="178"/>
      <c r="Q417" s="178"/>
      <c r="R417" s="178"/>
      <c r="S417" s="178"/>
      <c r="T417" s="178"/>
      <c r="U417" s="178"/>
      <c r="V417" s="178"/>
      <c r="W417" s="178"/>
      <c r="X417" s="178"/>
      <c r="Y417" s="178"/>
      <c r="Z417" s="178"/>
      <c r="AA417" s="178"/>
      <c r="AB417" s="178"/>
      <c r="AC417" s="178"/>
      <c r="AD417" s="178"/>
      <c r="AE417" s="178"/>
      <c r="AF417" s="184">
        <f>$I417/$I$366</f>
        <v>0</v>
      </c>
      <c r="AG417" s="178">
        <f>IF($I417 &gt;0, MIN(AF417,$I417-SUM($L417:AF417)), MAX(AF417,$I417-SUM($L417:AF417)))</f>
        <v>0</v>
      </c>
      <c r="AH417" s="178">
        <f>IF($I417 &gt;0, MIN(AG417,$I417-SUM($L417:AG417)), MAX(AG417,$I417-SUM($L417:AG417)))</f>
        <v>0</v>
      </c>
      <c r="AI417" s="178">
        <f>IF($I417 &gt;0, MIN(AH417,$I417-SUM($L417:AH417)), MAX(AH417,$I417-SUM($L417:AH417)))</f>
        <v>0</v>
      </c>
      <c r="AJ417" s="178">
        <f>IF($I417 &gt;0, MIN(AI417,$I417-SUM($L417:AI417)), MAX(AI417,$I417-SUM($L417:AI417)))</f>
        <v>0</v>
      </c>
      <c r="AK417" s="178">
        <f>IF($I417 &gt;0, MIN(AJ417,$I417-SUM($L417:AJ417)), MAX(AJ417,$I417-SUM($L417:AJ417)))</f>
        <v>0</v>
      </c>
      <c r="AL417" s="178">
        <f>IF($I417 &gt;0, MIN(AK417,$I417-SUM($L417:AK417)), MAX(AK417,$I417-SUM($L417:AK417)))</f>
        <v>0</v>
      </c>
      <c r="AM417" s="178">
        <f>IF($I417 &gt;0, MIN(AL417,$I417-SUM($L417:AL417)), MAX(AL417,$I417-SUM($L417:AL417)))</f>
        <v>0</v>
      </c>
      <c r="AN417" s="178">
        <f>IF($I417 &gt;0, MIN(AM417,$I417-SUM($L417:AM417)), MAX(AM417,$I417-SUM($L417:AM417)))</f>
        <v>0</v>
      </c>
      <c r="AO417" s="178">
        <f>IF($I417 &gt;0, MIN(AN417,$I417-SUM($L417:AN417)), MAX(AN417,$I417-SUM($L417:AN417)))</f>
        <v>0</v>
      </c>
      <c r="AP417" s="178">
        <f>IF($I417 &gt;0, MIN(AO417,$I417-SUM($L417:AO417)), MAX(AO417,$I417-SUM($L417:AO417)))</f>
        <v>0</v>
      </c>
      <c r="AQ417" s="178">
        <f>IF($I417 &gt;0, MIN(AP417,$I417-SUM($L417:AP417)), MAX(AP417,$I417-SUM($L417:AP417)))</f>
        <v>0</v>
      </c>
      <c r="AR417" s="178">
        <f>IF($I417 &gt;0, MIN(AQ417,$I417-SUM($L417:AQ417)), MAX(AQ417,$I417-SUM($L417:AQ417)))</f>
        <v>0</v>
      </c>
      <c r="AS417" s="178">
        <f>IF($I417 &gt;0, MIN(AR417,$I417-SUM($L417:AR417)), MAX(AR417,$I417-SUM($L417:AR417)))</f>
        <v>0</v>
      </c>
      <c r="AT417" s="178">
        <f>IF($I417 &gt;0, MIN(AS417,$I417-SUM($L417:AS417)), MAX(AS417,$I417-SUM($L417:AS417)))</f>
        <v>0</v>
      </c>
    </row>
    <row r="418" spans="1:46" ht="15" customHeight="1">
      <c r="A418" s="177"/>
      <c r="D418" s="174"/>
      <c r="E418" s="108">
        <v>40999</v>
      </c>
      <c r="G418" s="168" t="s">
        <v>235</v>
      </c>
      <c r="H418" s="169"/>
      <c r="I418" s="167">
        <f t="shared" si="67"/>
        <v>0</v>
      </c>
      <c r="J418" s="9" t="s">
        <v>35</v>
      </c>
      <c r="L418" s="178"/>
      <c r="M418" s="178"/>
      <c r="N418" s="178"/>
      <c r="O418" s="178"/>
      <c r="P418" s="178"/>
      <c r="Q418" s="178"/>
      <c r="R418" s="178"/>
      <c r="S418" s="178"/>
      <c r="T418" s="178"/>
      <c r="U418" s="178"/>
      <c r="V418" s="178"/>
      <c r="W418" s="178"/>
      <c r="X418" s="178"/>
      <c r="Y418" s="178"/>
      <c r="Z418" s="178"/>
      <c r="AA418" s="178"/>
      <c r="AB418" s="178"/>
      <c r="AC418" s="178"/>
      <c r="AD418" s="178"/>
      <c r="AE418" s="178"/>
      <c r="AF418" s="178"/>
      <c r="AG418" s="184">
        <f>$I418/$I$366</f>
        <v>0</v>
      </c>
      <c r="AH418" s="178">
        <f>IF($I418 &gt;0, MIN(AG418,$I418-SUM($L418:AG418)), MAX(AG418,$I418-SUM($L418:AG418)))</f>
        <v>0</v>
      </c>
      <c r="AI418" s="178">
        <f>IF($I418 &gt;0, MIN(AH418,$I418-SUM($L418:AH418)), MAX(AH418,$I418-SUM($L418:AH418)))</f>
        <v>0</v>
      </c>
      <c r="AJ418" s="178">
        <f>IF($I418 &gt;0, MIN(AI418,$I418-SUM($L418:AI418)), MAX(AI418,$I418-SUM($L418:AI418)))</f>
        <v>0</v>
      </c>
      <c r="AK418" s="178">
        <f>IF($I418 &gt;0, MIN(AJ418,$I418-SUM($L418:AJ418)), MAX(AJ418,$I418-SUM($L418:AJ418)))</f>
        <v>0</v>
      </c>
      <c r="AL418" s="178">
        <f>IF($I418 &gt;0, MIN(AK418,$I418-SUM($L418:AK418)), MAX(AK418,$I418-SUM($L418:AK418)))</f>
        <v>0</v>
      </c>
      <c r="AM418" s="178">
        <f>IF($I418 &gt;0, MIN(AL418,$I418-SUM($L418:AL418)), MAX(AL418,$I418-SUM($L418:AL418)))</f>
        <v>0</v>
      </c>
      <c r="AN418" s="178">
        <f>IF($I418 &gt;0, MIN(AM418,$I418-SUM($L418:AM418)), MAX(AM418,$I418-SUM($L418:AM418)))</f>
        <v>0</v>
      </c>
      <c r="AO418" s="178">
        <f>IF($I418 &gt;0, MIN(AN418,$I418-SUM($L418:AN418)), MAX(AN418,$I418-SUM($L418:AN418)))</f>
        <v>0</v>
      </c>
      <c r="AP418" s="178">
        <f>IF($I418 &gt;0, MIN(AO418,$I418-SUM($L418:AO418)), MAX(AO418,$I418-SUM($L418:AO418)))</f>
        <v>0</v>
      </c>
      <c r="AQ418" s="178">
        <f>IF($I418 &gt;0, MIN(AP418,$I418-SUM($L418:AP418)), MAX(AP418,$I418-SUM($L418:AP418)))</f>
        <v>0</v>
      </c>
      <c r="AR418" s="178">
        <f>IF($I418 &gt;0, MIN(AQ418,$I418-SUM($L418:AQ418)), MAX(AQ418,$I418-SUM($L418:AQ418)))</f>
        <v>0</v>
      </c>
      <c r="AS418" s="178">
        <f>IF($I418 &gt;0, MIN(AR418,$I418-SUM($L418:AR418)), MAX(AR418,$I418-SUM($L418:AR418)))</f>
        <v>0</v>
      </c>
      <c r="AT418" s="178">
        <f>IF($I418 &gt;0, MIN(AS418,$I418-SUM($L418:AS418)), MAX(AS418,$I418-SUM($L418:AS418)))</f>
        <v>0</v>
      </c>
    </row>
    <row r="419" spans="1:46" ht="15" customHeight="1">
      <c r="A419" s="177"/>
      <c r="D419" s="174"/>
      <c r="E419" s="108">
        <v>41364</v>
      </c>
      <c r="G419" s="168" t="s">
        <v>235</v>
      </c>
      <c r="H419" s="169"/>
      <c r="I419" s="167">
        <f t="shared" si="67"/>
        <v>0</v>
      </c>
      <c r="J419" s="9" t="s">
        <v>35</v>
      </c>
      <c r="L419" s="178"/>
      <c r="M419" s="178"/>
      <c r="N419" s="178"/>
      <c r="O419" s="178"/>
      <c r="P419" s="178"/>
      <c r="Q419" s="178"/>
      <c r="R419" s="178"/>
      <c r="S419" s="178"/>
      <c r="T419" s="178"/>
      <c r="U419" s="178"/>
      <c r="V419" s="178"/>
      <c r="W419" s="178"/>
      <c r="X419" s="178"/>
      <c r="Y419" s="178"/>
      <c r="Z419" s="178"/>
      <c r="AA419" s="178"/>
      <c r="AB419" s="178"/>
      <c r="AC419" s="178"/>
      <c r="AD419" s="178"/>
      <c r="AE419" s="178"/>
      <c r="AF419" s="178"/>
      <c r="AG419" s="178"/>
      <c r="AH419" s="184">
        <f>$I419/$I$373</f>
        <v>0</v>
      </c>
      <c r="AI419" s="178">
        <f>IF($I419 &gt;0, MIN(AH419,$I419-SUM($L419:AH419)), MAX(AH419,$I419-SUM($L419:AH419)))</f>
        <v>0</v>
      </c>
      <c r="AJ419" s="178">
        <f>IF($I419 &gt;0, MIN(AI419,$I419-SUM($L419:AI419)), MAX(AI419,$I419-SUM($L419:AI419)))</f>
        <v>0</v>
      </c>
      <c r="AK419" s="178">
        <f>IF($I419 &gt;0, MIN(AJ419,$I419-SUM($L419:AJ419)), MAX(AJ419,$I419-SUM($L419:AJ419)))</f>
        <v>0</v>
      </c>
      <c r="AL419" s="178">
        <f>IF($I419 &gt;0, MIN(AK419,$I419-SUM($L419:AK419)), MAX(AK419,$I419-SUM($L419:AK419)))</f>
        <v>0</v>
      </c>
      <c r="AM419" s="178">
        <f>IF($I419 &gt;0, MIN(AL419,$I419-SUM($L419:AL419)), MAX(AL419,$I419-SUM($L419:AL419)))</f>
        <v>0</v>
      </c>
      <c r="AN419" s="178">
        <f>IF($I419 &gt;0, MIN(AM419,$I419-SUM($L419:AM419)), MAX(AM419,$I419-SUM($L419:AM419)))</f>
        <v>0</v>
      </c>
      <c r="AO419" s="178">
        <f>IF($I419 &gt;0, MIN(AN419,$I419-SUM($L419:AN419)), MAX(AN419,$I419-SUM($L419:AN419)))</f>
        <v>0</v>
      </c>
      <c r="AP419" s="178">
        <f>IF($I419 &gt;0, MIN(AO419,$I419-SUM($L419:AO419)), MAX(AO419,$I419-SUM($L419:AO419)))</f>
        <v>0</v>
      </c>
      <c r="AQ419" s="178">
        <f>IF($I419 &gt;0, MIN(AP419,$I419-SUM($L419:AP419)), MAX(AP419,$I419-SUM($L419:AP419)))</f>
        <v>0</v>
      </c>
      <c r="AR419" s="178">
        <f>IF($I419 &gt;0, MIN(AQ419,$I419-SUM($L419:AQ419)), MAX(AQ419,$I419-SUM($L419:AQ419)))</f>
        <v>0</v>
      </c>
      <c r="AS419" s="178">
        <f>IF($I419 &gt;0, MIN(AR419,$I419-SUM($L419:AR419)), MAX(AR419,$I419-SUM($L419:AR419)))</f>
        <v>0</v>
      </c>
      <c r="AT419" s="178">
        <f>IF($I419 &gt;0, MIN(AS419,$I419-SUM($L419:AS419)), MAX(AS419,$I419-SUM($L419:AS419)))</f>
        <v>0</v>
      </c>
    </row>
    <row r="420" spans="1:46" ht="15" customHeight="1">
      <c r="A420" s="177"/>
      <c r="D420" s="174"/>
      <c r="E420" s="108">
        <v>41729</v>
      </c>
      <c r="G420" s="168" t="s">
        <v>235</v>
      </c>
      <c r="H420" s="169"/>
      <c r="I420" s="167">
        <f t="shared" si="67"/>
        <v>0</v>
      </c>
      <c r="J420" s="9" t="s">
        <v>35</v>
      </c>
      <c r="L420" s="178"/>
      <c r="M420" s="178"/>
      <c r="N420" s="178"/>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84">
        <f>$I420/$I$373</f>
        <v>0</v>
      </c>
      <c r="AJ420" s="178">
        <f>IF($I420 &gt;0, MIN(AI420,$I420-SUM($L420:AI420)), MAX(AI420,$I420-SUM($L420:AI420)))</f>
        <v>0</v>
      </c>
      <c r="AK420" s="178">
        <f>IF($I420 &gt;0, MIN(AJ420,$I420-SUM($L420:AJ420)), MAX(AJ420,$I420-SUM($L420:AJ420)))</f>
        <v>0</v>
      </c>
      <c r="AL420" s="178">
        <f>IF($I420 &gt;0, MIN(AK420,$I420-SUM($L420:AK420)), MAX(AK420,$I420-SUM($L420:AK420)))</f>
        <v>0</v>
      </c>
      <c r="AM420" s="178">
        <f>IF($I420 &gt;0, MIN(AL420,$I420-SUM($L420:AL420)), MAX(AL420,$I420-SUM($L420:AL420)))</f>
        <v>0</v>
      </c>
      <c r="AN420" s="178">
        <f>IF($I420 &gt;0, MIN(AM420,$I420-SUM($L420:AM420)), MAX(AM420,$I420-SUM($L420:AM420)))</f>
        <v>0</v>
      </c>
      <c r="AO420" s="178">
        <f>IF($I420 &gt;0, MIN(AN420,$I420-SUM($L420:AN420)), MAX(AN420,$I420-SUM($L420:AN420)))</f>
        <v>0</v>
      </c>
      <c r="AP420" s="178">
        <f>IF($I420 &gt;0, MIN(AO420,$I420-SUM($L420:AO420)), MAX(AO420,$I420-SUM($L420:AO420)))</f>
        <v>0</v>
      </c>
      <c r="AQ420" s="178">
        <f>IF($I420 &gt;0, MIN(AP420,$I420-SUM($L420:AP420)), MAX(AP420,$I420-SUM($L420:AP420)))</f>
        <v>0</v>
      </c>
      <c r="AR420" s="178">
        <f>IF($I420 &gt;0, MIN(AQ420,$I420-SUM($L420:AQ420)), MAX(AQ420,$I420-SUM($L420:AQ420)))</f>
        <v>0</v>
      </c>
      <c r="AS420" s="178">
        <f>IF($I420 &gt;0, MIN(AR420,$I420-SUM($L420:AR420)), MAX(AR420,$I420-SUM($L420:AR420)))</f>
        <v>0</v>
      </c>
      <c r="AT420" s="178">
        <f>IF($I420 &gt;0, MIN(AS420,$I420-SUM($L420:AS420)), MAX(AS420,$I420-SUM($L420:AS420)))</f>
        <v>0</v>
      </c>
    </row>
    <row r="421" spans="1:46" ht="15" customHeight="1">
      <c r="A421" s="177"/>
      <c r="D421" s="174"/>
      <c r="E421" s="108">
        <v>42094</v>
      </c>
      <c r="G421" s="168" t="s">
        <v>235</v>
      </c>
      <c r="H421" s="169"/>
      <c r="I421" s="167">
        <f t="shared" si="67"/>
        <v>0</v>
      </c>
      <c r="J421" s="9" t="s">
        <v>35</v>
      </c>
      <c r="L421" s="178"/>
      <c r="M421" s="178"/>
      <c r="N421" s="178"/>
      <c r="O421" s="178"/>
      <c r="P421" s="178"/>
      <c r="Q421" s="178"/>
      <c r="R421" s="178"/>
      <c r="S421" s="178"/>
      <c r="T421" s="178"/>
      <c r="U421" s="178"/>
      <c r="V421" s="178"/>
      <c r="W421" s="178"/>
      <c r="X421" s="178"/>
      <c r="Y421" s="178"/>
      <c r="Z421" s="178"/>
      <c r="AA421" s="178"/>
      <c r="AB421" s="178"/>
      <c r="AC421" s="178"/>
      <c r="AD421" s="178"/>
      <c r="AE421" s="178"/>
      <c r="AF421" s="178"/>
      <c r="AG421" s="178"/>
      <c r="AH421" s="178"/>
      <c r="AI421" s="178"/>
      <c r="AJ421" s="184">
        <f>$I421/$I$373</f>
        <v>0</v>
      </c>
      <c r="AK421" s="178">
        <f>IF($I421 &gt;0, MIN(AJ421,$I421-SUM($L421:AJ421)), MAX(AJ421,$I421-SUM($L421:AJ421)))</f>
        <v>0</v>
      </c>
      <c r="AL421" s="178">
        <f>IF($I421 &gt;0, MIN(AK421,$I421-SUM($L421:AK421)), MAX(AK421,$I421-SUM($L421:AK421)))</f>
        <v>0</v>
      </c>
      <c r="AM421" s="178">
        <f>IF($I421 &gt;0, MIN(AL421,$I421-SUM($L421:AL421)), MAX(AL421,$I421-SUM($L421:AL421)))</f>
        <v>0</v>
      </c>
      <c r="AN421" s="178">
        <f>IF($I421 &gt;0, MIN(AM421,$I421-SUM($L421:AM421)), MAX(AM421,$I421-SUM($L421:AM421)))</f>
        <v>0</v>
      </c>
      <c r="AO421" s="178">
        <f>IF($I421 &gt;0, MIN(AN421,$I421-SUM($L421:AN421)), MAX(AN421,$I421-SUM($L421:AN421)))</f>
        <v>0</v>
      </c>
      <c r="AP421" s="178">
        <f>IF($I421 &gt;0, MIN(AO421,$I421-SUM($L421:AO421)), MAX(AO421,$I421-SUM($L421:AO421)))</f>
        <v>0</v>
      </c>
      <c r="AQ421" s="178">
        <f>IF($I421 &gt;0, MIN(AP421,$I421-SUM($L421:AP421)), MAX(AP421,$I421-SUM($L421:AP421)))</f>
        <v>0</v>
      </c>
      <c r="AR421" s="178">
        <f>IF($I421 &gt;0, MIN(AQ421,$I421-SUM($L421:AQ421)), MAX(AQ421,$I421-SUM($L421:AQ421)))</f>
        <v>0</v>
      </c>
      <c r="AS421" s="178">
        <f>IF($I421 &gt;0, MIN(AR421,$I421-SUM($L421:AR421)), MAX(AR421,$I421-SUM($L421:AR421)))</f>
        <v>0</v>
      </c>
      <c r="AT421" s="178">
        <f>IF($I421 &gt;0, MIN(AS421,$I421-SUM($L421:AS421)), MAX(AS421,$I421-SUM($L421:AS421)))</f>
        <v>0</v>
      </c>
    </row>
    <row r="422" spans="1:46" ht="15" customHeight="1">
      <c r="A422" s="177"/>
      <c r="D422" s="174"/>
      <c r="E422" s="108">
        <v>42460</v>
      </c>
      <c r="G422" s="168" t="s">
        <v>235</v>
      </c>
      <c r="H422" s="169"/>
      <c r="I422" s="167">
        <f t="shared" si="67"/>
        <v>0</v>
      </c>
      <c r="J422" s="9" t="s">
        <v>35</v>
      </c>
      <c r="L422" s="178"/>
      <c r="M422" s="178"/>
      <c r="N422" s="178"/>
      <c r="O422" s="178"/>
      <c r="P422" s="178"/>
      <c r="Q422" s="178"/>
      <c r="R422" s="178"/>
      <c r="S422" s="178"/>
      <c r="T422" s="178"/>
      <c r="U422" s="178"/>
      <c r="V422" s="178"/>
      <c r="W422" s="178"/>
      <c r="X422" s="178"/>
      <c r="Y422" s="178"/>
      <c r="Z422" s="178"/>
      <c r="AA422" s="178"/>
      <c r="AB422" s="178"/>
      <c r="AC422" s="178"/>
      <c r="AD422" s="178"/>
      <c r="AE422" s="178"/>
      <c r="AF422" s="178"/>
      <c r="AG422" s="178"/>
      <c r="AH422" s="178"/>
      <c r="AI422" s="178"/>
      <c r="AJ422" s="178"/>
      <c r="AK422" s="184">
        <f>$I422/$I$373</f>
        <v>0</v>
      </c>
      <c r="AL422" s="178">
        <f>IF($I422 &gt;0, MIN(AK422,$I422-SUM($L422:AK422)), MAX(AK422,$I422-SUM($L422:AK422)))</f>
        <v>0</v>
      </c>
      <c r="AM422" s="178">
        <f>IF($I422 &gt;0, MIN(AL422,$I422-SUM($L422:AL422)), MAX(AL422,$I422-SUM($L422:AL422)))</f>
        <v>0</v>
      </c>
      <c r="AN422" s="178">
        <f>IF($I422 &gt;0, MIN(AM422,$I422-SUM($L422:AM422)), MAX(AM422,$I422-SUM($L422:AM422)))</f>
        <v>0</v>
      </c>
      <c r="AO422" s="178">
        <f>IF($I422 &gt;0, MIN(AN422,$I422-SUM($L422:AN422)), MAX(AN422,$I422-SUM($L422:AN422)))</f>
        <v>0</v>
      </c>
      <c r="AP422" s="178">
        <f>IF($I422 &gt;0, MIN(AO422,$I422-SUM($L422:AO422)), MAX(AO422,$I422-SUM($L422:AO422)))</f>
        <v>0</v>
      </c>
      <c r="AQ422" s="178">
        <f>IF($I422 &gt;0, MIN(AP422,$I422-SUM($L422:AP422)), MAX(AP422,$I422-SUM($L422:AP422)))</f>
        <v>0</v>
      </c>
      <c r="AR422" s="178">
        <f>IF($I422 &gt;0, MIN(AQ422,$I422-SUM($L422:AQ422)), MAX(AQ422,$I422-SUM($L422:AQ422)))</f>
        <v>0</v>
      </c>
      <c r="AS422" s="178">
        <f>IF($I422 &gt;0, MIN(AR422,$I422-SUM($L422:AR422)), MAX(AR422,$I422-SUM($L422:AR422)))</f>
        <v>0</v>
      </c>
      <c r="AT422" s="178">
        <f>IF($I422 &gt;0, MIN(AS422,$I422-SUM($L422:AS422)), MAX(AS422,$I422-SUM($L422:AS422)))</f>
        <v>0</v>
      </c>
    </row>
    <row r="423" spans="1:46" ht="15" customHeight="1">
      <c r="A423" s="177"/>
      <c r="D423" s="174"/>
      <c r="E423" s="108">
        <v>42825</v>
      </c>
      <c r="G423" s="168" t="s">
        <v>235</v>
      </c>
      <c r="H423" s="169"/>
      <c r="I423" s="167">
        <f t="shared" si="67"/>
        <v>0</v>
      </c>
      <c r="J423" s="9" t="s">
        <v>35</v>
      </c>
      <c r="L423" s="178"/>
      <c r="M423" s="178"/>
      <c r="N423" s="178"/>
      <c r="O423" s="178"/>
      <c r="P423" s="178"/>
      <c r="Q423" s="178"/>
      <c r="R423" s="178"/>
      <c r="S423" s="178"/>
      <c r="T423" s="178"/>
      <c r="U423" s="178"/>
      <c r="V423" s="178"/>
      <c r="W423" s="178"/>
      <c r="X423" s="178"/>
      <c r="Y423" s="178"/>
      <c r="Z423" s="178"/>
      <c r="AA423" s="178"/>
      <c r="AB423" s="178"/>
      <c r="AC423" s="178"/>
      <c r="AD423" s="178"/>
      <c r="AE423" s="178"/>
      <c r="AF423" s="178"/>
      <c r="AG423" s="178"/>
      <c r="AH423" s="178"/>
      <c r="AI423" s="178"/>
      <c r="AJ423" s="178"/>
      <c r="AK423" s="178"/>
      <c r="AL423" s="184">
        <f>$I423/$I$373</f>
        <v>0</v>
      </c>
      <c r="AM423" s="178">
        <f>IF($I423 &gt;0, MIN(AL423,$I423-SUM($L423:AL423)), MAX(AL423,$I423-SUM($L423:AL423)))</f>
        <v>0</v>
      </c>
      <c r="AN423" s="178">
        <f>IF($I423 &gt;0, MIN(AM423,$I423-SUM($L423:AM423)), MAX(AM423,$I423-SUM($L423:AM423)))</f>
        <v>0</v>
      </c>
      <c r="AO423" s="178">
        <f>IF($I423 &gt;0, MIN(AN423,$I423-SUM($L423:AN423)), MAX(AN423,$I423-SUM($L423:AN423)))</f>
        <v>0</v>
      </c>
      <c r="AP423" s="178">
        <f>IF($I423 &gt;0, MIN(AO423,$I423-SUM($L423:AO423)), MAX(AO423,$I423-SUM($L423:AO423)))</f>
        <v>0</v>
      </c>
      <c r="AQ423" s="178">
        <f>IF($I423 &gt;0, MIN(AP423,$I423-SUM($L423:AP423)), MAX(AP423,$I423-SUM($L423:AP423)))</f>
        <v>0</v>
      </c>
      <c r="AR423" s="178">
        <f>IF($I423 &gt;0, MIN(AQ423,$I423-SUM($L423:AQ423)), MAX(AQ423,$I423-SUM($L423:AQ423)))</f>
        <v>0</v>
      </c>
      <c r="AS423" s="178">
        <f>IF($I423 &gt;0, MIN(AR423,$I423-SUM($L423:AR423)), MAX(AR423,$I423-SUM($L423:AR423)))</f>
        <v>0</v>
      </c>
      <c r="AT423" s="178">
        <f>IF($I423 &gt;0, MIN(AS423,$I423-SUM($L423:AS423)), MAX(AS423,$I423-SUM($L423:AS423)))</f>
        <v>0</v>
      </c>
    </row>
    <row r="424" spans="1:46" ht="15" customHeight="1">
      <c r="A424" s="177"/>
      <c r="D424" s="174"/>
      <c r="E424" s="108">
        <v>43190</v>
      </c>
      <c r="G424" s="168" t="s">
        <v>235</v>
      </c>
      <c r="H424" s="169"/>
      <c r="I424" s="167">
        <f t="shared" si="67"/>
        <v>0</v>
      </c>
      <c r="J424" s="9" t="s">
        <v>35</v>
      </c>
      <c r="L424" s="178"/>
      <c r="M424" s="178"/>
      <c r="N424" s="178"/>
      <c r="O424" s="178"/>
      <c r="P424" s="178"/>
      <c r="Q424" s="178"/>
      <c r="R424" s="178"/>
      <c r="S424" s="178"/>
      <c r="T424" s="178"/>
      <c r="U424" s="178"/>
      <c r="V424" s="178"/>
      <c r="W424" s="178"/>
      <c r="X424" s="178"/>
      <c r="Y424" s="178"/>
      <c r="Z424" s="178"/>
      <c r="AA424" s="178"/>
      <c r="AB424" s="178"/>
      <c r="AC424" s="178"/>
      <c r="AD424" s="178"/>
      <c r="AE424" s="178"/>
      <c r="AF424" s="178"/>
      <c r="AG424" s="178"/>
      <c r="AH424" s="178"/>
      <c r="AI424" s="178"/>
      <c r="AJ424" s="178"/>
      <c r="AK424" s="178"/>
      <c r="AL424" s="178"/>
      <c r="AM424" s="184">
        <f>$I424/$I$373</f>
        <v>0</v>
      </c>
      <c r="AN424" s="178">
        <f>IF($I424 &gt;0, MIN(AM424,$I424-SUM($L424:AM424)), MAX(AM424,$I424-SUM($L424:AM424)))</f>
        <v>0</v>
      </c>
      <c r="AO424" s="178">
        <f>IF($I424 &gt;0, MIN(AN424,$I424-SUM($L424:AN424)), MAX(AN424,$I424-SUM($L424:AN424)))</f>
        <v>0</v>
      </c>
      <c r="AP424" s="178">
        <f>IF($I424 &gt;0, MIN(AO424,$I424-SUM($L424:AO424)), MAX(AO424,$I424-SUM($L424:AO424)))</f>
        <v>0</v>
      </c>
      <c r="AQ424" s="178">
        <f>IF($I424 &gt;0, MIN(AP424,$I424-SUM($L424:AP424)), MAX(AP424,$I424-SUM($L424:AP424)))</f>
        <v>0</v>
      </c>
      <c r="AR424" s="178">
        <f>IF($I424 &gt;0, MIN(AQ424,$I424-SUM($L424:AQ424)), MAX(AQ424,$I424-SUM($L424:AQ424)))</f>
        <v>0</v>
      </c>
      <c r="AS424" s="178">
        <f>IF($I424 &gt;0, MIN(AR424,$I424-SUM($L424:AR424)), MAX(AR424,$I424-SUM($L424:AR424)))</f>
        <v>0</v>
      </c>
      <c r="AT424" s="178">
        <f>IF($I424 &gt;0, MIN(AS424,$I424-SUM($L424:AS424)), MAX(AS424,$I424-SUM($L424:AS424)))</f>
        <v>0</v>
      </c>
    </row>
    <row r="425" spans="1:46" ht="15" customHeight="1">
      <c r="A425" s="177"/>
      <c r="D425" s="174"/>
      <c r="E425" s="108">
        <v>43555</v>
      </c>
      <c r="G425" s="168" t="s">
        <v>235</v>
      </c>
      <c r="H425" s="169"/>
      <c r="I425" s="167">
        <f t="shared" si="67"/>
        <v>0</v>
      </c>
      <c r="J425" s="9" t="s">
        <v>35</v>
      </c>
      <c r="L425" s="178"/>
      <c r="M425" s="178"/>
      <c r="N425" s="178"/>
      <c r="O425" s="178"/>
      <c r="P425" s="178"/>
      <c r="Q425" s="178"/>
      <c r="R425" s="178"/>
      <c r="S425" s="178"/>
      <c r="T425" s="178"/>
      <c r="U425" s="178"/>
      <c r="V425" s="178"/>
      <c r="W425" s="178"/>
      <c r="X425" s="178"/>
      <c r="Y425" s="178"/>
      <c r="Z425" s="178"/>
      <c r="AA425" s="178"/>
      <c r="AB425" s="178"/>
      <c r="AC425" s="178"/>
      <c r="AD425" s="178"/>
      <c r="AE425" s="178"/>
      <c r="AF425" s="178"/>
      <c r="AG425" s="178"/>
      <c r="AH425" s="178"/>
      <c r="AI425" s="178"/>
      <c r="AJ425" s="178"/>
      <c r="AK425" s="178"/>
      <c r="AL425" s="178"/>
      <c r="AM425" s="178"/>
      <c r="AN425" s="184">
        <f>$I425/$I$373</f>
        <v>0</v>
      </c>
      <c r="AO425" s="178">
        <f>IF($I425 &gt;0, MIN(AN425,$I425-SUM($L425:AN425)), MAX(AN425,$I425-SUM($L425:AN425)))</f>
        <v>0</v>
      </c>
      <c r="AP425" s="178">
        <f>IF($I425 &gt;0, MIN(AO425,$I425-SUM($L425:AO425)), MAX(AO425,$I425-SUM($L425:AO425)))</f>
        <v>0</v>
      </c>
      <c r="AQ425" s="178">
        <f>IF($I425 &gt;0, MIN(AP425,$I425-SUM($L425:AP425)), MAX(AP425,$I425-SUM($L425:AP425)))</f>
        <v>0</v>
      </c>
      <c r="AR425" s="178">
        <f>IF($I425 &gt;0, MIN(AQ425,$I425-SUM($L425:AQ425)), MAX(AQ425,$I425-SUM($L425:AQ425)))</f>
        <v>0</v>
      </c>
      <c r="AS425" s="178">
        <f>IF($I425 &gt;0, MIN(AR425,$I425-SUM($L425:AR425)), MAX(AR425,$I425-SUM($L425:AR425)))</f>
        <v>0</v>
      </c>
      <c r="AT425" s="178">
        <f>IF($I425 &gt;0, MIN(AS425,$I425-SUM($L425:AS425)), MAX(AS425,$I425-SUM($L425:AS425)))</f>
        <v>0</v>
      </c>
    </row>
    <row r="426" spans="1:46" ht="15" customHeight="1">
      <c r="A426" s="177"/>
      <c r="D426" s="174"/>
      <c r="E426" s="108">
        <v>43921</v>
      </c>
      <c r="G426" s="168" t="s">
        <v>235</v>
      </c>
      <c r="H426" s="169"/>
      <c r="I426" s="167">
        <f t="shared" si="67"/>
        <v>0</v>
      </c>
      <c r="J426" s="9" t="s">
        <v>35</v>
      </c>
      <c r="L426" s="178"/>
      <c r="M426" s="178"/>
      <c r="N426" s="178"/>
      <c r="O426" s="178"/>
      <c r="P426" s="178"/>
      <c r="Q426" s="178"/>
      <c r="R426" s="178"/>
      <c r="S426" s="178"/>
      <c r="T426" s="178"/>
      <c r="U426" s="178"/>
      <c r="V426" s="178"/>
      <c r="W426" s="178"/>
      <c r="X426" s="178"/>
      <c r="Y426" s="178"/>
      <c r="Z426" s="178"/>
      <c r="AA426" s="178"/>
      <c r="AB426" s="178"/>
      <c r="AC426" s="178"/>
      <c r="AD426" s="178"/>
      <c r="AE426" s="178"/>
      <c r="AF426" s="178"/>
      <c r="AG426" s="178"/>
      <c r="AH426" s="178"/>
      <c r="AI426" s="178"/>
      <c r="AJ426" s="178"/>
      <c r="AK426" s="178"/>
      <c r="AL426" s="178"/>
      <c r="AM426" s="178"/>
      <c r="AN426" s="178"/>
      <c r="AO426" s="184">
        <f>$I426/$I$373</f>
        <v>0</v>
      </c>
      <c r="AP426" s="178">
        <f>IF($I426 &gt;0, MIN(AO426,$I426-SUM($L426:AO426)), MAX(AO426,$I426-SUM($L426:AO426)))</f>
        <v>0</v>
      </c>
      <c r="AQ426" s="178">
        <f>IF($I426 &gt;0, MIN(AP426,$I426-SUM($L426:AP426)), MAX(AP426,$I426-SUM($L426:AP426)))</f>
        <v>0</v>
      </c>
      <c r="AR426" s="178">
        <f>IF($I426 &gt;0, MIN(AQ426,$I426-SUM($L426:AQ426)), MAX(AQ426,$I426-SUM($L426:AQ426)))</f>
        <v>0</v>
      </c>
      <c r="AS426" s="178">
        <f>IF($I426 &gt;0, MIN(AR426,$I426-SUM($L426:AR426)), MAX(AR426,$I426-SUM($L426:AR426)))</f>
        <v>0</v>
      </c>
      <c r="AT426" s="178">
        <f>IF($I426 &gt;0, MIN(AS426,$I426-SUM($L426:AS426)), MAX(AS426,$I426-SUM($L426:AS426)))</f>
        <v>0</v>
      </c>
    </row>
    <row r="427" spans="1:46" ht="15" customHeight="1">
      <c r="A427" s="177"/>
      <c r="D427" s="174"/>
      <c r="E427" s="252">
        <v>44286</v>
      </c>
      <c r="G427" s="168" t="s">
        <v>235</v>
      </c>
      <c r="H427" s="169"/>
      <c r="I427" s="167">
        <f t="shared" si="67"/>
        <v>18.972999999999999</v>
      </c>
      <c r="J427" s="9" t="s">
        <v>35</v>
      </c>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84">
        <f>$I427/$I$373</f>
        <v>0.94864999999999999</v>
      </c>
      <c r="AQ427" s="178">
        <f>IF($I427 &gt;0, MIN(AP427,$I427-SUM($L427:AP427)), MAX(AP427,$I427-SUM($L427:AP427)))</f>
        <v>0.94864999999999999</v>
      </c>
      <c r="AR427" s="178">
        <f>IF($I427 &gt;0, MIN(AQ427,$I427-SUM($L427:AQ427)), MAX(AQ427,$I427-SUM($L427:AQ427)))</f>
        <v>0.94864999999999999</v>
      </c>
      <c r="AS427" s="178">
        <f>IF($I427 &gt;0, MIN(AR427,$I427-SUM($L427:AR427)), MAX(AR427,$I427-SUM($L427:AR427)))</f>
        <v>0.94864999999999999</v>
      </c>
      <c r="AT427" s="178">
        <f>IF($I427 &gt;0, MIN(AS427,$I427-SUM($L427:AS427)), MAX(AS427,$I427-SUM($L427:AS427)))</f>
        <v>0.94864999999999999</v>
      </c>
    </row>
    <row r="428" spans="1:46" ht="15" customHeight="1">
      <c r="A428" s="177"/>
      <c r="D428" s="174"/>
      <c r="E428" s="108">
        <v>44651</v>
      </c>
      <c r="G428" s="168" t="s">
        <v>235</v>
      </c>
      <c r="H428" s="169"/>
      <c r="I428" s="167">
        <f t="shared" si="67"/>
        <v>0</v>
      </c>
      <c r="J428" s="9"/>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69"/>
      <c r="AQ428" s="184">
        <f>$I428/$I$373</f>
        <v>0</v>
      </c>
      <c r="AR428" s="178">
        <f>IF($I428 &gt;0, MIN(AQ428,$I428-SUM($L428:AQ428)), MAX(AQ428,$I428-SUM($L428:AQ428)))</f>
        <v>0</v>
      </c>
      <c r="AS428" s="178">
        <f>IF($I428 &gt;0, MIN(AR428,$I428-SUM($L428:AR428)), MAX(AR428,$I428-SUM($L428:AR428)))</f>
        <v>0</v>
      </c>
      <c r="AT428" s="178">
        <f>IF($I428 &gt;0, MIN(AS428,$I428-SUM($L428:AS428)), MAX(AS428,$I428-SUM($L428:AS428)))</f>
        <v>0</v>
      </c>
    </row>
    <row r="429" spans="1:46" ht="15" customHeight="1">
      <c r="A429" s="177"/>
      <c r="D429" s="174"/>
      <c r="E429" s="108">
        <v>45016</v>
      </c>
      <c r="G429" s="168" t="s">
        <v>235</v>
      </c>
      <c r="H429" s="169"/>
      <c r="I429" s="167">
        <f t="shared" si="67"/>
        <v>0</v>
      </c>
      <c r="J429" s="9"/>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69"/>
      <c r="AR429" s="184">
        <f>$I429/$I$373</f>
        <v>0</v>
      </c>
      <c r="AS429" s="178">
        <f>IF($I429 &gt;0, MIN(AR429,$I429-SUM($L429:AR429)), MAX(AR429,$I429-SUM($L429:AR429)))</f>
        <v>0</v>
      </c>
      <c r="AT429" s="178">
        <f>IF($I429 &gt;0, MIN(AS429,$I429-SUM($L429:AS429)), MAX(AS429,$I429-SUM($L429:AS429)))</f>
        <v>0</v>
      </c>
    </row>
    <row r="430" spans="1:46" ht="15" customHeight="1">
      <c r="A430" s="177"/>
      <c r="D430" s="174"/>
      <c r="E430" s="108">
        <v>45382</v>
      </c>
      <c r="G430" s="168" t="s">
        <v>235</v>
      </c>
      <c r="H430" s="169"/>
      <c r="I430" s="167">
        <f t="shared" si="67"/>
        <v>0</v>
      </c>
      <c r="J430" s="9"/>
      <c r="L430" s="178"/>
      <c r="M430" s="178"/>
      <c r="N430" s="178"/>
      <c r="O430" s="178"/>
      <c r="P430" s="178"/>
      <c r="Q430" s="178"/>
      <c r="R430" s="178"/>
      <c r="S430" s="178"/>
      <c r="T430" s="178"/>
      <c r="U430" s="178"/>
      <c r="V430" s="178"/>
      <c r="W430" s="178"/>
      <c r="X430" s="178"/>
      <c r="Y430" s="178"/>
      <c r="Z430" s="178"/>
      <c r="AA430" s="178"/>
      <c r="AB430" s="178"/>
      <c r="AC430" s="178"/>
      <c r="AD430" s="178"/>
      <c r="AE430" s="178"/>
      <c r="AF430" s="178"/>
      <c r="AG430" s="178"/>
      <c r="AH430" s="178"/>
      <c r="AI430" s="178"/>
      <c r="AJ430" s="178"/>
      <c r="AK430" s="178"/>
      <c r="AL430" s="178"/>
      <c r="AM430" s="178"/>
      <c r="AN430" s="178"/>
      <c r="AO430" s="178"/>
      <c r="AP430" s="169"/>
      <c r="AS430" s="184">
        <f>$I430/$I$373</f>
        <v>0</v>
      </c>
      <c r="AT430" s="178">
        <f>IF($I430 &gt;0, MIN(AS430,$I430-SUM($L430:AS430)), MAX(AS430,$I430-SUM($L430:AS430)))</f>
        <v>0</v>
      </c>
    </row>
    <row r="431" spans="1:46" ht="15" customHeight="1">
      <c r="A431" s="177"/>
      <c r="D431" s="174"/>
      <c r="E431" s="108">
        <v>45747</v>
      </c>
      <c r="G431" s="168" t="s">
        <v>235</v>
      </c>
      <c r="H431" s="169"/>
      <c r="I431" s="167">
        <f t="shared" si="67"/>
        <v>0</v>
      </c>
      <c r="J431" s="9"/>
      <c r="L431" s="178"/>
      <c r="M431" s="178"/>
      <c r="N431" s="178"/>
      <c r="O431" s="178"/>
      <c r="P431" s="178"/>
      <c r="Q431" s="178"/>
      <c r="R431" s="178"/>
      <c r="S431" s="178"/>
      <c r="T431" s="178"/>
      <c r="U431" s="178"/>
      <c r="V431" s="178"/>
      <c r="W431" s="178"/>
      <c r="X431" s="178"/>
      <c r="Y431" s="178"/>
      <c r="Z431" s="178"/>
      <c r="AA431" s="178"/>
      <c r="AB431" s="178"/>
      <c r="AC431" s="178"/>
      <c r="AD431" s="178"/>
      <c r="AE431" s="178"/>
      <c r="AF431" s="178"/>
      <c r="AG431" s="178"/>
      <c r="AH431" s="178"/>
      <c r="AI431" s="178"/>
      <c r="AJ431" s="178"/>
      <c r="AK431" s="178"/>
      <c r="AL431" s="178"/>
      <c r="AM431" s="178"/>
      <c r="AN431" s="178"/>
      <c r="AO431" s="178"/>
      <c r="AP431" s="169"/>
      <c r="AT431" s="184">
        <f>$I431/$I$373</f>
        <v>0</v>
      </c>
    </row>
    <row r="432" spans="1:46" ht="15" customHeight="1">
      <c r="A432" s="177"/>
      <c r="D432" s="174"/>
      <c r="E432" s="108">
        <v>46112</v>
      </c>
      <c r="G432" s="168" t="s">
        <v>235</v>
      </c>
      <c r="H432" s="169"/>
      <c r="I432" s="167"/>
      <c r="J432" s="9"/>
      <c r="L432" s="178"/>
      <c r="M432" s="178"/>
      <c r="N432" s="178"/>
      <c r="O432" s="178"/>
      <c r="P432" s="178"/>
      <c r="Q432" s="178"/>
      <c r="R432" s="178"/>
      <c r="S432" s="178"/>
      <c r="T432" s="178"/>
      <c r="U432" s="178"/>
      <c r="V432" s="178"/>
      <c r="W432" s="178"/>
      <c r="X432" s="178"/>
      <c r="Y432" s="178"/>
      <c r="Z432" s="178"/>
      <c r="AA432" s="178"/>
      <c r="AB432" s="178"/>
      <c r="AC432" s="178"/>
      <c r="AD432" s="178"/>
      <c r="AE432" s="178"/>
      <c r="AF432" s="178"/>
      <c r="AG432" s="178"/>
      <c r="AH432" s="178"/>
      <c r="AI432" s="178"/>
      <c r="AJ432" s="178"/>
      <c r="AK432" s="178"/>
      <c r="AL432" s="178"/>
      <c r="AM432" s="178"/>
      <c r="AN432" s="178"/>
      <c r="AO432" s="178"/>
      <c r="AP432" s="169"/>
    </row>
    <row r="433" spans="1:46" ht="15" customHeight="1">
      <c r="A433" s="177"/>
      <c r="E433" s="174" t="s">
        <v>5</v>
      </c>
      <c r="G433" s="168" t="s">
        <v>235</v>
      </c>
      <c r="H433" s="178"/>
      <c r="I433" s="178"/>
      <c r="J433" s="178"/>
      <c r="K433" s="178"/>
      <c r="L433" s="96">
        <f>SUM(L409:L432)</f>
        <v>0</v>
      </c>
      <c r="M433" s="96">
        <f t="shared" ref="M433:AT433" si="68">SUM(M409:M432)</f>
        <v>0</v>
      </c>
      <c r="N433" s="96">
        <f t="shared" si="68"/>
        <v>0</v>
      </c>
      <c r="O433" s="96">
        <f t="shared" si="68"/>
        <v>0</v>
      </c>
      <c r="P433" s="96">
        <f t="shared" si="68"/>
        <v>0</v>
      </c>
      <c r="Q433" s="96">
        <f t="shared" si="68"/>
        <v>0</v>
      </c>
      <c r="R433" s="96">
        <f t="shared" si="68"/>
        <v>0</v>
      </c>
      <c r="S433" s="96">
        <f t="shared" si="68"/>
        <v>0</v>
      </c>
      <c r="T433" s="96">
        <f t="shared" si="68"/>
        <v>0</v>
      </c>
      <c r="U433" s="96">
        <f t="shared" si="68"/>
        <v>0</v>
      </c>
      <c r="V433" s="96">
        <f t="shared" si="68"/>
        <v>0</v>
      </c>
      <c r="W433" s="96">
        <f t="shared" si="68"/>
        <v>0</v>
      </c>
      <c r="X433" s="96">
        <f t="shared" si="68"/>
        <v>0</v>
      </c>
      <c r="Y433" s="96">
        <f t="shared" si="68"/>
        <v>0</v>
      </c>
      <c r="Z433" s="96">
        <f t="shared" si="68"/>
        <v>0</v>
      </c>
      <c r="AA433" s="96">
        <f t="shared" si="68"/>
        <v>0</v>
      </c>
      <c r="AB433" s="96">
        <f t="shared" si="68"/>
        <v>0</v>
      </c>
      <c r="AC433" s="96">
        <f t="shared" si="68"/>
        <v>0</v>
      </c>
      <c r="AD433" s="96">
        <f t="shared" si="68"/>
        <v>0</v>
      </c>
      <c r="AE433" s="96">
        <f t="shared" si="68"/>
        <v>0</v>
      </c>
      <c r="AF433" s="96">
        <f t="shared" si="68"/>
        <v>0</v>
      </c>
      <c r="AG433" s="96">
        <f t="shared" si="68"/>
        <v>0</v>
      </c>
      <c r="AH433" s="96">
        <f t="shared" si="68"/>
        <v>0</v>
      </c>
      <c r="AI433" s="96">
        <f t="shared" si="68"/>
        <v>0</v>
      </c>
      <c r="AJ433" s="96">
        <f t="shared" si="68"/>
        <v>0</v>
      </c>
      <c r="AK433" s="96">
        <f t="shared" si="68"/>
        <v>0</v>
      </c>
      <c r="AL433" s="96">
        <f t="shared" si="68"/>
        <v>0</v>
      </c>
      <c r="AM433" s="96">
        <f t="shared" si="68"/>
        <v>0</v>
      </c>
      <c r="AN433" s="96">
        <f t="shared" si="68"/>
        <v>0</v>
      </c>
      <c r="AO433" s="96">
        <f t="shared" si="68"/>
        <v>0</v>
      </c>
      <c r="AP433" s="96">
        <f t="shared" si="68"/>
        <v>0.94864999999999999</v>
      </c>
      <c r="AQ433" s="96">
        <f t="shared" si="68"/>
        <v>0.94864999999999999</v>
      </c>
      <c r="AR433" s="96">
        <f t="shared" si="68"/>
        <v>0.94864999999999999</v>
      </c>
      <c r="AS433" s="96">
        <f t="shared" si="68"/>
        <v>0.94864999999999999</v>
      </c>
      <c r="AT433" s="96">
        <f t="shared" si="68"/>
        <v>0.94864999999999999</v>
      </c>
    </row>
    <row r="434" spans="1:46" ht="15" customHeight="1">
      <c r="A434" s="177"/>
      <c r="AM434" s="250"/>
      <c r="AN434" s="250"/>
      <c r="AO434" s="169"/>
      <c r="AP434" s="169"/>
      <c r="AQ434" s="250"/>
    </row>
    <row r="435" spans="1:46" ht="15" customHeight="1">
      <c r="A435" s="177"/>
      <c r="B435" s="16" t="s">
        <v>17</v>
      </c>
      <c r="C435" s="17"/>
      <c r="D435" s="17"/>
      <c r="E435" s="18"/>
      <c r="F435" s="17"/>
      <c r="G435" s="17"/>
      <c r="H435" s="17"/>
      <c r="I435" s="17"/>
      <c r="J435" s="19"/>
      <c r="K435" s="19"/>
      <c r="L435" s="19"/>
      <c r="M435" s="19"/>
      <c r="N435" s="19"/>
      <c r="O435" s="19"/>
      <c r="P435" s="19"/>
      <c r="Q435" s="19"/>
      <c r="R435" s="19"/>
      <c r="S435" s="19"/>
      <c r="T435" s="19"/>
      <c r="U435" s="19"/>
      <c r="V435" s="19"/>
      <c r="W435" s="19"/>
      <c r="X435" s="19"/>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row>
    <row r="436" spans="1:46" ht="15" customHeight="1">
      <c r="A436" s="177"/>
      <c r="B436" s="95" t="s">
        <v>187</v>
      </c>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5"/>
      <c r="AN436" s="95"/>
      <c r="AO436" s="99"/>
      <c r="AP436" s="99"/>
      <c r="AQ436" s="95"/>
      <c r="AR436" s="95"/>
      <c r="AS436" s="95"/>
      <c r="AT436" s="95"/>
    </row>
    <row r="437" spans="1:46" ht="15" customHeight="1">
      <c r="A437" s="177"/>
      <c r="C437" s="20"/>
      <c r="E437" s="21"/>
      <c r="J437" s="22"/>
      <c r="K437" s="22"/>
      <c r="L437" s="22"/>
      <c r="M437" s="22"/>
      <c r="N437" s="22"/>
      <c r="O437" s="22"/>
      <c r="P437" s="22"/>
      <c r="Q437" s="22"/>
      <c r="R437" s="22"/>
      <c r="S437" s="22"/>
      <c r="T437" s="22"/>
      <c r="U437" s="22"/>
      <c r="V437" s="22"/>
      <c r="W437" s="22"/>
      <c r="X437" s="22"/>
      <c r="AO437" s="169"/>
      <c r="AP437" s="169"/>
    </row>
    <row r="438" spans="1:46" ht="15" customHeight="1">
      <c r="A438" s="177"/>
      <c r="C438" s="11" t="s">
        <v>78</v>
      </c>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97"/>
      <c r="AI438" s="197"/>
      <c r="AJ438" s="197"/>
      <c r="AK438" s="197"/>
      <c r="AL438" s="197"/>
      <c r="AM438" s="197"/>
      <c r="AN438" s="197"/>
      <c r="AO438" s="310"/>
      <c r="AP438" s="310"/>
      <c r="AQ438" s="197"/>
      <c r="AR438" s="197"/>
      <c r="AS438" s="197"/>
      <c r="AT438" s="197"/>
    </row>
    <row r="439" spans="1:46" ht="15" customHeight="1">
      <c r="A439" s="177"/>
      <c r="C439" s="20"/>
      <c r="E439" s="21"/>
      <c r="J439" s="22"/>
      <c r="K439" s="22"/>
      <c r="L439" s="22"/>
      <c r="M439" s="22"/>
      <c r="N439" s="22"/>
      <c r="O439" s="22"/>
      <c r="P439" s="22"/>
      <c r="Q439" s="22"/>
      <c r="R439" s="22"/>
      <c r="S439" s="22"/>
      <c r="T439" s="22"/>
      <c r="U439" s="22"/>
      <c r="V439" s="22"/>
      <c r="W439" s="22"/>
      <c r="X439" s="22"/>
      <c r="AH439" s="172"/>
      <c r="AI439" s="172"/>
      <c r="AJ439" s="172"/>
      <c r="AK439" s="172"/>
      <c r="AL439" s="172"/>
      <c r="AM439" s="172"/>
      <c r="AN439" s="172"/>
      <c r="AO439" s="172"/>
      <c r="AP439" s="169"/>
    </row>
    <row r="440" spans="1:46" ht="15" customHeight="1">
      <c r="A440" s="177"/>
      <c r="D440" s="87"/>
      <c r="E440" s="24" t="s">
        <v>127</v>
      </c>
      <c r="G440" s="168" t="s">
        <v>235</v>
      </c>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32">
        <f>SUM(W226:AG226)-SUM(L405:AG405)</f>
        <v>97.375234719472957</v>
      </c>
      <c r="AI440" s="168">
        <f t="shared" ref="AI440:AT440" si="69">AH445</f>
        <v>124.56390295234918</v>
      </c>
      <c r="AJ440" s="168">
        <f t="shared" si="69"/>
        <v>140.91949172182666</v>
      </c>
      <c r="AK440" s="168">
        <f t="shared" si="69"/>
        <v>154.51933992094607</v>
      </c>
      <c r="AL440" s="168">
        <f t="shared" si="69"/>
        <v>168.60399301473922</v>
      </c>
      <c r="AM440" s="168">
        <f t="shared" si="69"/>
        <v>181.61459571217767</v>
      </c>
      <c r="AN440" s="168">
        <f t="shared" si="69"/>
        <v>199.6935621604446</v>
      </c>
      <c r="AO440" s="169">
        <f t="shared" si="69"/>
        <v>207.76361149464938</v>
      </c>
      <c r="AP440" s="169">
        <f t="shared" si="69"/>
        <v>213.28818929220472</v>
      </c>
      <c r="AQ440" s="168">
        <f t="shared" si="69"/>
        <v>275.64608232017491</v>
      </c>
      <c r="AR440" s="168">
        <f t="shared" si="69"/>
        <v>302.15936766993178</v>
      </c>
      <c r="AS440" s="168">
        <f t="shared" si="69"/>
        <v>329.3410729672047</v>
      </c>
      <c r="AT440" s="168">
        <f t="shared" si="69"/>
        <v>348.92767967865643</v>
      </c>
    </row>
    <row r="441" spans="1:46" ht="15" customHeight="1">
      <c r="A441" s="177"/>
      <c r="D441" s="87"/>
      <c r="E441" s="21" t="s">
        <v>77</v>
      </c>
      <c r="G441" s="168" t="s">
        <v>235</v>
      </c>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179">
        <f t="shared" ref="AH441:AO441" si="70">AH375</f>
        <v>0</v>
      </c>
      <c r="AI441" s="179">
        <f t="shared" si="70"/>
        <v>0</v>
      </c>
      <c r="AJ441" s="179">
        <f t="shared" si="70"/>
        <v>0</v>
      </c>
      <c r="AK441" s="179">
        <f t="shared" si="70"/>
        <v>0</v>
      </c>
      <c r="AL441" s="179">
        <f t="shared" si="70"/>
        <v>0</v>
      </c>
      <c r="AM441" s="179">
        <f t="shared" si="70"/>
        <v>0</v>
      </c>
      <c r="AN441" s="179">
        <f t="shared" si="70"/>
        <v>0</v>
      </c>
      <c r="AO441" s="179">
        <f t="shared" si="70"/>
        <v>0</v>
      </c>
      <c r="AP441" s="179">
        <f>AP375</f>
        <v>18.972999999999999</v>
      </c>
      <c r="AQ441" s="179">
        <f t="shared" ref="AQ441:AT441" si="71">AQ375</f>
        <v>0</v>
      </c>
      <c r="AR441" s="179">
        <f t="shared" si="71"/>
        <v>0</v>
      </c>
      <c r="AS441" s="179">
        <f t="shared" si="71"/>
        <v>0</v>
      </c>
      <c r="AT441" s="179">
        <f t="shared" si="71"/>
        <v>0</v>
      </c>
    </row>
    <row r="442" spans="1:46" ht="15" customHeight="1">
      <c r="A442" s="177"/>
      <c r="E442" s="24" t="s">
        <v>128</v>
      </c>
      <c r="G442" s="168" t="s">
        <v>235</v>
      </c>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173">
        <f t="shared" ref="AH442:AT442" si="72">SUM(AH440:AH441)</f>
        <v>97.375234719472957</v>
      </c>
      <c r="AI442" s="173">
        <f t="shared" si="72"/>
        <v>124.56390295234918</v>
      </c>
      <c r="AJ442" s="173">
        <f t="shared" si="72"/>
        <v>140.91949172182666</v>
      </c>
      <c r="AK442" s="173">
        <f t="shared" si="72"/>
        <v>154.51933992094607</v>
      </c>
      <c r="AL442" s="173">
        <f t="shared" si="72"/>
        <v>168.60399301473922</v>
      </c>
      <c r="AM442" s="173">
        <f t="shared" si="72"/>
        <v>181.61459571217767</v>
      </c>
      <c r="AN442" s="173">
        <f t="shared" si="72"/>
        <v>199.6935621604446</v>
      </c>
      <c r="AO442" s="173">
        <f t="shared" si="72"/>
        <v>207.76361149464938</v>
      </c>
      <c r="AP442" s="173">
        <f t="shared" si="72"/>
        <v>232.26118929220473</v>
      </c>
      <c r="AQ442" s="173">
        <f t="shared" si="72"/>
        <v>275.64608232017491</v>
      </c>
      <c r="AR442" s="173">
        <f t="shared" si="72"/>
        <v>302.15936766993178</v>
      </c>
      <c r="AS442" s="173">
        <f t="shared" si="72"/>
        <v>329.3410729672047</v>
      </c>
      <c r="AT442" s="173">
        <f t="shared" si="72"/>
        <v>348.92767967865643</v>
      </c>
    </row>
    <row r="443" spans="1:46" ht="15" customHeight="1">
      <c r="A443" s="177"/>
      <c r="B443" s="177"/>
      <c r="C443" s="177"/>
      <c r="D443" s="177"/>
      <c r="E443" s="254" t="s">
        <v>79</v>
      </c>
      <c r="F443" s="177"/>
      <c r="G443" s="177" t="s">
        <v>235</v>
      </c>
      <c r="H443" s="177"/>
      <c r="I443" s="177"/>
      <c r="J443" s="255"/>
      <c r="K443" s="255"/>
      <c r="L443" s="255"/>
      <c r="M443" s="255"/>
      <c r="N443" s="255"/>
      <c r="O443" s="255"/>
      <c r="P443" s="255"/>
      <c r="Q443" s="255"/>
      <c r="R443" s="255"/>
      <c r="S443" s="255"/>
      <c r="T443" s="255"/>
      <c r="U443" s="255"/>
      <c r="V443" s="255"/>
      <c r="W443" s="255"/>
      <c r="X443" s="255"/>
      <c r="Y443" s="255"/>
      <c r="Z443" s="255"/>
      <c r="AA443" s="255"/>
      <c r="AB443" s="255"/>
      <c r="AC443" s="255"/>
      <c r="AD443" s="255"/>
      <c r="AE443" s="255"/>
      <c r="AF443" s="255"/>
      <c r="AG443" s="255"/>
      <c r="AH443" s="167">
        <f t="shared" ref="AH443:AP443" si="73">AH371</f>
        <v>47.73143364560628</v>
      </c>
      <c r="AI443" s="167">
        <f t="shared" si="73"/>
        <v>41.801359406398156</v>
      </c>
      <c r="AJ443" s="167">
        <f t="shared" si="73"/>
        <v>43.172599327883191</v>
      </c>
      <c r="AK443" s="167">
        <f t="shared" si="73"/>
        <v>47.423140435530712</v>
      </c>
      <c r="AL443" s="167">
        <f t="shared" si="73"/>
        <v>51.199262721785757</v>
      </c>
      <c r="AM443" s="167">
        <f t="shared" si="73"/>
        <v>60.288878552231743</v>
      </c>
      <c r="AN443" s="167">
        <f t="shared" si="73"/>
        <v>55.153026193721608</v>
      </c>
      <c r="AO443" s="167">
        <f t="shared" si="73"/>
        <v>55.063106409435001</v>
      </c>
      <c r="AP443" s="167">
        <f t="shared" si="73"/>
        <v>94.91945346325393</v>
      </c>
      <c r="AQ443" s="167">
        <f t="shared" ref="AQ443:AT443" si="74">AQ371</f>
        <v>85.636144936020003</v>
      </c>
      <c r="AR443" s="167">
        <f t="shared" si="74"/>
        <v>92.370785684698461</v>
      </c>
      <c r="AS443" s="167">
        <f t="shared" si="74"/>
        <v>91.196779277329824</v>
      </c>
      <c r="AT443" s="167">
        <f t="shared" si="74"/>
        <v>81.455287000221134</v>
      </c>
    </row>
    <row r="444" spans="1:46" ht="15" customHeight="1">
      <c r="A444" s="177"/>
      <c r="E444" s="25" t="s">
        <v>0</v>
      </c>
      <c r="G444" s="168" t="s">
        <v>235</v>
      </c>
      <c r="H444" s="167" t="s">
        <v>308</v>
      </c>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167">
        <f t="shared" ref="AH444:AT444" si="75">-(AH405+AH433)</f>
        <v>-20.542765412730052</v>
      </c>
      <c r="AI444" s="167">
        <f t="shared" si="75"/>
        <v>-25.445770636920678</v>
      </c>
      <c r="AJ444" s="167">
        <f t="shared" si="75"/>
        <v>-29.572751128763777</v>
      </c>
      <c r="AK444" s="167">
        <f t="shared" si="75"/>
        <v>-33.338487341737547</v>
      </c>
      <c r="AL444" s="167">
        <f t="shared" si="75"/>
        <v>-38.188660024347328</v>
      </c>
      <c r="AM444" s="167">
        <f t="shared" si="75"/>
        <v>-42.209912103964832</v>
      </c>
      <c r="AN444" s="167">
        <f t="shared" si="75"/>
        <v>-47.082976859516833</v>
      </c>
      <c r="AO444" s="167">
        <f t="shared" si="75"/>
        <v>-49.538528611879642</v>
      </c>
      <c r="AP444" s="167">
        <f t="shared" si="75"/>
        <v>-51.534560435283744</v>
      </c>
      <c r="AQ444" s="167">
        <f t="shared" si="75"/>
        <v>-59.122859586263147</v>
      </c>
      <c r="AR444" s="167">
        <f t="shared" si="75"/>
        <v>-65.189080387425534</v>
      </c>
      <c r="AS444" s="167">
        <f t="shared" si="75"/>
        <v>-71.610172565878074</v>
      </c>
      <c r="AT444" s="167">
        <f t="shared" si="75"/>
        <v>-77.324103502384375</v>
      </c>
    </row>
    <row r="445" spans="1:46" ht="15" customHeight="1">
      <c r="A445" s="177"/>
      <c r="E445" s="24" t="s">
        <v>69</v>
      </c>
      <c r="G445" s="168" t="s">
        <v>235</v>
      </c>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96">
        <f t="shared" ref="AH445:AT445" si="76">SUM(AH442:AH444)</f>
        <v>124.56390295234918</v>
      </c>
      <c r="AI445" s="96">
        <f t="shared" si="76"/>
        <v>140.91949172182666</v>
      </c>
      <c r="AJ445" s="96">
        <f t="shared" si="76"/>
        <v>154.51933992094607</v>
      </c>
      <c r="AK445" s="96">
        <f t="shared" si="76"/>
        <v>168.60399301473922</v>
      </c>
      <c r="AL445" s="96">
        <f t="shared" si="76"/>
        <v>181.61459571217767</v>
      </c>
      <c r="AM445" s="96">
        <f t="shared" si="76"/>
        <v>199.6935621604446</v>
      </c>
      <c r="AN445" s="96">
        <f t="shared" si="76"/>
        <v>207.76361149464938</v>
      </c>
      <c r="AO445" s="96">
        <f t="shared" si="76"/>
        <v>213.28818929220472</v>
      </c>
      <c r="AP445" s="96">
        <f t="shared" si="76"/>
        <v>275.64608232017491</v>
      </c>
      <c r="AQ445" s="96">
        <f t="shared" si="76"/>
        <v>302.15936766993178</v>
      </c>
      <c r="AR445" s="96">
        <f t="shared" si="76"/>
        <v>329.3410729672047</v>
      </c>
      <c r="AS445" s="96">
        <f t="shared" si="76"/>
        <v>348.92767967865643</v>
      </c>
      <c r="AT445" s="96">
        <f t="shared" si="76"/>
        <v>353.05886317649316</v>
      </c>
    </row>
    <row r="446" spans="1:46" ht="15" customHeight="1">
      <c r="A446" s="177"/>
      <c r="AO446" s="169"/>
      <c r="AP446" s="169"/>
    </row>
    <row r="447" spans="1:46" ht="15" customHeight="1">
      <c r="A447" s="177"/>
      <c r="B447" s="170" t="s">
        <v>12</v>
      </c>
      <c r="C447" s="170"/>
      <c r="D447" s="170"/>
      <c r="E447" s="170"/>
      <c r="F447" s="170"/>
      <c r="G447" s="170"/>
      <c r="H447" s="170"/>
      <c r="I447" s="170"/>
      <c r="J447" s="170"/>
      <c r="K447" s="170"/>
      <c r="L447" s="170"/>
      <c r="M447" s="170"/>
      <c r="N447" s="170"/>
      <c r="O447" s="170"/>
      <c r="P447" s="170"/>
      <c r="Q447" s="170"/>
      <c r="R447" s="170"/>
      <c r="S447" s="170"/>
      <c r="T447" s="170"/>
      <c r="U447" s="170"/>
      <c r="V447" s="170"/>
      <c r="W447" s="170"/>
      <c r="X447" s="170"/>
      <c r="Y447" s="170"/>
      <c r="Z447" s="170"/>
      <c r="AA447" s="170"/>
      <c r="AB447" s="170"/>
      <c r="AC447" s="170"/>
      <c r="AD447" s="170"/>
      <c r="AE447" s="170"/>
      <c r="AF447" s="170"/>
      <c r="AG447" s="170"/>
      <c r="AH447" s="170"/>
      <c r="AI447" s="170"/>
      <c r="AJ447" s="170"/>
      <c r="AK447" s="170"/>
      <c r="AL447" s="170"/>
      <c r="AM447" s="170"/>
      <c r="AN447" s="170"/>
      <c r="AO447" s="30"/>
      <c r="AP447" s="335"/>
      <c r="AQ447" s="12"/>
      <c r="AR447" s="12"/>
      <c r="AS447" s="12"/>
      <c r="AT447" s="12"/>
    </row>
    <row r="448" spans="1:46" ht="15" customHeight="1">
      <c r="A448" s="177"/>
      <c r="B448" s="171"/>
      <c r="C448" s="171"/>
      <c r="D448" s="171"/>
      <c r="E448" s="13"/>
      <c r="F448" s="171"/>
      <c r="G448" s="171"/>
      <c r="H448" s="79"/>
      <c r="I448" s="79"/>
      <c r="J448" s="79"/>
      <c r="K448" s="79"/>
      <c r="L448" s="79"/>
      <c r="M448" s="79"/>
      <c r="N448" s="79"/>
      <c r="O448" s="79"/>
      <c r="P448" s="79"/>
      <c r="Q448" s="79"/>
      <c r="R448" s="79"/>
      <c r="S448" s="79"/>
      <c r="T448" s="79"/>
      <c r="U448" s="79"/>
      <c r="V448" s="79"/>
      <c r="W448" s="79"/>
      <c r="X448" s="79"/>
      <c r="Y448" s="79"/>
      <c r="Z448" s="79"/>
      <c r="AA448" s="79"/>
      <c r="AB448" s="79"/>
      <c r="AC448" s="79"/>
      <c r="AD448" s="79"/>
      <c r="AE448" s="79"/>
      <c r="AF448" s="79"/>
      <c r="AG448" s="79"/>
      <c r="AH448" s="79"/>
      <c r="AI448" s="79"/>
      <c r="AJ448" s="79"/>
      <c r="AK448" s="79"/>
      <c r="AL448" s="79"/>
      <c r="AN448" s="79"/>
      <c r="AO448" s="79"/>
      <c r="AP448" s="172"/>
      <c r="AQ448" s="172"/>
      <c r="AR448" s="172"/>
      <c r="AS448" s="172"/>
      <c r="AT448" s="172"/>
    </row>
    <row r="449" spans="1:46" ht="15" customHeight="1">
      <c r="A449" s="177"/>
      <c r="B449" s="171"/>
      <c r="C449" s="197" t="s">
        <v>94</v>
      </c>
      <c r="D449" s="197"/>
      <c r="E449" s="197"/>
      <c r="F449" s="197"/>
      <c r="G449" s="197"/>
      <c r="H449" s="197"/>
      <c r="I449" s="197"/>
      <c r="J449" s="197"/>
      <c r="K449" s="197"/>
      <c r="L449" s="197"/>
      <c r="M449" s="197"/>
      <c r="N449" s="197"/>
      <c r="O449" s="197"/>
      <c r="P449" s="197"/>
      <c r="Q449" s="197"/>
      <c r="R449" s="197"/>
      <c r="S449" s="197"/>
      <c r="T449" s="197"/>
      <c r="U449" s="197"/>
      <c r="V449" s="197"/>
      <c r="W449" s="197"/>
      <c r="X449" s="197"/>
      <c r="Y449" s="197"/>
      <c r="Z449" s="197"/>
      <c r="AA449" s="197"/>
      <c r="AB449" s="197"/>
      <c r="AC449" s="197"/>
      <c r="AD449" s="197"/>
      <c r="AE449" s="197"/>
      <c r="AF449" s="197"/>
      <c r="AG449" s="197"/>
      <c r="AH449" s="197"/>
      <c r="AI449" s="197"/>
      <c r="AJ449" s="197"/>
      <c r="AK449" s="197"/>
      <c r="AL449" s="197"/>
      <c r="AM449" s="197"/>
      <c r="AN449" s="197"/>
      <c r="AO449" s="310"/>
      <c r="AP449" s="310"/>
      <c r="AQ449" s="197"/>
      <c r="AR449" s="197"/>
      <c r="AS449" s="197"/>
      <c r="AT449" s="197"/>
    </row>
    <row r="450" spans="1:46" ht="15" customHeight="1">
      <c r="A450" s="177"/>
      <c r="B450" s="171"/>
      <c r="C450" s="95" t="s">
        <v>186</v>
      </c>
      <c r="D450" s="95"/>
      <c r="E450" s="95"/>
      <c r="F450" s="95"/>
      <c r="G450" s="95"/>
      <c r="H450" s="95"/>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5"/>
      <c r="AL450" s="95"/>
      <c r="AM450" s="95"/>
      <c r="AN450" s="95"/>
      <c r="AO450" s="99"/>
      <c r="AP450" s="99"/>
      <c r="AQ450" s="95"/>
      <c r="AR450" s="95"/>
      <c r="AS450" s="95"/>
      <c r="AT450" s="95"/>
    </row>
    <row r="451" spans="1:46" ht="15" customHeight="1">
      <c r="A451" s="177"/>
      <c r="B451" s="171"/>
      <c r="C451" s="171"/>
      <c r="D451" s="171"/>
      <c r="E451" s="13"/>
      <c r="F451" s="171"/>
      <c r="G451" s="171"/>
      <c r="H451" s="79"/>
      <c r="I451" s="171"/>
      <c r="J451" s="171"/>
      <c r="K451" s="171"/>
      <c r="L451" s="171"/>
      <c r="M451" s="171"/>
      <c r="N451" s="171"/>
      <c r="O451" s="171"/>
      <c r="P451" s="171"/>
      <c r="Q451" s="171"/>
      <c r="R451" s="171"/>
      <c r="S451" s="171"/>
      <c r="T451" s="171"/>
      <c r="U451" s="171"/>
      <c r="V451" s="171"/>
      <c r="W451" s="171"/>
      <c r="X451" s="171"/>
      <c r="Y451" s="171"/>
      <c r="Z451" s="171"/>
      <c r="AA451" s="171"/>
      <c r="AB451" s="171"/>
      <c r="AC451" s="171"/>
      <c r="AD451" s="171"/>
      <c r="AE451" s="171"/>
      <c r="AF451" s="171"/>
      <c r="AG451" s="171"/>
      <c r="AH451" s="172"/>
      <c r="AI451" s="172"/>
      <c r="AJ451" s="172"/>
      <c r="AK451" s="172"/>
      <c r="AL451" s="172"/>
      <c r="AM451" s="172"/>
      <c r="AN451" s="172"/>
      <c r="AO451" s="172"/>
      <c r="AP451" s="172"/>
      <c r="AQ451" s="172"/>
      <c r="AR451" s="172"/>
      <c r="AS451" s="172"/>
      <c r="AT451" s="172"/>
    </row>
    <row r="452" spans="1:46" ht="15" customHeight="1">
      <c r="A452" s="177"/>
      <c r="B452" s="171"/>
      <c r="C452" s="171"/>
      <c r="D452" s="91" t="s">
        <v>506</v>
      </c>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91"/>
      <c r="AN452" s="91"/>
      <c r="AO452" s="233"/>
      <c r="AP452" s="233"/>
      <c r="AQ452" s="91"/>
      <c r="AR452" s="91"/>
      <c r="AS452" s="91"/>
      <c r="AT452" s="91"/>
    </row>
    <row r="453" spans="1:46" ht="15" customHeight="1">
      <c r="A453" s="177"/>
      <c r="B453" s="171"/>
      <c r="C453" s="171"/>
      <c r="D453" s="171"/>
      <c r="E453" s="13"/>
      <c r="F453" s="171"/>
      <c r="G453" s="171"/>
      <c r="H453" s="79"/>
      <c r="I453" s="171"/>
      <c r="J453" s="171"/>
      <c r="K453" s="171"/>
      <c r="L453" s="171"/>
      <c r="M453" s="171"/>
      <c r="N453" s="171"/>
      <c r="O453" s="171"/>
      <c r="P453" s="171"/>
      <c r="Q453" s="171"/>
      <c r="R453" s="171"/>
      <c r="S453" s="171"/>
      <c r="T453" s="171"/>
      <c r="U453" s="171"/>
      <c r="V453" s="171"/>
      <c r="W453" s="171"/>
      <c r="X453" s="171"/>
      <c r="Y453" s="171"/>
      <c r="Z453" s="171"/>
      <c r="AA453" s="171"/>
      <c r="AB453" s="171"/>
      <c r="AC453" s="171"/>
      <c r="AD453" s="171"/>
      <c r="AE453" s="171"/>
      <c r="AF453" s="171"/>
      <c r="AG453" s="171"/>
      <c r="AH453" s="215"/>
      <c r="AI453" s="215"/>
      <c r="AJ453" s="215"/>
      <c r="AK453" s="215"/>
      <c r="AL453" s="215"/>
      <c r="AM453" s="215"/>
      <c r="AN453" s="215"/>
      <c r="AO453" s="215"/>
      <c r="AP453" s="220"/>
      <c r="AQ453" s="236"/>
      <c r="AR453" s="236"/>
      <c r="AS453" s="236"/>
      <c r="AT453" s="236"/>
    </row>
    <row r="454" spans="1:46" ht="15" customHeight="1">
      <c r="A454" s="177"/>
      <c r="B454" s="171"/>
      <c r="C454" s="171"/>
      <c r="D454" s="171"/>
      <c r="E454" s="210" t="s">
        <v>513</v>
      </c>
      <c r="F454" s="171"/>
      <c r="G454" s="171" t="s">
        <v>25</v>
      </c>
      <c r="H454" s="79"/>
      <c r="I454" s="171"/>
      <c r="J454" s="171"/>
      <c r="K454" s="171"/>
      <c r="L454" s="171"/>
      <c r="M454" s="171"/>
      <c r="N454" s="171"/>
      <c r="O454" s="171"/>
      <c r="P454" s="171"/>
      <c r="Q454" s="171"/>
      <c r="R454" s="171"/>
      <c r="S454" s="171"/>
      <c r="T454" s="171"/>
      <c r="U454" s="171"/>
      <c r="V454" s="171"/>
      <c r="W454" s="171"/>
      <c r="X454" s="171"/>
      <c r="Y454" s="171"/>
      <c r="Z454" s="171"/>
      <c r="AA454" s="171"/>
      <c r="AB454" s="171"/>
      <c r="AC454" s="171"/>
      <c r="AD454" s="171"/>
      <c r="AE454" s="171"/>
      <c r="AF454" s="171"/>
      <c r="AG454" s="171"/>
      <c r="AH454" s="171"/>
      <c r="AI454" s="171"/>
      <c r="AJ454" s="171"/>
      <c r="AK454" s="171"/>
      <c r="AL454" s="171"/>
      <c r="AM454" s="171"/>
      <c r="AN454" s="171"/>
      <c r="AO454" s="171"/>
      <c r="AP454" s="139">
        <f>AP94</f>
        <v>3.3138539200000004E-2</v>
      </c>
      <c r="AQ454" s="139">
        <f>AQ94</f>
        <v>3.3329163199999998E-2</v>
      </c>
      <c r="AR454" s="139">
        <f>AR94</f>
        <v>3.3557161600000003E-2</v>
      </c>
      <c r="AS454" s="139">
        <f>AS94</f>
        <v>3.3846035199999999E-2</v>
      </c>
      <c r="AT454" s="139">
        <f>AT94</f>
        <v>3.4129033599999997E-2</v>
      </c>
    </row>
    <row r="455" spans="1:46" ht="15" customHeight="1">
      <c r="A455" s="177"/>
      <c r="B455" s="171"/>
      <c r="C455" s="171"/>
      <c r="D455" s="171"/>
      <c r="E455" s="21" t="s">
        <v>93</v>
      </c>
      <c r="F455" s="171"/>
      <c r="G455" s="171" t="s">
        <v>28</v>
      </c>
      <c r="H455" s="79"/>
      <c r="I455" s="171"/>
      <c r="J455" s="171"/>
      <c r="K455" s="171"/>
      <c r="L455" s="171"/>
      <c r="M455" s="171"/>
      <c r="N455" s="171"/>
      <c r="O455" s="171"/>
      <c r="P455" s="171"/>
      <c r="Q455" s="171"/>
      <c r="R455" s="171"/>
      <c r="S455" s="171"/>
      <c r="T455" s="171"/>
      <c r="U455" s="171"/>
      <c r="V455" s="171"/>
      <c r="W455" s="171"/>
      <c r="X455" s="171"/>
      <c r="Y455" s="171"/>
      <c r="Z455" s="171"/>
      <c r="AA455" s="171"/>
      <c r="AB455" s="171"/>
      <c r="AC455" s="171"/>
      <c r="AD455" s="171"/>
      <c r="AE455" s="171"/>
      <c r="AF455" s="171"/>
      <c r="AG455" s="171"/>
      <c r="AH455" s="171"/>
      <c r="AI455" s="171"/>
      <c r="AJ455" s="171"/>
      <c r="AK455" s="171"/>
      <c r="AL455" s="171"/>
      <c r="AM455" s="171"/>
      <c r="AN455" s="171"/>
      <c r="AO455" s="171"/>
      <c r="AP455" s="15">
        <f t="shared" ref="AP455:AT455" si="77">1 / (1 + AP454)</f>
        <v>0.96792439934951946</v>
      </c>
      <c r="AQ455" s="15">
        <f t="shared" si="77"/>
        <v>0.96774584093147376</v>
      </c>
      <c r="AR455" s="15">
        <f t="shared" si="77"/>
        <v>0.96753236023438527</v>
      </c>
      <c r="AS455" s="15">
        <f t="shared" si="77"/>
        <v>0.96726201576673598</v>
      </c>
      <c r="AT455" s="15">
        <f t="shared" si="77"/>
        <v>0.96699731610745876</v>
      </c>
    </row>
    <row r="456" spans="1:46" ht="15" customHeight="1">
      <c r="A456" s="177"/>
      <c r="B456" s="171"/>
      <c r="C456" s="171"/>
      <c r="D456" s="171"/>
      <c r="E456" s="21"/>
      <c r="F456" s="171"/>
      <c r="G456" s="171"/>
      <c r="H456" s="79"/>
      <c r="I456" s="171"/>
      <c r="J456" s="171"/>
      <c r="K456" s="171"/>
      <c r="L456" s="171"/>
      <c r="M456" s="171"/>
      <c r="N456" s="171"/>
      <c r="O456" s="171"/>
      <c r="P456" s="171"/>
      <c r="Q456" s="171"/>
      <c r="R456" s="171"/>
      <c r="S456" s="171"/>
      <c r="T456" s="171"/>
      <c r="U456" s="171"/>
      <c r="V456" s="171"/>
      <c r="W456" s="171"/>
      <c r="X456" s="171"/>
      <c r="Y456" s="171"/>
      <c r="Z456" s="171"/>
      <c r="AA456" s="171"/>
      <c r="AB456" s="171"/>
      <c r="AC456" s="171"/>
      <c r="AD456" s="171"/>
      <c r="AE456" s="171"/>
      <c r="AF456" s="171"/>
      <c r="AG456" s="171"/>
      <c r="AH456" s="171"/>
      <c r="AI456" s="171"/>
      <c r="AJ456" s="171"/>
      <c r="AK456" s="171"/>
      <c r="AL456" s="171"/>
      <c r="AM456" s="171"/>
      <c r="AN456" s="171"/>
      <c r="AO456" s="171"/>
      <c r="AP456" s="15"/>
      <c r="AQ456" s="15"/>
      <c r="AR456" s="15"/>
      <c r="AS456" s="15"/>
      <c r="AT456" s="15"/>
    </row>
    <row r="457" spans="1:46" ht="15" customHeight="1">
      <c r="A457" s="177"/>
      <c r="B457" s="171"/>
      <c r="C457" s="171"/>
      <c r="D457" s="171"/>
      <c r="E457" s="21" t="s">
        <v>69</v>
      </c>
      <c r="F457" s="171"/>
      <c r="G457" s="168" t="s">
        <v>235</v>
      </c>
      <c r="H457" s="79"/>
      <c r="I457" s="171"/>
      <c r="J457" s="171"/>
      <c r="K457" s="171"/>
      <c r="L457" s="171"/>
      <c r="M457" s="171"/>
      <c r="N457" s="171"/>
      <c r="O457" s="171"/>
      <c r="P457" s="171"/>
      <c r="Q457" s="171"/>
      <c r="R457" s="171"/>
      <c r="S457" s="171"/>
      <c r="T457" s="171"/>
      <c r="U457" s="171"/>
      <c r="V457" s="171"/>
      <c r="W457" s="171"/>
      <c r="X457" s="171"/>
      <c r="Y457" s="171"/>
      <c r="Z457" s="171"/>
      <c r="AA457" s="171"/>
      <c r="AB457" s="171"/>
      <c r="AC457" s="171"/>
      <c r="AD457" s="171"/>
      <c r="AE457" s="171"/>
      <c r="AF457" s="171"/>
      <c r="AG457" s="171"/>
      <c r="AH457" s="171"/>
      <c r="AI457" s="171"/>
      <c r="AJ457" s="171"/>
      <c r="AK457" s="171"/>
      <c r="AL457" s="171"/>
      <c r="AM457" s="171"/>
      <c r="AN457" s="171"/>
      <c r="AO457" s="171"/>
      <c r="AP457" s="167">
        <f t="shared" ref="AP457:AT457" si="78">AP445</f>
        <v>275.64608232017491</v>
      </c>
      <c r="AQ457" s="167">
        <f t="shared" si="78"/>
        <v>302.15936766993178</v>
      </c>
      <c r="AR457" s="167">
        <f t="shared" si="78"/>
        <v>329.3410729672047</v>
      </c>
      <c r="AS457" s="167">
        <f t="shared" si="78"/>
        <v>348.92767967865643</v>
      </c>
      <c r="AT457" s="167">
        <f t="shared" si="78"/>
        <v>353.05886317649316</v>
      </c>
    </row>
    <row r="458" spans="1:46" ht="15" customHeight="1">
      <c r="A458" s="177"/>
      <c r="B458" s="171"/>
      <c r="C458" s="171"/>
      <c r="D458" s="171"/>
      <c r="E458" s="21"/>
      <c r="F458" s="171"/>
      <c r="H458" s="79"/>
      <c r="I458" s="171"/>
      <c r="J458" s="171"/>
      <c r="K458" s="171"/>
      <c r="L458" s="171"/>
      <c r="M458" s="171"/>
      <c r="N458" s="171"/>
      <c r="O458" s="171"/>
      <c r="P458" s="171"/>
      <c r="Q458" s="171"/>
      <c r="R458" s="171"/>
      <c r="S458" s="171"/>
      <c r="T458" s="171"/>
      <c r="U458" s="171"/>
      <c r="V458" s="171"/>
      <c r="W458" s="171"/>
      <c r="X458" s="171"/>
      <c r="Y458" s="171"/>
      <c r="Z458" s="171"/>
      <c r="AA458" s="171"/>
      <c r="AB458" s="171"/>
      <c r="AC458" s="171"/>
      <c r="AD458" s="171"/>
      <c r="AE458" s="171"/>
      <c r="AF458" s="171"/>
      <c r="AG458" s="171"/>
      <c r="AH458" s="171"/>
      <c r="AI458" s="171"/>
      <c r="AJ458" s="171"/>
      <c r="AK458" s="171"/>
      <c r="AL458" s="171"/>
      <c r="AM458" s="171"/>
      <c r="AN458" s="171"/>
      <c r="AO458" s="171"/>
      <c r="AP458" s="169"/>
    </row>
    <row r="459" spans="1:46" ht="15" customHeight="1">
      <c r="A459" s="177"/>
      <c r="B459" s="171"/>
      <c r="C459" s="171"/>
      <c r="D459" s="171"/>
      <c r="E459" s="13" t="s">
        <v>506</v>
      </c>
      <c r="F459" s="171"/>
      <c r="G459" s="168" t="s">
        <v>235</v>
      </c>
      <c r="H459" s="79"/>
      <c r="I459" s="171"/>
      <c r="J459" s="171"/>
      <c r="K459" s="171"/>
      <c r="L459" s="171"/>
      <c r="M459" s="171"/>
      <c r="N459" s="171"/>
      <c r="O459" s="171"/>
      <c r="P459" s="171"/>
      <c r="Q459" s="171"/>
      <c r="R459" s="171"/>
      <c r="S459" s="171"/>
      <c r="T459" s="171"/>
      <c r="U459" s="171"/>
      <c r="V459" s="171"/>
      <c r="W459" s="171"/>
      <c r="X459" s="171"/>
      <c r="Y459" s="171"/>
      <c r="Z459" s="171"/>
      <c r="AA459" s="171"/>
      <c r="AB459" s="171"/>
      <c r="AC459" s="171"/>
      <c r="AD459" s="171"/>
      <c r="AE459" s="171"/>
      <c r="AF459" s="171"/>
      <c r="AG459" s="171"/>
      <c r="AH459" s="171"/>
      <c r="AI459" s="171"/>
      <c r="AJ459" s="171"/>
      <c r="AK459" s="171"/>
      <c r="AL459" s="171"/>
      <c r="AM459" s="171"/>
      <c r="AN459" s="171"/>
      <c r="AO459" s="171"/>
      <c r="AP459" s="229">
        <f t="shared" ref="AP459:AT459" si="79">AP457 * AP455</f>
        <v>266.80456866280349</v>
      </c>
      <c r="AQ459" s="229">
        <f t="shared" si="79"/>
        <v>292.41347136106049</v>
      </c>
      <c r="AR459" s="229">
        <f t="shared" si="79"/>
        <v>318.64814565008447</v>
      </c>
      <c r="AS459" s="229">
        <f t="shared" si="79"/>
        <v>337.50449080278719</v>
      </c>
      <c r="AT459" s="229">
        <f t="shared" si="79"/>
        <v>341.40697311961941</v>
      </c>
    </row>
    <row r="460" spans="1:46" ht="15" customHeight="1">
      <c r="A460" s="177"/>
      <c r="B460" s="171"/>
      <c r="C460" s="171"/>
      <c r="D460" s="171"/>
      <c r="E460" s="21"/>
      <c r="F460" s="171"/>
      <c r="G460" s="171"/>
      <c r="H460" s="79"/>
      <c r="I460" s="171"/>
      <c r="J460" s="171"/>
      <c r="K460" s="171"/>
      <c r="L460" s="171"/>
      <c r="M460" s="171"/>
      <c r="N460" s="171"/>
      <c r="O460" s="171"/>
      <c r="P460" s="171"/>
      <c r="Q460" s="171"/>
      <c r="R460" s="171"/>
      <c r="S460" s="171"/>
      <c r="T460" s="171"/>
      <c r="U460" s="171"/>
      <c r="V460" s="171"/>
      <c r="W460" s="171"/>
      <c r="X460" s="171"/>
      <c r="Y460" s="171"/>
      <c r="Z460" s="171"/>
      <c r="AA460" s="171"/>
      <c r="AB460" s="171"/>
      <c r="AC460" s="171"/>
      <c r="AD460" s="171"/>
      <c r="AE460" s="171"/>
      <c r="AF460" s="171"/>
      <c r="AG460" s="171"/>
      <c r="AH460" s="171"/>
      <c r="AI460" s="171"/>
      <c r="AJ460" s="171"/>
      <c r="AK460" s="171"/>
      <c r="AL460" s="171"/>
      <c r="AM460" s="171"/>
      <c r="AN460" s="171"/>
      <c r="AO460" s="171"/>
      <c r="AP460" s="169"/>
    </row>
    <row r="461" spans="1:46" ht="15" customHeight="1">
      <c r="A461" s="177"/>
      <c r="B461" s="171"/>
      <c r="C461" s="171"/>
      <c r="D461" s="91" t="s">
        <v>123</v>
      </c>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91"/>
      <c r="AN461" s="91"/>
      <c r="AO461" s="233"/>
      <c r="AP461" s="233"/>
      <c r="AQ461" s="91"/>
      <c r="AR461" s="91"/>
      <c r="AS461" s="91"/>
      <c r="AT461" s="91"/>
    </row>
    <row r="462" spans="1:46" ht="15" customHeight="1">
      <c r="A462" s="177"/>
      <c r="B462" s="171"/>
      <c r="C462" s="171"/>
      <c r="D462" s="171"/>
      <c r="E462" s="21"/>
      <c r="F462" s="171"/>
      <c r="G462" s="171"/>
      <c r="H462" s="79"/>
      <c r="I462" s="171"/>
      <c r="J462" s="171"/>
      <c r="K462" s="171"/>
      <c r="L462" s="171"/>
      <c r="M462" s="171"/>
      <c r="N462" s="171"/>
      <c r="O462" s="171"/>
      <c r="P462" s="171"/>
      <c r="Q462" s="171"/>
      <c r="R462" s="171"/>
      <c r="S462" s="171"/>
      <c r="T462" s="171"/>
      <c r="U462" s="171"/>
      <c r="V462" s="171"/>
      <c r="W462" s="171"/>
      <c r="X462" s="171"/>
      <c r="Y462" s="171"/>
      <c r="Z462" s="171"/>
      <c r="AA462" s="171"/>
      <c r="AB462" s="171"/>
      <c r="AC462" s="171"/>
      <c r="AD462" s="171"/>
      <c r="AE462" s="171"/>
      <c r="AF462" s="171"/>
      <c r="AG462" s="171"/>
      <c r="AH462" s="171"/>
      <c r="AI462" s="171"/>
      <c r="AJ462" s="171"/>
      <c r="AK462" s="171"/>
      <c r="AL462" s="171"/>
      <c r="AM462" s="171"/>
      <c r="AN462" s="171"/>
      <c r="AO462" s="171"/>
      <c r="AP462" s="172"/>
      <c r="AQ462" s="172"/>
      <c r="AR462" s="172"/>
      <c r="AS462" s="172"/>
      <c r="AT462" s="172"/>
    </row>
    <row r="463" spans="1:46" ht="15" customHeight="1">
      <c r="A463" s="177"/>
      <c r="B463" s="171"/>
      <c r="C463" s="171"/>
      <c r="D463" s="171"/>
      <c r="E463" s="21" t="s">
        <v>541</v>
      </c>
      <c r="F463" s="171"/>
      <c r="G463" s="168" t="s">
        <v>235</v>
      </c>
      <c r="H463" s="79"/>
      <c r="I463" s="171"/>
      <c r="J463" s="171"/>
      <c r="K463" s="171"/>
      <c r="L463" s="171"/>
      <c r="M463" s="171"/>
      <c r="N463" s="171"/>
      <c r="O463" s="171"/>
      <c r="P463" s="171"/>
      <c r="Q463" s="171"/>
      <c r="R463" s="171"/>
      <c r="S463" s="171"/>
      <c r="T463" s="171"/>
      <c r="U463" s="171"/>
      <c r="V463" s="171"/>
      <c r="W463" s="171"/>
      <c r="X463" s="171"/>
      <c r="Y463" s="171"/>
      <c r="Z463" s="171"/>
      <c r="AA463" s="171"/>
      <c r="AB463" s="171"/>
      <c r="AC463" s="171"/>
      <c r="AD463" s="171"/>
      <c r="AE463" s="171"/>
      <c r="AF463" s="171"/>
      <c r="AG463" s="171"/>
      <c r="AH463" s="171"/>
      <c r="AI463" s="171"/>
      <c r="AJ463" s="171"/>
      <c r="AK463" s="171"/>
      <c r="AL463" s="171"/>
      <c r="AM463" s="171"/>
      <c r="AN463" s="171"/>
      <c r="AO463" s="171"/>
      <c r="AP463" s="167">
        <f>AP442</f>
        <v>232.26118929220473</v>
      </c>
      <c r="AQ463" s="167">
        <f>AQ442</f>
        <v>275.64608232017491</v>
      </c>
      <c r="AR463" s="167">
        <f>AR442</f>
        <v>302.15936766993178</v>
      </c>
      <c r="AS463" s="167">
        <f>AS442</f>
        <v>329.3410729672047</v>
      </c>
      <c r="AT463" s="167">
        <f>AT442</f>
        <v>348.92767967865643</v>
      </c>
    </row>
    <row r="464" spans="1:46" ht="15" customHeight="1">
      <c r="A464" s="177"/>
      <c r="B464" s="171"/>
      <c r="C464" s="171"/>
      <c r="D464" s="171"/>
      <c r="E464" s="13" t="s">
        <v>506</v>
      </c>
      <c r="F464" s="171"/>
      <c r="G464" s="168" t="s">
        <v>235</v>
      </c>
      <c r="H464" s="79"/>
      <c r="I464" s="171"/>
      <c r="J464" s="171"/>
      <c r="K464" s="171"/>
      <c r="L464" s="171"/>
      <c r="M464" s="171"/>
      <c r="N464" s="171"/>
      <c r="O464" s="171"/>
      <c r="P464" s="171"/>
      <c r="Q464" s="171"/>
      <c r="R464" s="171"/>
      <c r="S464" s="171"/>
      <c r="T464" s="171"/>
      <c r="U464" s="171"/>
      <c r="V464" s="171"/>
      <c r="W464" s="171"/>
      <c r="X464" s="171"/>
      <c r="Y464" s="171"/>
      <c r="Z464" s="171"/>
      <c r="AA464" s="171"/>
      <c r="AB464" s="171"/>
      <c r="AC464" s="171"/>
      <c r="AD464" s="171"/>
      <c r="AE464" s="171"/>
      <c r="AF464" s="171"/>
      <c r="AG464" s="171"/>
      <c r="AH464" s="171"/>
      <c r="AI464" s="171"/>
      <c r="AJ464" s="171"/>
      <c r="AK464" s="171"/>
      <c r="AL464" s="171"/>
      <c r="AM464" s="171"/>
      <c r="AN464" s="171"/>
      <c r="AO464" s="171"/>
      <c r="AP464" s="167">
        <f t="shared" ref="AP464:AT464" si="80">AP459</f>
        <v>266.80456866280349</v>
      </c>
      <c r="AQ464" s="167">
        <f t="shared" si="80"/>
        <v>292.41347136106049</v>
      </c>
      <c r="AR464" s="167">
        <f t="shared" si="80"/>
        <v>318.64814565008447</v>
      </c>
      <c r="AS464" s="167">
        <f t="shared" si="80"/>
        <v>337.50449080278719</v>
      </c>
      <c r="AT464" s="167">
        <f t="shared" si="80"/>
        <v>341.40697311961941</v>
      </c>
    </row>
    <row r="465" spans="1:46" ht="15" customHeight="1">
      <c r="A465" s="177"/>
      <c r="B465" s="171"/>
      <c r="C465" s="171"/>
      <c r="D465" s="171"/>
      <c r="E465" s="13"/>
      <c r="F465" s="171"/>
      <c r="G465" s="171"/>
      <c r="H465" s="79"/>
      <c r="I465" s="171"/>
      <c r="J465" s="171"/>
      <c r="K465" s="171"/>
      <c r="L465" s="171"/>
      <c r="M465" s="171"/>
      <c r="N465" s="171"/>
      <c r="O465" s="171"/>
      <c r="P465" s="171"/>
      <c r="Q465" s="171"/>
      <c r="R465" s="171"/>
      <c r="S465" s="171"/>
      <c r="T465" s="171"/>
      <c r="U465" s="171"/>
      <c r="V465" s="171"/>
      <c r="W465" s="171"/>
      <c r="X465" s="171"/>
      <c r="Y465" s="171"/>
      <c r="Z465" s="171"/>
      <c r="AA465" s="171"/>
      <c r="AB465" s="171"/>
      <c r="AC465" s="171"/>
      <c r="AD465" s="171"/>
      <c r="AE465" s="171"/>
      <c r="AF465" s="171"/>
      <c r="AG465" s="171"/>
      <c r="AH465" s="171"/>
      <c r="AI465" s="171"/>
      <c r="AJ465" s="171"/>
      <c r="AK465" s="171"/>
      <c r="AL465" s="171"/>
      <c r="AM465" s="171"/>
      <c r="AN465" s="171"/>
      <c r="AO465" s="171"/>
      <c r="AP465" s="167"/>
      <c r="AQ465" s="167"/>
      <c r="AR465" s="167"/>
      <c r="AS465" s="167"/>
      <c r="AT465" s="167"/>
    </row>
    <row r="466" spans="1:46" ht="15" customHeight="1">
      <c r="A466" s="177"/>
      <c r="B466" s="171"/>
      <c r="C466" s="171"/>
      <c r="D466" s="171"/>
      <c r="E466" s="13" t="s">
        <v>123</v>
      </c>
      <c r="F466" s="171"/>
      <c r="G466" s="168" t="s">
        <v>235</v>
      </c>
      <c r="H466" s="79"/>
      <c r="I466" s="171"/>
      <c r="J466" s="171"/>
      <c r="K466" s="171"/>
      <c r="L466" s="171"/>
      <c r="M466" s="171"/>
      <c r="N466" s="171"/>
      <c r="O466" s="171"/>
      <c r="P466" s="171"/>
      <c r="Q466" s="171"/>
      <c r="R466" s="171"/>
      <c r="S466" s="171"/>
      <c r="T466" s="171"/>
      <c r="U466" s="171"/>
      <c r="V466" s="171"/>
      <c r="W466" s="171"/>
      <c r="X466" s="171"/>
      <c r="Y466" s="171"/>
      <c r="Z466" s="171"/>
      <c r="AA466" s="171"/>
      <c r="AB466" s="171"/>
      <c r="AC466" s="171"/>
      <c r="AD466" s="171"/>
      <c r="AE466" s="171"/>
      <c r="AF466" s="171"/>
      <c r="AG466" s="171"/>
      <c r="AH466" s="171"/>
      <c r="AI466" s="171"/>
      <c r="AJ466" s="171"/>
      <c r="AK466" s="171"/>
      <c r="AL466" s="171"/>
      <c r="AM466" s="171"/>
      <c r="AN466" s="171"/>
      <c r="AO466" s="171"/>
      <c r="AP466" s="229">
        <f t="shared" ref="AP466:AT466" si="81">AVERAGE(AP463:AP464)</f>
        <v>249.53287897750411</v>
      </c>
      <c r="AQ466" s="229">
        <f t="shared" si="81"/>
        <v>284.02977684061773</v>
      </c>
      <c r="AR466" s="229">
        <f t="shared" si="81"/>
        <v>310.40375666000813</v>
      </c>
      <c r="AS466" s="229">
        <f t="shared" si="81"/>
        <v>333.42278188499597</v>
      </c>
      <c r="AT466" s="229">
        <f t="shared" si="81"/>
        <v>345.16732639913789</v>
      </c>
    </row>
    <row r="467" spans="1:46" ht="15" customHeight="1">
      <c r="A467" s="177"/>
      <c r="B467" s="171"/>
      <c r="C467" s="171"/>
      <c r="D467" s="171"/>
      <c r="E467" s="13"/>
      <c r="F467" s="171"/>
      <c r="G467" s="171"/>
      <c r="H467" s="79"/>
      <c r="I467" s="171"/>
      <c r="J467" s="171"/>
      <c r="K467" s="171"/>
      <c r="L467" s="171"/>
      <c r="M467" s="171"/>
      <c r="N467" s="171"/>
      <c r="O467" s="171"/>
      <c r="P467" s="171"/>
      <c r="Q467" s="171"/>
      <c r="R467" s="171"/>
      <c r="S467" s="171"/>
      <c r="T467" s="171"/>
      <c r="U467" s="171"/>
      <c r="V467" s="171"/>
      <c r="W467" s="171"/>
      <c r="X467" s="171"/>
      <c r="Y467" s="171"/>
      <c r="Z467" s="171"/>
      <c r="AA467" s="171"/>
      <c r="AB467" s="171"/>
      <c r="AC467" s="171"/>
      <c r="AD467" s="171"/>
      <c r="AE467" s="171"/>
      <c r="AF467" s="171"/>
      <c r="AG467" s="171"/>
      <c r="AH467" s="171"/>
      <c r="AI467" s="171"/>
      <c r="AJ467" s="171"/>
      <c r="AK467" s="171"/>
      <c r="AL467" s="171"/>
      <c r="AM467" s="171"/>
      <c r="AN467" s="171"/>
      <c r="AO467" s="171"/>
      <c r="AP467" s="172"/>
      <c r="AQ467" s="172"/>
      <c r="AR467" s="172"/>
      <c r="AS467" s="172"/>
      <c r="AT467" s="172"/>
    </row>
    <row r="468" spans="1:46" ht="15" customHeight="1">
      <c r="A468" s="177"/>
      <c r="B468" s="171"/>
      <c r="C468" s="197" t="s">
        <v>95</v>
      </c>
      <c r="D468" s="197"/>
      <c r="E468" s="197"/>
      <c r="F468" s="197"/>
      <c r="G468" s="197"/>
      <c r="H468" s="197"/>
      <c r="I468" s="197"/>
      <c r="J468" s="197"/>
      <c r="K468" s="197"/>
      <c r="L468" s="197"/>
      <c r="M468" s="197"/>
      <c r="N468" s="197"/>
      <c r="O468" s="197"/>
      <c r="P468" s="197"/>
      <c r="Q468" s="197"/>
      <c r="R468" s="197"/>
      <c r="S468" s="197"/>
      <c r="T468" s="197"/>
      <c r="U468" s="197"/>
      <c r="V468" s="197"/>
      <c r="W468" s="197"/>
      <c r="X468" s="197"/>
      <c r="Y468" s="197"/>
      <c r="Z468" s="197"/>
      <c r="AA468" s="197"/>
      <c r="AB468" s="197"/>
      <c r="AC468" s="197"/>
      <c r="AD468" s="197"/>
      <c r="AE468" s="197"/>
      <c r="AF468" s="197"/>
      <c r="AG468" s="197"/>
      <c r="AH468" s="197"/>
      <c r="AI468" s="197"/>
      <c r="AJ468" s="197"/>
      <c r="AK468" s="197"/>
      <c r="AL468" s="197"/>
      <c r="AM468" s="197"/>
      <c r="AN468" s="197"/>
      <c r="AO468" s="310"/>
      <c r="AP468" s="310"/>
      <c r="AQ468" s="197"/>
      <c r="AR468" s="197"/>
      <c r="AS468" s="197"/>
      <c r="AT468" s="197"/>
    </row>
    <row r="469" spans="1:46" ht="15" customHeight="1">
      <c r="A469" s="177"/>
      <c r="B469" s="171"/>
      <c r="C469" s="171"/>
      <c r="D469" s="171"/>
      <c r="E469" s="13"/>
      <c r="F469" s="171"/>
      <c r="G469" s="171"/>
      <c r="H469" s="79"/>
      <c r="I469" s="171"/>
      <c r="J469" s="171"/>
      <c r="K469" s="171"/>
      <c r="L469" s="171"/>
      <c r="M469" s="171"/>
      <c r="N469" s="171"/>
      <c r="O469" s="171"/>
      <c r="P469" s="171"/>
      <c r="Q469" s="171"/>
      <c r="R469" s="171"/>
      <c r="S469" s="171"/>
      <c r="T469" s="171"/>
      <c r="U469" s="171"/>
      <c r="V469" s="171"/>
      <c r="W469" s="171"/>
      <c r="X469" s="171"/>
      <c r="Y469" s="171"/>
      <c r="Z469" s="171"/>
      <c r="AA469" s="171"/>
      <c r="AB469" s="171"/>
      <c r="AC469" s="171"/>
      <c r="AD469" s="171"/>
      <c r="AE469" s="171"/>
      <c r="AF469" s="171"/>
      <c r="AG469" s="171"/>
      <c r="AH469" s="171"/>
      <c r="AI469" s="171"/>
      <c r="AJ469" s="171"/>
      <c r="AK469" s="171"/>
      <c r="AL469" s="171"/>
      <c r="AM469" s="171"/>
      <c r="AN469" s="171"/>
      <c r="AO469" s="171"/>
      <c r="AP469" s="169"/>
    </row>
    <row r="470" spans="1:46" ht="15" customHeight="1">
      <c r="A470" s="177"/>
      <c r="B470" s="171"/>
      <c r="C470" s="171"/>
      <c r="D470" s="171"/>
      <c r="E470" s="13" t="s">
        <v>12</v>
      </c>
      <c r="F470" s="171"/>
      <c r="G470" s="171" t="s">
        <v>235</v>
      </c>
      <c r="H470" s="167" t="s">
        <v>309</v>
      </c>
      <c r="I470" s="171"/>
      <c r="J470" s="171"/>
      <c r="K470" s="171"/>
      <c r="L470" s="171"/>
      <c r="M470" s="171"/>
      <c r="N470" s="171"/>
      <c r="O470" s="171"/>
      <c r="P470" s="171"/>
      <c r="Q470" s="171"/>
      <c r="R470" s="171"/>
      <c r="S470" s="171"/>
      <c r="T470" s="171"/>
      <c r="U470" s="171"/>
      <c r="V470" s="171"/>
      <c r="W470" s="171"/>
      <c r="X470" s="171"/>
      <c r="Y470" s="171"/>
      <c r="Z470" s="171"/>
      <c r="AA470" s="171"/>
      <c r="AB470" s="171"/>
      <c r="AC470" s="171"/>
      <c r="AD470" s="171"/>
      <c r="AE470" s="171"/>
      <c r="AF470" s="171"/>
      <c r="AG470" s="171"/>
      <c r="AH470" s="171"/>
      <c r="AI470" s="171"/>
      <c r="AJ470" s="171"/>
      <c r="AK470" s="171"/>
      <c r="AL470" s="171"/>
      <c r="AM470" s="171"/>
      <c r="AN470" s="171"/>
      <c r="AO470" s="171"/>
      <c r="AP470" s="229">
        <f>AP466*AP454</f>
        <v>8.2691550916848762</v>
      </c>
      <c r="AQ470" s="229">
        <f t="shared" ref="AQ470:AT470" si="82">AQ466*AQ454</f>
        <v>9.4664747859805285</v>
      </c>
      <c r="AR470" s="229">
        <f t="shared" si="82"/>
        <v>10.41626902348697</v>
      </c>
      <c r="AS470" s="229">
        <f t="shared" si="82"/>
        <v>11.285039212161495</v>
      </c>
      <c r="AT470" s="229">
        <f t="shared" si="82"/>
        <v>11.780227280298343</v>
      </c>
    </row>
    <row r="471" spans="1:46" ht="15" customHeight="1">
      <c r="A471" s="177"/>
      <c r="B471" s="171"/>
      <c r="C471" s="171"/>
      <c r="D471" s="171"/>
      <c r="E471" s="13"/>
      <c r="F471" s="171"/>
      <c r="G471" s="171"/>
      <c r="H471" s="167"/>
      <c r="I471" s="171"/>
      <c r="J471" s="171"/>
      <c r="K471" s="171"/>
      <c r="L471" s="171"/>
      <c r="M471" s="171"/>
      <c r="N471" s="171"/>
      <c r="O471" s="171"/>
      <c r="P471" s="171"/>
      <c r="Q471" s="171"/>
      <c r="R471" s="171"/>
      <c r="S471" s="171"/>
      <c r="T471" s="171"/>
      <c r="U471" s="171"/>
      <c r="V471" s="171"/>
      <c r="W471" s="171"/>
      <c r="X471" s="171"/>
      <c r="Y471" s="171"/>
      <c r="Z471" s="171"/>
      <c r="AA471" s="171"/>
      <c r="AB471" s="171"/>
      <c r="AC471" s="171"/>
      <c r="AD471" s="171"/>
      <c r="AE471" s="171"/>
      <c r="AF471" s="171"/>
      <c r="AG471" s="171"/>
      <c r="AH471" s="171"/>
      <c r="AI471" s="171"/>
      <c r="AJ471" s="171"/>
      <c r="AK471" s="171"/>
      <c r="AL471" s="171"/>
      <c r="AM471" s="171"/>
      <c r="AN471" s="171"/>
      <c r="AO471" s="171"/>
      <c r="AP471" s="167"/>
      <c r="AQ471" s="167"/>
      <c r="AR471" s="167"/>
      <c r="AS471" s="167"/>
      <c r="AT471" s="167"/>
    </row>
    <row r="472" spans="1:46" ht="15" customHeight="1">
      <c r="A472" s="177"/>
      <c r="B472" s="60" t="s">
        <v>68</v>
      </c>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119"/>
      <c r="AP472" s="119"/>
      <c r="AQ472" s="60"/>
      <c r="AR472" s="60"/>
      <c r="AS472" s="60"/>
      <c r="AT472" s="60"/>
    </row>
    <row r="473" spans="1:46" ht="15" customHeight="1">
      <c r="A473" s="177"/>
      <c r="B473" s="112" t="s">
        <v>182</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3"/>
      <c r="AL473" s="113"/>
      <c r="AM473" s="113"/>
      <c r="AN473" s="113"/>
      <c r="AO473" s="116"/>
      <c r="AP473" s="116"/>
      <c r="AQ473" s="113"/>
      <c r="AR473" s="113"/>
      <c r="AS473" s="113"/>
      <c r="AT473" s="113"/>
    </row>
    <row r="474" spans="1:46" ht="15" customHeight="1">
      <c r="A474" s="177"/>
      <c r="B474" s="113" t="s">
        <v>183</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3"/>
      <c r="AL474" s="113"/>
      <c r="AM474" s="113"/>
      <c r="AN474" s="113"/>
      <c r="AO474" s="116"/>
      <c r="AP474" s="116"/>
      <c r="AQ474" s="113"/>
      <c r="AR474" s="113"/>
      <c r="AS474" s="113"/>
      <c r="AT474" s="113"/>
    </row>
    <row r="475" spans="1:46" ht="15" customHeight="1">
      <c r="A475" s="177"/>
      <c r="AO475" s="169"/>
      <c r="AP475" s="169"/>
    </row>
    <row r="476" spans="1:46" s="167" customFormat="1" ht="15" customHeight="1">
      <c r="C476" s="73" t="s">
        <v>258</v>
      </c>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115"/>
      <c r="AP476" s="115"/>
      <c r="AQ476" s="73"/>
      <c r="AR476" s="73"/>
      <c r="AS476" s="73"/>
      <c r="AT476" s="73"/>
    </row>
    <row r="477" spans="1:46" s="167" customFormat="1" ht="15" customHeight="1">
      <c r="C477" s="113" t="s">
        <v>196</v>
      </c>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6"/>
      <c r="AF477" s="116"/>
      <c r="AG477" s="116"/>
      <c r="AH477" s="116"/>
      <c r="AI477" s="113"/>
      <c r="AJ477" s="113"/>
      <c r="AK477" s="113"/>
      <c r="AL477" s="113"/>
      <c r="AM477" s="113"/>
      <c r="AN477" s="113"/>
      <c r="AO477" s="116"/>
      <c r="AP477" s="116"/>
      <c r="AQ477" s="113"/>
      <c r="AR477" s="113"/>
      <c r="AS477" s="113"/>
      <c r="AT477" s="113"/>
    </row>
    <row r="478" spans="1:46" s="167" customFormat="1" ht="15" customHeight="1">
      <c r="C478" s="113" t="s">
        <v>184</v>
      </c>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6"/>
      <c r="AF478" s="116"/>
      <c r="AG478" s="116"/>
      <c r="AH478" s="116"/>
      <c r="AI478" s="113"/>
      <c r="AJ478" s="113"/>
      <c r="AK478" s="113"/>
      <c r="AL478" s="113"/>
      <c r="AM478" s="113"/>
      <c r="AN478" s="113"/>
      <c r="AO478" s="116"/>
      <c r="AP478" s="116"/>
      <c r="AQ478" s="113"/>
      <c r="AR478" s="113"/>
      <c r="AS478" s="113"/>
      <c r="AT478" s="113"/>
    </row>
    <row r="479" spans="1:46" s="167" customFormat="1" ht="15" customHeight="1">
      <c r="C479" s="113" t="s">
        <v>148</v>
      </c>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6"/>
      <c r="AF479" s="116"/>
      <c r="AG479" s="116"/>
      <c r="AH479" s="116"/>
      <c r="AI479" s="113"/>
      <c r="AJ479" s="113"/>
      <c r="AK479" s="113"/>
      <c r="AL479" s="113"/>
      <c r="AM479" s="113"/>
      <c r="AN479" s="113"/>
      <c r="AO479" s="116"/>
      <c r="AP479" s="116"/>
      <c r="AQ479" s="113"/>
      <c r="AR479" s="113"/>
      <c r="AS479" s="113"/>
      <c r="AT479" s="113"/>
    </row>
    <row r="480" spans="1:46" s="167" customFormat="1" ht="15" customHeight="1">
      <c r="C480" s="113" t="s">
        <v>177</v>
      </c>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6"/>
      <c r="AF480" s="116"/>
      <c r="AG480" s="116"/>
      <c r="AH480" s="116"/>
      <c r="AI480" s="113"/>
      <c r="AJ480" s="113"/>
      <c r="AK480" s="113"/>
      <c r="AL480" s="113"/>
      <c r="AM480" s="113"/>
      <c r="AN480" s="113"/>
      <c r="AO480" s="116"/>
      <c r="AP480" s="116"/>
      <c r="AQ480" s="113"/>
      <c r="AR480" s="113"/>
      <c r="AS480" s="113"/>
      <c r="AT480" s="113"/>
    </row>
    <row r="481" spans="1:46" s="167" customFormat="1" ht="15" customHeight="1">
      <c r="E481" s="27"/>
      <c r="J481" s="26"/>
      <c r="K481" s="26"/>
      <c r="L481" s="26"/>
      <c r="M481" s="26"/>
      <c r="N481" s="26"/>
      <c r="O481" s="26"/>
      <c r="P481" s="26"/>
      <c r="Q481" s="26"/>
      <c r="R481" s="26"/>
      <c r="S481" s="26"/>
      <c r="T481" s="26"/>
      <c r="U481" s="26"/>
      <c r="V481" s="26"/>
      <c r="W481" s="26"/>
      <c r="X481" s="26"/>
    </row>
    <row r="482" spans="1:46" s="167" customFormat="1" ht="15" customHeight="1">
      <c r="E482" s="167" t="s">
        <v>134</v>
      </c>
      <c r="G482" s="167" t="s">
        <v>15</v>
      </c>
      <c r="J482" s="26"/>
      <c r="K482" s="26"/>
      <c r="L482" s="26"/>
      <c r="M482" s="26"/>
      <c r="N482" s="26"/>
      <c r="O482" s="26"/>
      <c r="P482" s="26"/>
      <c r="Q482" s="26"/>
      <c r="R482" s="26"/>
      <c r="S482" s="26"/>
      <c r="T482" s="26"/>
      <c r="U482" s="26"/>
      <c r="V482" s="26"/>
      <c r="W482" s="26"/>
      <c r="X482" s="26"/>
      <c r="AP482" s="290"/>
      <c r="AQ482" s="167">
        <f>AP496</f>
        <v>-169.62192971821685</v>
      </c>
      <c r="AR482" s="167">
        <f t="shared" ref="AR482:AT482" si="83">AQ496</f>
        <v>-190.74832602945827</v>
      </c>
      <c r="AS482" s="167">
        <f t="shared" si="83"/>
        <v>-212.87130873618136</v>
      </c>
      <c r="AT482" s="167">
        <f t="shared" si="83"/>
        <v>-226.8178363546771</v>
      </c>
    </row>
    <row r="483" spans="1:46" s="167" customFormat="1" ht="15" customHeight="1">
      <c r="E483" s="167" t="s">
        <v>97</v>
      </c>
      <c r="G483" s="167" t="s">
        <v>15</v>
      </c>
      <c r="J483" s="26"/>
      <c r="K483" s="26"/>
      <c r="L483" s="26"/>
      <c r="M483" s="26"/>
      <c r="N483" s="26"/>
      <c r="O483" s="26"/>
      <c r="P483" s="26"/>
      <c r="Q483" s="26"/>
      <c r="R483" s="26"/>
      <c r="S483" s="26"/>
      <c r="T483" s="26"/>
      <c r="U483" s="26"/>
      <c r="V483" s="26"/>
      <c r="W483" s="26"/>
      <c r="X483" s="26"/>
      <c r="AP483" s="32"/>
      <c r="AQ483" s="167">
        <f>AQ534</f>
        <v>0</v>
      </c>
      <c r="AR483" s="167">
        <f>AR534</f>
        <v>0</v>
      </c>
      <c r="AS483" s="167">
        <f>AS534</f>
        <v>0</v>
      </c>
      <c r="AT483" s="167">
        <f>AT534</f>
        <v>0</v>
      </c>
    </row>
    <row r="484" spans="1:46" s="167" customFormat="1" ht="15" customHeight="1">
      <c r="E484" s="167" t="s">
        <v>135</v>
      </c>
      <c r="G484" s="167" t="s">
        <v>15</v>
      </c>
      <c r="J484" s="26"/>
      <c r="K484" s="26"/>
      <c r="L484" s="26"/>
      <c r="M484" s="26"/>
      <c r="N484" s="26"/>
      <c r="O484" s="26"/>
      <c r="P484" s="26"/>
      <c r="Q484" s="26"/>
      <c r="R484" s="26"/>
      <c r="S484" s="26"/>
      <c r="T484" s="26"/>
      <c r="U484" s="26"/>
      <c r="V484" s="26"/>
      <c r="W484" s="26"/>
      <c r="X484" s="26"/>
      <c r="AP484" s="217">
        <f>-AP515 * (AP505)</f>
        <v>-132.64347309068614</v>
      </c>
      <c r="AQ484" s="173">
        <f>SUM(AQ482:AQ483)</f>
        <v>-169.62192971821685</v>
      </c>
      <c r="AR484" s="173">
        <f t="shared" ref="AR484:AT484" si="84">SUM(AR482:AR483)</f>
        <v>-190.74832602945827</v>
      </c>
      <c r="AS484" s="173">
        <f t="shared" si="84"/>
        <v>-212.87130873618136</v>
      </c>
      <c r="AT484" s="173">
        <f t="shared" si="84"/>
        <v>-226.8178363546771</v>
      </c>
    </row>
    <row r="485" spans="1:46" s="167" customFormat="1" ht="15" customHeight="1">
      <c r="E485" s="167" t="s">
        <v>400</v>
      </c>
      <c r="G485" s="167" t="s">
        <v>15</v>
      </c>
      <c r="J485" s="26"/>
      <c r="K485" s="26"/>
      <c r="L485" s="26"/>
      <c r="M485" s="26"/>
      <c r="N485" s="26"/>
      <c r="O485" s="26"/>
      <c r="P485" s="26"/>
      <c r="Q485" s="26"/>
      <c r="R485" s="26"/>
      <c r="S485" s="26"/>
      <c r="T485" s="26"/>
      <c r="U485" s="26"/>
      <c r="V485" s="26"/>
      <c r="W485" s="26"/>
      <c r="X485" s="26"/>
      <c r="AP485" s="167">
        <f xml:space="preserve"> AP728 * ESOpf</f>
        <v>258.80882885885291</v>
      </c>
      <c r="AQ485" s="167">
        <f xml:space="preserve"> AQ728 * ESOpf</f>
        <v>268.53782041801935</v>
      </c>
      <c r="AR485" s="167">
        <f xml:space="preserve"> AR728 * ESOpf</f>
        <v>280.40417378947734</v>
      </c>
      <c r="AS485" s="167">
        <f xml:space="preserve"> AS728 * ESOpf</f>
        <v>297.21246653984974</v>
      </c>
      <c r="AT485" s="167">
        <f xml:space="preserve"> AT728 * ESOpf</f>
        <v>310.07304649752348</v>
      </c>
    </row>
    <row r="486" spans="1:46" s="167" customFormat="1" ht="15" customHeight="1">
      <c r="E486" s="174" t="s">
        <v>531</v>
      </c>
      <c r="G486" s="167" t="s">
        <v>15</v>
      </c>
      <c r="J486" s="26"/>
      <c r="K486" s="26"/>
      <c r="L486" s="26"/>
      <c r="M486" s="26"/>
      <c r="N486" s="26"/>
      <c r="O486" s="26"/>
      <c r="P486" s="26"/>
      <c r="Q486" s="26"/>
      <c r="R486" s="26"/>
      <c r="S486" s="26"/>
      <c r="T486" s="26"/>
      <c r="U486" s="26"/>
      <c r="V486" s="26"/>
      <c r="W486" s="26"/>
      <c r="X486" s="26"/>
      <c r="AP486" s="167">
        <f xml:space="preserve"> - AP218 * ESOpf</f>
        <v>0</v>
      </c>
      <c r="AQ486" s="167">
        <f xml:space="preserve"> - AQ218 * ESOpf</f>
        <v>0</v>
      </c>
      <c r="AR486" s="167">
        <f xml:space="preserve"> - AR218 * ESOpf</f>
        <v>0</v>
      </c>
      <c r="AS486" s="167">
        <f xml:space="preserve"> - AS218 * ESOpf</f>
        <v>0</v>
      </c>
      <c r="AT486" s="167">
        <f xml:space="preserve"> - AT218 * ESOpf</f>
        <v>0</v>
      </c>
    </row>
    <row r="487" spans="1:46" s="179" customFormat="1" ht="15" customHeight="1">
      <c r="E487" s="167" t="s">
        <v>107</v>
      </c>
      <c r="F487" s="169"/>
      <c r="G487" s="167" t="s">
        <v>15</v>
      </c>
      <c r="H487" s="169"/>
      <c r="I487" s="169"/>
      <c r="J487" s="169"/>
      <c r="K487" s="169"/>
      <c r="L487" s="169"/>
      <c r="M487" s="169"/>
      <c r="N487" s="169"/>
      <c r="O487" s="169"/>
      <c r="P487" s="169"/>
      <c r="Q487" s="169"/>
      <c r="R487" s="169"/>
      <c r="S487" s="169"/>
      <c r="T487" s="169"/>
      <c r="U487" s="169"/>
      <c r="V487" s="169"/>
      <c r="W487" s="169"/>
      <c r="X487" s="169"/>
      <c r="Y487" s="169"/>
      <c r="Z487" s="169"/>
      <c r="AA487" s="169"/>
      <c r="AB487" s="169"/>
      <c r="AC487" s="169"/>
      <c r="AD487" s="169"/>
      <c r="AE487" s="167"/>
      <c r="AF487" s="167"/>
      <c r="AG487" s="167"/>
      <c r="AH487" s="167"/>
      <c r="AI487" s="167"/>
      <c r="AJ487" s="167"/>
      <c r="AK487" s="167"/>
      <c r="AL487" s="167"/>
      <c r="AM487" s="167"/>
      <c r="AN487" s="178"/>
      <c r="AO487" s="178"/>
      <c r="AP487" s="167">
        <f xml:space="preserve"> - AP248 * ESOpf</f>
        <v>-269.30821961845163</v>
      </c>
      <c r="AQ487" s="178">
        <f xml:space="preserve"> - AQ248 * ESOpf</f>
        <v>-265.45476737593344</v>
      </c>
      <c r="AR487" s="178">
        <f xml:space="preserve"> - AR248 * ESOpf</f>
        <v>-283.2207113038512</v>
      </c>
      <c r="AS487" s="178">
        <f xml:space="preserve"> - AS248 * ESOpf</f>
        <v>-294.99823312609738</v>
      </c>
      <c r="AT487" s="178">
        <f xml:space="preserve"> - AT248 * ESOpf</f>
        <v>-289.87559593441904</v>
      </c>
    </row>
    <row r="488" spans="1:46" ht="15" customHeight="1">
      <c r="A488" s="177"/>
      <c r="B488" s="177"/>
      <c r="C488" s="177"/>
      <c r="D488" s="177"/>
      <c r="E488" s="167" t="s">
        <v>397</v>
      </c>
      <c r="G488" s="167" t="s">
        <v>15</v>
      </c>
      <c r="AE488" s="167"/>
      <c r="AF488" s="167"/>
      <c r="AG488" s="167"/>
      <c r="AH488" s="167"/>
      <c r="AI488" s="167"/>
      <c r="AJ488" s="167"/>
      <c r="AK488" s="167"/>
      <c r="AL488" s="167"/>
      <c r="AM488" s="167"/>
      <c r="AN488" s="178"/>
      <c r="AO488" s="178"/>
      <c r="AP488" s="167">
        <f xml:space="preserve"> - AP186 * ESOpf</f>
        <v>-16.045697120899785</v>
      </c>
      <c r="AQ488" s="178">
        <f xml:space="preserve"> - AQ186 * ESOpf</f>
        <v>-11.700993390660681</v>
      </c>
      <c r="AR488" s="178">
        <f xml:space="preserve"> - AR186 * ESOpf</f>
        <v>-5.7340914085936818</v>
      </c>
      <c r="AS488" s="178">
        <f xml:space="preserve"> - AS186 * ESOpf</f>
        <v>-1.6321378898799912</v>
      </c>
      <c r="AT488" s="178">
        <f xml:space="preserve"> - AT186 * ESOpf</f>
        <v>-1.6487519002931175</v>
      </c>
    </row>
    <row r="489" spans="1:46" ht="15" customHeight="1">
      <c r="A489" s="177"/>
      <c r="B489" s="177"/>
      <c r="C489" s="177"/>
      <c r="D489" s="177"/>
      <c r="E489" s="167" t="s">
        <v>271</v>
      </c>
      <c r="G489" s="167" t="s">
        <v>15</v>
      </c>
      <c r="AE489" s="167"/>
      <c r="AF489" s="167"/>
      <c r="AG489" s="167"/>
      <c r="AH489" s="167"/>
      <c r="AI489" s="167"/>
      <c r="AJ489" s="167"/>
      <c r="AK489" s="167"/>
      <c r="AL489" s="167"/>
      <c r="AM489" s="167"/>
      <c r="AN489" s="178"/>
      <c r="AO489" s="178"/>
      <c r="AP489" s="167">
        <f xml:space="preserve"> - AP197 * ESOpf</f>
        <v>-3.1778354285636512</v>
      </c>
      <c r="AQ489" s="167">
        <f xml:space="preserve"> - AQ197 * ESOpf</f>
        <v>-4.8124366954985689</v>
      </c>
      <c r="AR489" s="167">
        <f xml:space="preserve"> - AR197 * ESOpf</f>
        <v>-4.8981404992298501</v>
      </c>
      <c r="AS489" s="167">
        <f xml:space="preserve"> - AS197 * ESOpf</f>
        <v>-4.9928273392799492</v>
      </c>
      <c r="AT489" s="167">
        <f xml:space="preserve"> - AT197 * ESOpf</f>
        <v>-5.0925114017587045</v>
      </c>
    </row>
    <row r="490" spans="1:46" ht="15" customHeight="1">
      <c r="A490" s="177"/>
      <c r="B490" s="177"/>
      <c r="C490" s="177"/>
      <c r="D490" s="177"/>
      <c r="E490" s="167" t="s">
        <v>105</v>
      </c>
      <c r="G490" s="167" t="s">
        <v>15</v>
      </c>
      <c r="AE490" s="167"/>
      <c r="AF490" s="167"/>
      <c r="AG490" s="167"/>
      <c r="AH490" s="167"/>
      <c r="AI490" s="167"/>
      <c r="AJ490" s="167"/>
      <c r="AK490" s="167"/>
      <c r="AL490" s="167"/>
      <c r="AM490" s="167"/>
      <c r="AN490" s="178"/>
      <c r="AO490" s="178"/>
      <c r="AP490" s="167">
        <f>-AP583</f>
        <v>-3.9170028032178297</v>
      </c>
      <c r="AQ490" s="174">
        <f>-AQ583</f>
        <v>-4.3623684865902703</v>
      </c>
      <c r="AR490" s="174">
        <f>-AR583</f>
        <v>-4.8394765426814335</v>
      </c>
      <c r="AS490" s="174">
        <f>-AS583</f>
        <v>-5.2264069755933358</v>
      </c>
      <c r="AT490" s="174">
        <f>-AT583</f>
        <v>-5.3938688586547725</v>
      </c>
    </row>
    <row r="491" spans="1:46" s="167" customFormat="1" ht="15" customHeight="1">
      <c r="E491" s="167" t="s">
        <v>199</v>
      </c>
      <c r="G491" s="167" t="s">
        <v>15</v>
      </c>
      <c r="J491" s="26"/>
      <c r="K491" s="26"/>
      <c r="L491" s="26"/>
      <c r="M491" s="26"/>
      <c r="N491" s="26"/>
      <c r="O491" s="26"/>
      <c r="P491" s="26"/>
      <c r="Q491" s="26"/>
      <c r="R491" s="26"/>
      <c r="S491" s="26"/>
      <c r="T491" s="26"/>
      <c r="U491" s="26"/>
      <c r="V491" s="26"/>
      <c r="W491" s="26"/>
      <c r="X491" s="26"/>
      <c r="AP491" s="167">
        <f t="shared" ref="AP491:AT491" si="85">-AP573</f>
        <v>-0.60292487768493619</v>
      </c>
      <c r="AQ491" s="167">
        <f t="shared" si="85"/>
        <v>0</v>
      </c>
      <c r="AR491" s="167">
        <f t="shared" si="85"/>
        <v>0</v>
      </c>
      <c r="AS491" s="167">
        <f t="shared" si="85"/>
        <v>0</v>
      </c>
      <c r="AT491" s="167">
        <f t="shared" si="85"/>
        <v>0</v>
      </c>
    </row>
    <row r="492" spans="1:46" ht="15" customHeight="1">
      <c r="A492" s="177"/>
      <c r="E492" s="167" t="s">
        <v>179</v>
      </c>
      <c r="G492" s="167" t="s">
        <v>15</v>
      </c>
      <c r="AE492" s="167"/>
      <c r="AF492" s="167"/>
      <c r="AG492" s="167"/>
      <c r="AH492" s="167"/>
      <c r="AI492" s="167"/>
      <c r="AJ492" s="167"/>
      <c r="AK492" s="167"/>
      <c r="AL492" s="167"/>
      <c r="AM492" s="167"/>
      <c r="AN492" s="178"/>
      <c r="AO492" s="178"/>
      <c r="AP492" s="173">
        <f>SUM(AP484:AP491)</f>
        <v>-166.88632408065104</v>
      </c>
      <c r="AQ492" s="96">
        <f>SUM(AQ484:AQ491)</f>
        <v>-187.41467524888046</v>
      </c>
      <c r="AR492" s="96">
        <f>SUM(AR484:AR491)</f>
        <v>-209.03657199433709</v>
      </c>
      <c r="AS492" s="96">
        <f>SUM(AS484:AS491)</f>
        <v>-222.50844752718228</v>
      </c>
      <c r="AT492" s="96">
        <f>SUM(AT484:AT491)</f>
        <v>-218.75551795227926</v>
      </c>
    </row>
    <row r="493" spans="1:46" ht="15" customHeight="1">
      <c r="A493" s="177"/>
      <c r="E493" s="167" t="s">
        <v>480</v>
      </c>
      <c r="G493" s="167" t="s">
        <v>15</v>
      </c>
      <c r="AE493" s="167"/>
      <c r="AF493" s="167"/>
      <c r="AG493" s="167"/>
      <c r="AH493" s="167"/>
      <c r="AI493" s="167"/>
      <c r="AJ493" s="167"/>
      <c r="AK493" s="167"/>
      <c r="AL493" s="167"/>
      <c r="AM493" s="167"/>
      <c r="AN493" s="178"/>
      <c r="AO493" s="178"/>
      <c r="AP493" s="178">
        <f>AP560</f>
        <v>-2.7356056375658064</v>
      </c>
      <c r="AQ493" s="178">
        <f t="shared" ref="AQ493:AT493" si="86">AQ560</f>
        <v>-3.333650780577802</v>
      </c>
      <c r="AR493" s="178">
        <f t="shared" si="86"/>
        <v>-3.8347367418442628</v>
      </c>
      <c r="AS493" s="178">
        <f t="shared" si="86"/>
        <v>-4.3093888274948053</v>
      </c>
      <c r="AT493" s="178">
        <f t="shared" si="86"/>
        <v>-4.546630507348179</v>
      </c>
    </row>
    <row r="494" spans="1:46" s="167" customFormat="1" ht="15" customHeight="1">
      <c r="A494" s="177"/>
      <c r="B494" s="168"/>
      <c r="C494" s="168"/>
      <c r="D494" s="168"/>
      <c r="E494" s="167" t="s">
        <v>407</v>
      </c>
      <c r="G494" s="167" t="s">
        <v>15</v>
      </c>
      <c r="J494" s="26"/>
      <c r="K494" s="26"/>
      <c r="L494" s="26"/>
      <c r="M494" s="26"/>
      <c r="N494" s="26"/>
      <c r="O494" s="26"/>
      <c r="P494" s="26"/>
      <c r="Q494" s="26"/>
      <c r="R494" s="26"/>
      <c r="S494" s="26"/>
      <c r="T494" s="26"/>
      <c r="U494" s="26"/>
      <c r="V494" s="26"/>
      <c r="W494" s="26"/>
      <c r="X494" s="26"/>
      <c r="AP494" s="167">
        <f>AP626</f>
        <v>9.5624602012772701</v>
      </c>
      <c r="AQ494" s="167">
        <f t="shared" ref="AQ494:AT494" si="87">AQ626</f>
        <v>8.5243745824550921</v>
      </c>
      <c r="AR494" s="167">
        <f t="shared" si="87"/>
        <v>11.086978688345908</v>
      </c>
      <c r="AS494" s="167">
        <f t="shared" si="87"/>
        <v>9.7805740667463059</v>
      </c>
      <c r="AT494" s="167">
        <f t="shared" si="87"/>
        <v>8.335444152974981</v>
      </c>
    </row>
    <row r="495" spans="1:46" ht="15" customHeight="1">
      <c r="A495" s="177"/>
      <c r="E495" s="167" t="s">
        <v>106</v>
      </c>
      <c r="G495" s="167" t="s">
        <v>15</v>
      </c>
      <c r="AE495" s="167"/>
      <c r="AF495" s="167"/>
      <c r="AG495" s="167"/>
      <c r="AH495" s="167"/>
      <c r="AI495" s="167"/>
      <c r="AJ495" s="167"/>
      <c r="AK495" s="167"/>
      <c r="AL495" s="167"/>
      <c r="AM495" s="167"/>
      <c r="AN495" s="167"/>
      <c r="AO495" s="167"/>
      <c r="AP495" s="167">
        <f>-AP654</f>
        <v>-9.5624602012772648</v>
      </c>
      <c r="AQ495" s="175">
        <f>-AQ654</f>
        <v>-8.5243745824550938</v>
      </c>
      <c r="AR495" s="175">
        <f>-AR654</f>
        <v>-11.086978688345901</v>
      </c>
      <c r="AS495" s="175">
        <f>-AS654</f>
        <v>-9.7805740667463006</v>
      </c>
      <c r="AT495" s="175">
        <f>-AT654</f>
        <v>-8.3354441529749757</v>
      </c>
    </row>
    <row r="496" spans="1:46" s="167" customFormat="1" ht="15" customHeight="1">
      <c r="E496" s="167" t="s">
        <v>133</v>
      </c>
      <c r="G496" s="167" t="s">
        <v>15</v>
      </c>
      <c r="J496" s="26"/>
      <c r="K496" s="26"/>
      <c r="L496" s="26"/>
      <c r="M496" s="26"/>
      <c r="N496" s="26"/>
      <c r="O496" s="26"/>
      <c r="P496" s="26"/>
      <c r="Q496" s="26"/>
      <c r="R496" s="26"/>
      <c r="S496" s="26"/>
      <c r="T496" s="26"/>
      <c r="U496" s="26"/>
      <c r="V496" s="26"/>
      <c r="W496" s="26"/>
      <c r="X496" s="26"/>
      <c r="AP496" s="173">
        <f>SUM(AP492:AP495)</f>
        <v>-169.62192971821685</v>
      </c>
      <c r="AQ496" s="173">
        <f>SUM(AQ492:AQ495)</f>
        <v>-190.74832602945827</v>
      </c>
      <c r="AR496" s="173">
        <f>SUM(AR492:AR495)</f>
        <v>-212.87130873618136</v>
      </c>
      <c r="AS496" s="173">
        <f>SUM(AS492:AS495)</f>
        <v>-226.8178363546771</v>
      </c>
      <c r="AT496" s="173">
        <f>SUM(AT492:AT495)</f>
        <v>-223.30214845962743</v>
      </c>
    </row>
    <row r="497" spans="2:46" s="167" customFormat="1" ht="15" customHeight="1">
      <c r="E497" s="27"/>
      <c r="J497" s="26"/>
      <c r="K497" s="26"/>
      <c r="L497" s="26"/>
      <c r="M497" s="26"/>
      <c r="N497" s="26"/>
      <c r="O497" s="26"/>
      <c r="P497" s="26"/>
      <c r="Q497" s="26"/>
      <c r="R497" s="26"/>
      <c r="S497" s="26"/>
      <c r="T497" s="26"/>
      <c r="U497" s="26"/>
      <c r="V497" s="26"/>
      <c r="W497" s="26"/>
      <c r="X497" s="26"/>
    </row>
    <row r="498" spans="2:46" s="167" customFormat="1" ht="15" customHeight="1">
      <c r="B498" s="60" t="s">
        <v>143</v>
      </c>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119"/>
      <c r="AP498" s="119"/>
      <c r="AQ498" s="60"/>
      <c r="AR498" s="60"/>
      <c r="AS498" s="60"/>
      <c r="AT498" s="60"/>
    </row>
    <row r="499" spans="2:46" s="167" customFormat="1" ht="15" customHeight="1">
      <c r="E499" s="27"/>
      <c r="J499" s="26"/>
      <c r="K499" s="26"/>
      <c r="L499" s="26"/>
      <c r="M499" s="26"/>
      <c r="N499" s="26"/>
      <c r="O499" s="26"/>
      <c r="P499" s="26"/>
      <c r="Q499" s="26"/>
      <c r="R499" s="26"/>
      <c r="S499" s="26"/>
      <c r="T499" s="26"/>
      <c r="U499" s="26"/>
      <c r="V499" s="26"/>
      <c r="W499" s="26"/>
      <c r="X499" s="26"/>
    </row>
    <row r="500" spans="2:46" s="167" customFormat="1" ht="15" customHeight="1">
      <c r="C500" s="115" t="s">
        <v>147</v>
      </c>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5"/>
      <c r="AL500" s="115"/>
      <c r="AM500" s="115"/>
      <c r="AN500" s="115"/>
      <c r="AO500" s="115"/>
      <c r="AP500" s="115"/>
      <c r="AQ500" s="115"/>
      <c r="AR500" s="115"/>
      <c r="AS500" s="115"/>
      <c r="AT500" s="115"/>
    </row>
    <row r="501" spans="2:46" s="167" customFormat="1" ht="15" customHeight="1">
      <c r="C501" s="113" t="s">
        <v>217</v>
      </c>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6"/>
      <c r="AE501" s="116"/>
      <c r="AF501" s="116"/>
      <c r="AG501" s="116"/>
      <c r="AH501" s="116"/>
      <c r="AI501" s="116"/>
      <c r="AJ501" s="116"/>
      <c r="AK501" s="116"/>
      <c r="AL501" s="116"/>
      <c r="AM501" s="116"/>
      <c r="AN501" s="113"/>
      <c r="AO501" s="116"/>
      <c r="AP501" s="116"/>
      <c r="AQ501" s="113"/>
      <c r="AR501" s="113"/>
      <c r="AS501" s="113"/>
      <c r="AT501" s="113"/>
    </row>
    <row r="502" spans="2:46" s="167" customFormat="1" ht="15" customHeight="1">
      <c r="E502" s="27"/>
      <c r="J502" s="26"/>
      <c r="K502" s="26"/>
      <c r="L502" s="26"/>
      <c r="M502" s="26"/>
      <c r="N502" s="26"/>
      <c r="O502" s="26"/>
      <c r="P502" s="26"/>
      <c r="Q502" s="26"/>
      <c r="R502" s="26"/>
      <c r="S502" s="26"/>
      <c r="T502" s="26"/>
      <c r="U502" s="26"/>
      <c r="V502" s="26"/>
      <c r="W502" s="26"/>
      <c r="X502" s="26"/>
    </row>
    <row r="503" spans="2:46" s="167" customFormat="1" ht="15" customHeight="1">
      <c r="E503" s="167" t="s">
        <v>131</v>
      </c>
      <c r="G503" s="167" t="s">
        <v>15</v>
      </c>
      <c r="J503" s="26"/>
      <c r="K503" s="26"/>
      <c r="L503" s="26"/>
      <c r="M503" s="26"/>
      <c r="N503" s="26"/>
      <c r="O503" s="26"/>
      <c r="P503" s="26"/>
      <c r="Q503" s="26"/>
      <c r="R503" s="26"/>
      <c r="S503" s="26"/>
      <c r="T503" s="26"/>
      <c r="U503" s="26"/>
      <c r="V503" s="26"/>
      <c r="W503" s="26"/>
      <c r="X503" s="26"/>
      <c r="AQ503" s="134">
        <f>AQ482</f>
        <v>-169.62192971821685</v>
      </c>
      <c r="AR503" s="167">
        <f>AR482</f>
        <v>-190.74832602945827</v>
      </c>
      <c r="AS503" s="167">
        <f>AS482</f>
        <v>-212.87130873618136</v>
      </c>
      <c r="AT503" s="167">
        <f>AT482</f>
        <v>-226.8178363546771</v>
      </c>
    </row>
    <row r="504" spans="2:46" s="167" customFormat="1" ht="15" customHeight="1">
      <c r="E504" s="27"/>
      <c r="J504" s="26"/>
      <c r="K504" s="26"/>
      <c r="L504" s="26"/>
      <c r="M504" s="26"/>
      <c r="N504" s="26"/>
      <c r="O504" s="26"/>
      <c r="P504" s="26"/>
      <c r="Q504" s="26"/>
      <c r="R504" s="26"/>
      <c r="S504" s="26"/>
      <c r="T504" s="26"/>
      <c r="U504" s="26"/>
      <c r="V504" s="26"/>
      <c r="W504" s="26"/>
      <c r="X504" s="26"/>
    </row>
    <row r="505" spans="2:46" s="167" customFormat="1" ht="15" customHeight="1">
      <c r="E505" s="27" t="s">
        <v>137</v>
      </c>
      <c r="G505" s="167" t="s">
        <v>15</v>
      </c>
      <c r="J505" s="26"/>
      <c r="K505" s="26"/>
      <c r="L505" s="26"/>
      <c r="M505" s="26"/>
      <c r="N505" s="26"/>
      <c r="O505" s="26"/>
      <c r="P505" s="26"/>
      <c r="Q505" s="26"/>
      <c r="R505" s="26"/>
      <c r="S505" s="26"/>
      <c r="T505" s="26"/>
      <c r="U505" s="26"/>
      <c r="V505" s="26"/>
      <c r="W505" s="26"/>
      <c r="X505" s="26"/>
      <c r="AP505" s="154">
        <f>AP442 * AO$117</f>
        <v>241.1699510739748</v>
      </c>
      <c r="AQ505" s="154">
        <f>AQ442 * AP$117</f>
        <v>290.14835579391337</v>
      </c>
      <c r="AR505" s="154">
        <f>AR442 * AQ$117</f>
        <v>323.13840641409416</v>
      </c>
      <c r="AS505" s="154">
        <f>AS442 * AR$117</f>
        <v>358.47974390232844</v>
      </c>
      <c r="AT505" s="154">
        <f>AT442 * AS$117</f>
        <v>387.14125745135823</v>
      </c>
    </row>
    <row r="506" spans="2:46" s="167" customFormat="1" ht="15" customHeight="1">
      <c r="J506" s="26"/>
      <c r="K506" s="26"/>
      <c r="L506" s="26"/>
      <c r="M506" s="26"/>
      <c r="N506" s="26"/>
      <c r="O506" s="26"/>
      <c r="P506" s="26"/>
      <c r="Q506" s="26"/>
      <c r="R506" s="26"/>
      <c r="S506" s="26"/>
      <c r="T506" s="26"/>
      <c r="U506" s="26"/>
      <c r="V506" s="26"/>
      <c r="W506" s="26"/>
      <c r="X506" s="26"/>
    </row>
    <row r="507" spans="2:46" s="167" customFormat="1" ht="15" customHeight="1">
      <c r="E507" s="167" t="s">
        <v>136</v>
      </c>
      <c r="G507" s="167" t="s">
        <v>29</v>
      </c>
      <c r="J507" s="26"/>
      <c r="K507" s="26"/>
      <c r="L507" s="26"/>
      <c r="M507" s="26"/>
      <c r="N507" s="26"/>
      <c r="O507" s="26"/>
      <c r="P507" s="26"/>
      <c r="Q507" s="26"/>
      <c r="R507" s="26"/>
      <c r="S507" s="26"/>
      <c r="T507" s="26"/>
      <c r="U507" s="26"/>
      <c r="V507" s="26"/>
      <c r="W507" s="26"/>
      <c r="X507" s="26"/>
      <c r="AN507" s="139"/>
      <c r="AO507" s="139"/>
      <c r="AP507" s="442"/>
      <c r="AQ507" s="212">
        <f xml:space="preserve"> - AQ503 / AQ$505</f>
        <v>0.58460413898983443</v>
      </c>
      <c r="AR507" s="212">
        <f xml:space="preserve"> - AR503 / AR$505</f>
        <v>0.59029914811493756</v>
      </c>
      <c r="AS507" s="212">
        <f xml:space="preserve"> - AS503 / AS$505</f>
        <v>0.59381684002257151</v>
      </c>
      <c r="AT507" s="212">
        <f xml:space="preserve"> - AT503 / AT$505</f>
        <v>0.58587875094447994</v>
      </c>
    </row>
    <row r="508" spans="2:46" s="167" customFormat="1" ht="15" customHeight="1">
      <c r="E508" s="27"/>
      <c r="J508" s="26"/>
      <c r="K508" s="26"/>
      <c r="L508" s="26"/>
      <c r="M508" s="26"/>
      <c r="N508" s="26"/>
      <c r="O508" s="26"/>
      <c r="P508" s="26"/>
      <c r="Q508" s="26"/>
      <c r="R508" s="26"/>
      <c r="S508" s="26"/>
      <c r="T508" s="26"/>
      <c r="U508" s="26"/>
      <c r="V508" s="26"/>
      <c r="W508" s="26"/>
      <c r="X508" s="26"/>
      <c r="AN508" s="31"/>
      <c r="AO508" s="31"/>
    </row>
    <row r="509" spans="2:46" s="167" customFormat="1" ht="15" customHeight="1">
      <c r="C509" s="73" t="s">
        <v>108</v>
      </c>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115"/>
      <c r="AE509" s="115"/>
      <c r="AF509" s="115"/>
      <c r="AG509" s="115"/>
      <c r="AH509" s="115"/>
      <c r="AI509" s="115"/>
      <c r="AJ509" s="115"/>
      <c r="AK509" s="115"/>
      <c r="AL509" s="115"/>
      <c r="AM509" s="115"/>
      <c r="AN509" s="73"/>
      <c r="AO509" s="115"/>
      <c r="AP509" s="115"/>
      <c r="AQ509" s="73"/>
      <c r="AR509" s="73"/>
      <c r="AS509" s="73"/>
      <c r="AT509" s="73"/>
    </row>
    <row r="510" spans="2:46" s="167" customFormat="1" ht="15" customHeight="1">
      <c r="C510" s="113" t="s">
        <v>205</v>
      </c>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6"/>
      <c r="AE510" s="116"/>
      <c r="AF510" s="116"/>
      <c r="AG510" s="116"/>
      <c r="AH510" s="116"/>
      <c r="AI510" s="116"/>
      <c r="AJ510" s="116"/>
      <c r="AK510" s="116"/>
      <c r="AL510" s="116"/>
      <c r="AM510" s="116"/>
      <c r="AN510" s="113"/>
      <c r="AO510" s="116"/>
      <c r="AP510" s="116"/>
      <c r="AQ510" s="113"/>
      <c r="AR510" s="113"/>
      <c r="AS510" s="113"/>
      <c r="AT510" s="113"/>
    </row>
    <row r="511" spans="2:46" s="167" customFormat="1" ht="15" customHeight="1">
      <c r="C511" s="113" t="s">
        <v>212</v>
      </c>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6"/>
      <c r="AE511" s="116"/>
      <c r="AF511" s="116"/>
      <c r="AG511" s="116"/>
      <c r="AH511" s="116"/>
      <c r="AI511" s="116"/>
      <c r="AJ511" s="116"/>
      <c r="AK511" s="116"/>
      <c r="AL511" s="116"/>
      <c r="AM511" s="116"/>
      <c r="AN511" s="113"/>
      <c r="AO511" s="116"/>
      <c r="AP511" s="116"/>
      <c r="AQ511" s="113"/>
      <c r="AR511" s="113"/>
      <c r="AS511" s="113"/>
      <c r="AT511" s="113"/>
    </row>
    <row r="512" spans="2:46" s="167" customFormat="1" ht="15" customHeight="1">
      <c r="E512" s="27"/>
      <c r="J512" s="26"/>
      <c r="K512" s="26"/>
      <c r="L512" s="26"/>
      <c r="M512" s="26"/>
      <c r="N512" s="26"/>
      <c r="O512" s="26"/>
      <c r="P512" s="26"/>
      <c r="Q512" s="26"/>
      <c r="R512" s="26"/>
      <c r="S512" s="26"/>
      <c r="T512" s="26"/>
      <c r="U512" s="26"/>
      <c r="V512" s="26"/>
      <c r="W512" s="26"/>
      <c r="X512" s="26"/>
    </row>
    <row r="513" spans="3:46" s="167" customFormat="1" ht="15" customHeight="1">
      <c r="E513" s="27" t="s">
        <v>239</v>
      </c>
      <c r="J513" s="26"/>
      <c r="K513" s="26"/>
      <c r="L513" s="26"/>
      <c r="M513" s="26"/>
      <c r="N513" s="26"/>
      <c r="O513" s="26"/>
      <c r="P513" s="26"/>
      <c r="Q513" s="26"/>
      <c r="R513" s="26"/>
      <c r="S513" s="26"/>
      <c r="T513" s="26"/>
      <c r="U513" s="26"/>
      <c r="V513" s="26"/>
      <c r="W513" s="26"/>
      <c r="X513" s="26"/>
      <c r="AO513" s="446">
        <f>$AO$92</f>
        <v>0.6</v>
      </c>
    </row>
    <row r="514" spans="3:46" s="167" customFormat="1" ht="15" customHeight="1">
      <c r="E514" s="27"/>
      <c r="I514" s="139"/>
      <c r="J514" s="146"/>
      <c r="K514" s="146"/>
      <c r="L514" s="146"/>
      <c r="M514" s="146"/>
      <c r="N514" s="146"/>
      <c r="O514" s="146"/>
      <c r="P514" s="146"/>
      <c r="Q514" s="146"/>
      <c r="R514" s="146"/>
      <c r="S514" s="146"/>
      <c r="T514" s="146"/>
      <c r="U514" s="146"/>
      <c r="V514" s="146"/>
      <c r="W514" s="146"/>
      <c r="X514" s="146"/>
      <c r="Y514" s="139"/>
      <c r="Z514" s="139"/>
      <c r="AA514" s="139"/>
      <c r="AB514" s="139"/>
      <c r="AC514" s="139"/>
      <c r="AD514" s="139"/>
      <c r="AE514" s="139"/>
      <c r="AF514" s="139"/>
      <c r="AG514" s="139"/>
      <c r="AH514" s="139"/>
      <c r="AI514" s="139"/>
      <c r="AJ514" s="139"/>
      <c r="AK514" s="139"/>
      <c r="AL514" s="139"/>
      <c r="AM514" s="139"/>
      <c r="AO514" s="139"/>
      <c r="AP514" s="139"/>
    </row>
    <row r="515" spans="3:46" s="167" customFormat="1" ht="15" customHeight="1">
      <c r="E515" s="31" t="s">
        <v>195</v>
      </c>
      <c r="G515" s="31" t="s">
        <v>29</v>
      </c>
      <c r="I515" s="139"/>
      <c r="J515" s="146" t="s">
        <v>35</v>
      </c>
      <c r="K515" s="146"/>
      <c r="L515" s="146"/>
      <c r="M515" s="146"/>
      <c r="N515" s="146"/>
      <c r="O515" s="146"/>
      <c r="P515" s="146"/>
      <c r="Q515" s="146"/>
      <c r="R515" s="146"/>
      <c r="S515" s="146"/>
      <c r="T515" s="146"/>
      <c r="U515" s="146"/>
      <c r="V515" s="146"/>
      <c r="W515" s="146"/>
      <c r="X515" s="146"/>
      <c r="Y515" s="139"/>
      <c r="Z515" s="139"/>
      <c r="AA515" s="139"/>
      <c r="AB515" s="139"/>
      <c r="AC515" s="139"/>
      <c r="AD515" s="139"/>
      <c r="AE515" s="139"/>
      <c r="AF515" s="139"/>
      <c r="AG515" s="139"/>
      <c r="AH515" s="139"/>
      <c r="AI515" s="139"/>
      <c r="AJ515" s="139"/>
      <c r="AK515" s="139"/>
      <c r="AL515" s="139"/>
      <c r="AM515" s="139"/>
      <c r="AN515" s="117"/>
      <c r="AO515" s="143"/>
      <c r="AP515" s="442">
        <f>$AP$92</f>
        <v>0.55000000000000004</v>
      </c>
    </row>
    <row r="516" spans="3:46" s="167" customFormat="1" ht="15" customHeight="1">
      <c r="E516" s="27"/>
      <c r="I516" s="139"/>
      <c r="J516" s="146"/>
      <c r="K516" s="146"/>
      <c r="L516" s="146"/>
      <c r="M516" s="146"/>
      <c r="N516" s="146"/>
      <c r="O516" s="146"/>
      <c r="P516" s="146"/>
      <c r="Q516" s="146"/>
      <c r="R516" s="146"/>
      <c r="S516" s="146"/>
      <c r="T516" s="146"/>
      <c r="U516" s="146"/>
      <c r="V516" s="146"/>
      <c r="W516" s="146"/>
      <c r="X516" s="146"/>
      <c r="Y516" s="139"/>
      <c r="Z516" s="139"/>
      <c r="AA516" s="139"/>
      <c r="AB516" s="139"/>
      <c r="AC516" s="139"/>
      <c r="AD516" s="139"/>
      <c r="AE516" s="139"/>
      <c r="AF516" s="139"/>
      <c r="AG516" s="139"/>
      <c r="AH516" s="139"/>
      <c r="AI516" s="139"/>
      <c r="AJ516" s="139"/>
      <c r="AK516" s="139"/>
      <c r="AL516" s="139"/>
      <c r="AM516" s="139"/>
      <c r="AN516" s="31"/>
      <c r="AO516" s="139"/>
      <c r="AP516" s="139"/>
    </row>
    <row r="517" spans="3:46" s="167" customFormat="1" ht="15" customHeight="1">
      <c r="E517" s="27" t="s">
        <v>85</v>
      </c>
      <c r="G517" s="167" t="s">
        <v>29</v>
      </c>
      <c r="I517" s="139"/>
      <c r="J517" s="146"/>
      <c r="K517" s="146"/>
      <c r="L517" s="146"/>
      <c r="M517" s="146"/>
      <c r="N517" s="146"/>
      <c r="O517" s="146"/>
      <c r="P517" s="146"/>
      <c r="Q517" s="146"/>
      <c r="R517" s="146"/>
      <c r="S517" s="146"/>
      <c r="T517" s="146"/>
      <c r="U517" s="146"/>
      <c r="V517" s="146"/>
      <c r="W517" s="146"/>
      <c r="X517" s="146"/>
      <c r="Y517" s="139"/>
      <c r="Z517" s="139"/>
      <c r="AA517" s="139"/>
      <c r="AB517" s="139"/>
      <c r="AC517" s="139"/>
      <c r="AD517" s="139"/>
      <c r="AE517" s="139"/>
      <c r="AF517" s="139"/>
      <c r="AG517" s="139"/>
      <c r="AH517" s="139"/>
      <c r="AI517" s="139"/>
      <c r="AJ517" s="139"/>
      <c r="AK517" s="139"/>
      <c r="AL517" s="139"/>
      <c r="AM517" s="139"/>
      <c r="AO517" s="139"/>
      <c r="AP517" s="442">
        <f>AO513 - AP515</f>
        <v>4.9999999999999933E-2</v>
      </c>
    </row>
    <row r="518" spans="3:46" s="167" customFormat="1" ht="15" customHeight="1">
      <c r="E518" s="27" t="s">
        <v>137</v>
      </c>
      <c r="G518" s="167" t="s">
        <v>15</v>
      </c>
      <c r="J518" s="26"/>
      <c r="K518" s="26"/>
      <c r="L518" s="26"/>
      <c r="M518" s="26"/>
      <c r="N518" s="26"/>
      <c r="O518" s="26"/>
      <c r="P518" s="26"/>
      <c r="Q518" s="26"/>
      <c r="R518" s="26"/>
      <c r="S518" s="26"/>
      <c r="T518" s="26"/>
      <c r="U518" s="26"/>
      <c r="V518" s="26"/>
      <c r="W518" s="26"/>
      <c r="X518" s="26"/>
      <c r="AP518" s="32">
        <f>AP505</f>
        <v>241.1699510739748</v>
      </c>
    </row>
    <row r="519" spans="3:46" s="167" customFormat="1" ht="15" customHeight="1">
      <c r="E519" s="27"/>
      <c r="J519" s="26"/>
      <c r="K519" s="26"/>
      <c r="L519" s="26"/>
      <c r="M519" s="26"/>
      <c r="N519" s="26"/>
      <c r="O519" s="26"/>
      <c r="P519" s="26"/>
      <c r="Q519" s="26"/>
      <c r="R519" s="26"/>
      <c r="S519" s="26"/>
      <c r="T519" s="26"/>
      <c r="U519" s="26"/>
      <c r="V519" s="26"/>
      <c r="W519" s="26"/>
      <c r="X519" s="26"/>
    </row>
    <row r="520" spans="3:46" s="167" customFormat="1" ht="15" customHeight="1">
      <c r="E520" s="167" t="s">
        <v>104</v>
      </c>
      <c r="G520" s="167" t="s">
        <v>15</v>
      </c>
      <c r="J520" s="26"/>
      <c r="K520" s="26"/>
      <c r="L520" s="26"/>
      <c r="M520" s="26"/>
      <c r="N520" s="26"/>
      <c r="O520" s="26"/>
      <c r="P520" s="26"/>
      <c r="Q520" s="26"/>
      <c r="R520" s="26"/>
      <c r="S520" s="26"/>
      <c r="T520" s="26"/>
      <c r="U520" s="26"/>
      <c r="V520" s="26"/>
      <c r="W520" s="26"/>
      <c r="X520" s="26"/>
      <c r="AP520" s="443">
        <f xml:space="preserve"> AP517 * AP$518</f>
        <v>12.058497553698723</v>
      </c>
    </row>
    <row r="521" spans="3:46" s="167" customFormat="1" ht="15" customHeight="1">
      <c r="E521" s="27"/>
      <c r="J521" s="26"/>
      <c r="K521" s="26"/>
      <c r="L521" s="26"/>
      <c r="M521" s="26"/>
      <c r="N521" s="26"/>
      <c r="O521" s="26"/>
      <c r="P521" s="26"/>
      <c r="Q521" s="26"/>
      <c r="R521" s="26"/>
      <c r="S521" s="26"/>
      <c r="T521" s="26"/>
      <c r="U521" s="26"/>
      <c r="V521" s="26"/>
      <c r="W521" s="26"/>
      <c r="X521" s="26"/>
    </row>
    <row r="522" spans="3:46" s="167" customFormat="1" ht="15" customHeight="1">
      <c r="C522" s="73" t="s">
        <v>97</v>
      </c>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115"/>
      <c r="AE522" s="115"/>
      <c r="AF522" s="115"/>
      <c r="AG522" s="115"/>
      <c r="AH522" s="115"/>
      <c r="AI522" s="115"/>
      <c r="AJ522" s="115"/>
      <c r="AK522" s="115"/>
      <c r="AL522" s="115"/>
      <c r="AM522" s="115"/>
      <c r="AN522" s="73"/>
      <c r="AO522" s="115"/>
      <c r="AP522" s="115"/>
      <c r="AQ522" s="73"/>
      <c r="AR522" s="73"/>
      <c r="AS522" s="73"/>
      <c r="AT522" s="73"/>
    </row>
    <row r="523" spans="3:46" s="167" customFormat="1" ht="15" customHeight="1">
      <c r="C523" s="113" t="s">
        <v>144</v>
      </c>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6"/>
      <c r="AE523" s="116"/>
      <c r="AF523" s="116"/>
      <c r="AG523" s="116"/>
      <c r="AH523" s="116"/>
      <c r="AI523" s="116"/>
      <c r="AJ523" s="116"/>
      <c r="AK523" s="116"/>
      <c r="AL523" s="116"/>
      <c r="AM523" s="116"/>
      <c r="AN523" s="113"/>
      <c r="AO523" s="116"/>
      <c r="AP523" s="116"/>
      <c r="AQ523" s="113"/>
      <c r="AR523" s="113"/>
      <c r="AS523" s="113"/>
      <c r="AT523" s="113"/>
    </row>
    <row r="524" spans="3:46" s="167" customFormat="1" ht="15" customHeight="1">
      <c r="G524" s="171"/>
      <c r="J524" s="26"/>
      <c r="K524" s="26"/>
      <c r="L524" s="26"/>
      <c r="M524" s="26"/>
      <c r="N524" s="26"/>
      <c r="O524" s="26"/>
      <c r="P524" s="26"/>
      <c r="Q524" s="26"/>
      <c r="R524" s="26"/>
      <c r="S524" s="26"/>
      <c r="T524" s="26"/>
      <c r="U524" s="26"/>
      <c r="V524" s="26"/>
      <c r="W524" s="26"/>
      <c r="X524" s="26"/>
      <c r="AN524" s="172"/>
      <c r="AO524" s="172"/>
      <c r="AP524" s="172"/>
      <c r="AQ524" s="172"/>
      <c r="AR524" s="172"/>
      <c r="AS524" s="172"/>
      <c r="AT524" s="172"/>
    </row>
    <row r="525" spans="3:46" s="167" customFormat="1" ht="15" customHeight="1">
      <c r="E525" s="167" t="s">
        <v>137</v>
      </c>
      <c r="G525" s="167" t="s">
        <v>15</v>
      </c>
      <c r="J525" s="26"/>
      <c r="K525" s="26"/>
      <c r="L525" s="26"/>
      <c r="M525" s="26"/>
      <c r="N525" s="26"/>
      <c r="O525" s="26"/>
      <c r="P525" s="26"/>
      <c r="Q525" s="26"/>
      <c r="R525" s="26"/>
      <c r="S525" s="26"/>
      <c r="T525" s="26"/>
      <c r="U525" s="26"/>
      <c r="V525" s="26"/>
      <c r="W525" s="26"/>
      <c r="X525" s="26"/>
      <c r="AQ525" s="134">
        <f t="shared" ref="AQ525:AT525" si="88">AQ505</f>
        <v>290.14835579391337</v>
      </c>
      <c r="AR525" s="167">
        <f t="shared" si="88"/>
        <v>323.13840641409416</v>
      </c>
      <c r="AS525" s="167">
        <f t="shared" si="88"/>
        <v>358.47974390232844</v>
      </c>
      <c r="AT525" s="167">
        <f t="shared" si="88"/>
        <v>387.14125745135823</v>
      </c>
    </row>
    <row r="526" spans="3:46" s="167" customFormat="1" ht="15" customHeight="1">
      <c r="G526" s="171"/>
      <c r="J526" s="26"/>
      <c r="K526" s="26"/>
      <c r="L526" s="26"/>
      <c r="M526" s="26"/>
      <c r="N526" s="26"/>
      <c r="O526" s="26"/>
      <c r="P526" s="26"/>
      <c r="Q526" s="26"/>
      <c r="R526" s="26"/>
      <c r="S526" s="26"/>
      <c r="T526" s="26"/>
      <c r="U526" s="26"/>
      <c r="V526" s="26"/>
      <c r="W526" s="26"/>
      <c r="X526" s="26"/>
      <c r="AN526" s="172"/>
      <c r="AO526" s="172"/>
      <c r="AP526" s="172"/>
      <c r="AQ526" s="172"/>
      <c r="AR526" s="172"/>
      <c r="AS526" s="172"/>
      <c r="AT526" s="172"/>
    </row>
    <row r="527" spans="3:46" s="167" customFormat="1" ht="15" customHeight="1">
      <c r="E527" s="167" t="s">
        <v>136</v>
      </c>
      <c r="G527" s="171" t="s">
        <v>29</v>
      </c>
      <c r="J527" s="26"/>
      <c r="K527" s="26"/>
      <c r="L527" s="26"/>
      <c r="M527" s="26"/>
      <c r="N527" s="26"/>
      <c r="O527" s="26"/>
      <c r="P527" s="26"/>
      <c r="Q527" s="26"/>
      <c r="R527" s="26"/>
      <c r="S527" s="26"/>
      <c r="T527" s="26"/>
      <c r="U527" s="26"/>
      <c r="V527" s="26"/>
      <c r="W527" s="26"/>
      <c r="X527" s="26"/>
      <c r="AN527" s="147"/>
      <c r="AO527" s="147"/>
      <c r="AP527" s="444"/>
      <c r="AQ527" s="147">
        <f t="shared" ref="AQ527:AT527" si="89">AQ507</f>
        <v>0.58460413898983443</v>
      </c>
      <c r="AR527" s="147">
        <f t="shared" si="89"/>
        <v>0.59029914811493756</v>
      </c>
      <c r="AS527" s="147">
        <f t="shared" si="89"/>
        <v>0.59381684002257151</v>
      </c>
      <c r="AT527" s="147">
        <f t="shared" si="89"/>
        <v>0.58587875094447994</v>
      </c>
    </row>
    <row r="528" spans="3:46" s="167" customFormat="1" ht="15" customHeight="1">
      <c r="E528" s="167" t="s">
        <v>99</v>
      </c>
      <c r="G528" s="171" t="s">
        <v>29</v>
      </c>
      <c r="J528" s="26"/>
      <c r="K528" s="26"/>
      <c r="L528" s="26"/>
      <c r="M528" s="26"/>
      <c r="N528" s="26"/>
      <c r="O528" s="26"/>
      <c r="P528" s="26"/>
      <c r="Q528" s="26"/>
      <c r="R528" s="26"/>
      <c r="S528" s="26"/>
      <c r="T528" s="26"/>
      <c r="U528" s="26"/>
      <c r="V528" s="26"/>
      <c r="W528" s="26"/>
      <c r="X528" s="26"/>
      <c r="AN528" s="244"/>
      <c r="AO528" s="244"/>
      <c r="AP528" s="445"/>
      <c r="AQ528" s="244">
        <f>-AQ158</f>
        <v>-0.55000000000000004</v>
      </c>
      <c r="AR528" s="244">
        <f>-AR158</f>
        <v>-0.55000000000000004</v>
      </c>
      <c r="AS528" s="244">
        <f>-AS158</f>
        <v>-0.55000000000000004</v>
      </c>
      <c r="AT528" s="244">
        <f>-AT158</f>
        <v>-0.55000000000000004</v>
      </c>
    </row>
    <row r="529" spans="2:46" s="167" customFormat="1" ht="15" customHeight="1">
      <c r="E529" s="167" t="s">
        <v>100</v>
      </c>
      <c r="G529" s="171" t="s">
        <v>29</v>
      </c>
      <c r="J529" s="26"/>
      <c r="K529" s="26"/>
      <c r="L529" s="26"/>
      <c r="M529" s="26"/>
      <c r="N529" s="26"/>
      <c r="O529" s="26"/>
      <c r="P529" s="26"/>
      <c r="Q529" s="26"/>
      <c r="R529" s="26"/>
      <c r="S529" s="26"/>
      <c r="T529" s="26"/>
      <c r="U529" s="26"/>
      <c r="V529" s="26"/>
      <c r="W529" s="26"/>
      <c r="X529" s="26"/>
      <c r="AN529" s="147"/>
      <c r="AO529" s="147"/>
      <c r="AP529" s="444"/>
      <c r="AQ529" s="148">
        <f t="shared" ref="AQ529:AT529" si="90">SUM(AQ527:AQ528)</f>
        <v>3.4604138989834388E-2</v>
      </c>
      <c r="AR529" s="148">
        <f t="shared" si="90"/>
        <v>4.0299148114937511E-2</v>
      </c>
      <c r="AS529" s="148">
        <f t="shared" si="90"/>
        <v>4.3816840022571468E-2</v>
      </c>
      <c r="AT529" s="148">
        <f t="shared" si="90"/>
        <v>3.5878750944479898E-2</v>
      </c>
    </row>
    <row r="530" spans="2:46" s="167" customFormat="1" ht="15" customHeight="1">
      <c r="G530" s="171"/>
      <c r="J530" s="26"/>
      <c r="K530" s="26"/>
      <c r="L530" s="26"/>
      <c r="M530" s="26"/>
      <c r="N530" s="26"/>
      <c r="O530" s="26"/>
      <c r="P530" s="26"/>
      <c r="Q530" s="26"/>
      <c r="R530" s="26"/>
      <c r="S530" s="26"/>
      <c r="T530" s="26"/>
      <c r="U530" s="26"/>
      <c r="V530" s="26"/>
      <c r="W530" s="26"/>
      <c r="X530" s="26"/>
      <c r="AN530" s="172"/>
      <c r="AO530" s="172"/>
      <c r="AP530" s="172"/>
      <c r="AQ530" s="172"/>
      <c r="AR530" s="172"/>
      <c r="AS530" s="172"/>
      <c r="AT530" s="172"/>
    </row>
    <row r="531" spans="2:46" s="167" customFormat="1" ht="15" customHeight="1">
      <c r="E531" s="167" t="s">
        <v>101</v>
      </c>
      <c r="G531" s="171" t="s">
        <v>29</v>
      </c>
      <c r="J531" s="26"/>
      <c r="K531" s="26"/>
      <c r="L531" s="26"/>
      <c r="M531" s="26"/>
      <c r="N531" s="26"/>
      <c r="O531" s="26"/>
      <c r="P531" s="26"/>
      <c r="Q531" s="26"/>
      <c r="R531" s="26"/>
      <c r="S531" s="26"/>
      <c r="T531" s="26"/>
      <c r="U531" s="26"/>
      <c r="V531" s="26"/>
      <c r="W531" s="26"/>
      <c r="X531" s="26"/>
      <c r="AN531" s="139"/>
      <c r="AO531" s="139"/>
      <c r="AP531" s="139"/>
      <c r="AQ531" s="245">
        <f>AQ155</f>
        <v>0.05</v>
      </c>
      <c r="AR531" s="139">
        <f>AR155</f>
        <v>0.05</v>
      </c>
      <c r="AS531" s="139">
        <f>AS155</f>
        <v>0.05</v>
      </c>
      <c r="AT531" s="139">
        <f>AT155</f>
        <v>0.05</v>
      </c>
    </row>
    <row r="532" spans="2:46" s="167" customFormat="1" ht="15" customHeight="1">
      <c r="E532" s="167" t="s">
        <v>102</v>
      </c>
      <c r="G532" s="171" t="s">
        <v>41</v>
      </c>
      <c r="J532" s="26"/>
      <c r="K532" s="26"/>
      <c r="L532" s="26"/>
      <c r="M532" s="26"/>
      <c r="N532" s="26"/>
      <c r="O532" s="26"/>
      <c r="P532" s="26"/>
      <c r="Q532" s="26"/>
      <c r="R532" s="26"/>
      <c r="S532" s="26"/>
      <c r="T532" s="26"/>
      <c r="U532" s="26"/>
      <c r="V532" s="26"/>
      <c r="W532" s="26"/>
      <c r="X532" s="26"/>
      <c r="AN532" s="169"/>
      <c r="AO532" s="169"/>
      <c r="AP532" s="169"/>
      <c r="AQ532" s="226" t="b">
        <f t="shared" ref="AQ532:AT532" si="91">AQ529 &gt;= AQ531</f>
        <v>0</v>
      </c>
      <c r="AR532" s="169" t="b">
        <f t="shared" si="91"/>
        <v>0</v>
      </c>
      <c r="AS532" s="169" t="b">
        <f t="shared" si="91"/>
        <v>0</v>
      </c>
      <c r="AT532" s="169" t="b">
        <f t="shared" si="91"/>
        <v>0</v>
      </c>
    </row>
    <row r="533" spans="2:46" s="167" customFormat="1" ht="15" customHeight="1">
      <c r="G533" s="171"/>
      <c r="J533" s="26"/>
      <c r="K533" s="26"/>
      <c r="L533" s="26"/>
      <c r="M533" s="26"/>
      <c r="N533" s="26"/>
      <c r="O533" s="26"/>
      <c r="P533" s="26"/>
      <c r="Q533" s="26"/>
      <c r="R533" s="26"/>
      <c r="S533" s="26"/>
      <c r="T533" s="26"/>
      <c r="U533" s="26"/>
      <c r="V533" s="26"/>
      <c r="W533" s="26"/>
      <c r="X533" s="26"/>
      <c r="AN533" s="172"/>
      <c r="AO533" s="172"/>
      <c r="AP533" s="172"/>
      <c r="AQ533" s="172"/>
      <c r="AR533" s="172"/>
      <c r="AS533" s="172"/>
      <c r="AT533" s="172"/>
    </row>
    <row r="534" spans="2:46" s="167" customFormat="1" ht="15" customHeight="1">
      <c r="E534" s="167" t="s">
        <v>97</v>
      </c>
      <c r="G534" s="171" t="s">
        <v>15</v>
      </c>
      <c r="J534" s="26"/>
      <c r="K534" s="26"/>
      <c r="L534" s="26"/>
      <c r="M534" s="26"/>
      <c r="N534" s="26"/>
      <c r="O534" s="26"/>
      <c r="P534" s="26"/>
      <c r="Q534" s="26"/>
      <c r="R534" s="26"/>
      <c r="S534" s="26"/>
      <c r="T534" s="26"/>
      <c r="U534" s="26"/>
      <c r="V534" s="26"/>
      <c r="W534" s="26"/>
      <c r="X534" s="26"/>
      <c r="AP534" s="32"/>
      <c r="AQ534" s="229">
        <f t="shared" ref="AQ534:AT534" si="92">AQ525 * AQ529 * AQ532</f>
        <v>0</v>
      </c>
      <c r="AR534" s="229">
        <f t="shared" si="92"/>
        <v>0</v>
      </c>
      <c r="AS534" s="229">
        <f t="shared" si="92"/>
        <v>0</v>
      </c>
      <c r="AT534" s="229">
        <f t="shared" si="92"/>
        <v>0</v>
      </c>
    </row>
    <row r="535" spans="2:46" s="167" customFormat="1" ht="15" customHeight="1">
      <c r="E535" s="27"/>
      <c r="J535" s="26"/>
      <c r="K535" s="26"/>
      <c r="L535" s="26"/>
      <c r="M535" s="26"/>
      <c r="N535" s="26"/>
      <c r="O535" s="26"/>
      <c r="P535" s="26"/>
      <c r="Q535" s="26"/>
      <c r="R535" s="26"/>
      <c r="S535" s="26"/>
      <c r="T535" s="26"/>
      <c r="U535" s="26"/>
      <c r="V535" s="26"/>
      <c r="W535" s="26"/>
      <c r="X535" s="26"/>
    </row>
    <row r="536" spans="2:46" s="167" customFormat="1" ht="15" customHeight="1">
      <c r="B536" s="60" t="s">
        <v>66</v>
      </c>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119"/>
      <c r="AE536" s="119"/>
      <c r="AF536" s="119"/>
      <c r="AG536" s="119"/>
      <c r="AH536" s="119"/>
      <c r="AI536" s="119"/>
      <c r="AJ536" s="119"/>
      <c r="AK536" s="119"/>
      <c r="AL536" s="119"/>
      <c r="AM536" s="119"/>
      <c r="AN536" s="60"/>
      <c r="AO536" s="119"/>
      <c r="AP536" s="119"/>
      <c r="AQ536" s="60"/>
      <c r="AR536" s="60"/>
      <c r="AS536" s="60"/>
      <c r="AT536" s="60"/>
    </row>
    <row r="537" spans="2:46" s="167" customFormat="1" ht="15" customHeight="1">
      <c r="E537" s="27"/>
      <c r="J537" s="26"/>
      <c r="K537" s="26"/>
      <c r="L537" s="26"/>
      <c r="M537" s="26"/>
      <c r="N537" s="26"/>
      <c r="O537" s="26"/>
      <c r="P537" s="26"/>
      <c r="Q537" s="26"/>
      <c r="R537" s="26"/>
      <c r="S537" s="26"/>
      <c r="T537" s="26"/>
      <c r="U537" s="26"/>
      <c r="V537" s="26"/>
      <c r="W537" s="26"/>
      <c r="X537" s="26"/>
    </row>
    <row r="538" spans="2:46" s="167" customFormat="1" ht="15" customHeight="1">
      <c r="C538" s="73" t="s">
        <v>21</v>
      </c>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115"/>
      <c r="AE538" s="115"/>
      <c r="AF538" s="115"/>
      <c r="AG538" s="115"/>
      <c r="AH538" s="115"/>
      <c r="AI538" s="115"/>
      <c r="AJ538" s="115"/>
      <c r="AK538" s="115"/>
      <c r="AL538" s="115"/>
      <c r="AM538" s="115"/>
      <c r="AN538" s="73"/>
      <c r="AO538" s="115"/>
      <c r="AP538" s="115"/>
      <c r="AQ538" s="73"/>
      <c r="AR538" s="73"/>
      <c r="AS538" s="73"/>
      <c r="AT538" s="73"/>
    </row>
    <row r="539" spans="2:46" s="167" customFormat="1" ht="15" customHeight="1">
      <c r="E539" s="27"/>
      <c r="J539" s="26"/>
      <c r="K539" s="26"/>
      <c r="L539" s="26"/>
      <c r="M539" s="26"/>
      <c r="N539" s="26"/>
      <c r="O539" s="26"/>
      <c r="P539" s="26"/>
      <c r="Q539" s="26"/>
      <c r="R539" s="26"/>
      <c r="S539" s="26"/>
      <c r="T539" s="26"/>
      <c r="U539" s="26"/>
      <c r="V539" s="26"/>
      <c r="W539" s="26"/>
      <c r="X539" s="26"/>
    </row>
    <row r="540" spans="2:46" s="167" customFormat="1" ht="15" customHeight="1">
      <c r="D540" s="114" t="s">
        <v>181</v>
      </c>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c r="AO540" s="216"/>
      <c r="AP540" s="216"/>
      <c r="AQ540" s="114"/>
      <c r="AR540" s="114"/>
      <c r="AS540" s="114"/>
      <c r="AT540" s="114"/>
    </row>
    <row r="541" spans="2:46" s="167" customFormat="1" ht="15" customHeight="1">
      <c r="D541" s="113" t="s">
        <v>145</v>
      </c>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6"/>
      <c r="AE541" s="116"/>
      <c r="AF541" s="116"/>
      <c r="AG541" s="116"/>
      <c r="AH541" s="116"/>
      <c r="AI541" s="116"/>
      <c r="AJ541" s="116"/>
      <c r="AK541" s="116"/>
      <c r="AL541" s="116"/>
      <c r="AM541" s="116"/>
      <c r="AN541" s="113"/>
      <c r="AO541" s="116"/>
      <c r="AP541" s="116"/>
      <c r="AQ541" s="116"/>
      <c r="AR541" s="116"/>
      <c r="AS541" s="116"/>
      <c r="AT541" s="116"/>
    </row>
    <row r="542" spans="2:46" s="167" customFormat="1" ht="15" customHeight="1">
      <c r="E542" s="27"/>
      <c r="J542" s="26"/>
      <c r="K542" s="26"/>
      <c r="L542" s="26"/>
      <c r="M542" s="26"/>
      <c r="N542" s="26"/>
      <c r="O542" s="26"/>
      <c r="P542" s="26"/>
      <c r="Q542" s="26"/>
      <c r="R542" s="26"/>
      <c r="S542" s="26"/>
      <c r="T542" s="26"/>
      <c r="U542" s="26"/>
      <c r="V542" s="26"/>
      <c r="W542" s="26"/>
      <c r="X542" s="26"/>
      <c r="AP542" s="308"/>
      <c r="AQ542" s="308"/>
      <c r="AR542" s="308"/>
      <c r="AS542" s="308"/>
      <c r="AT542" s="308"/>
    </row>
    <row r="543" spans="2:46" s="167" customFormat="1" ht="15" customHeight="1">
      <c r="E543" s="167" t="s">
        <v>20</v>
      </c>
      <c r="G543" s="167" t="s">
        <v>25</v>
      </c>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139"/>
      <c r="AO543" s="139"/>
      <c r="AP543" s="139">
        <f>AP90</f>
        <v>-1.6999999999999999E-3</v>
      </c>
      <c r="AQ543" s="139">
        <f>AQ90</f>
        <v>-1.2999999999999999E-3</v>
      </c>
      <c r="AR543" s="139">
        <f>AR90</f>
        <v>-8.0000000000000004E-4</v>
      </c>
      <c r="AS543" s="139">
        <f>AS90</f>
        <v>-2.0000000000000001E-4</v>
      </c>
      <c r="AT543" s="139">
        <f>AT90</f>
        <v>4.0000000000000002E-4</v>
      </c>
    </row>
    <row r="544" spans="2:46" s="167" customFormat="1" ht="15" customHeight="1">
      <c r="E544" s="167" t="s">
        <v>221</v>
      </c>
      <c r="G544" s="167" t="s">
        <v>34</v>
      </c>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139"/>
      <c r="AO544" s="139"/>
      <c r="AP544" s="139">
        <f>AP111</f>
        <v>0.02</v>
      </c>
      <c r="AQ544" s="139">
        <f t="shared" ref="AQ544:AT544" si="93">AQ111</f>
        <v>0.02</v>
      </c>
      <c r="AR544" s="139">
        <f t="shared" si="93"/>
        <v>0.02</v>
      </c>
      <c r="AS544" s="139">
        <f t="shared" si="93"/>
        <v>0.02</v>
      </c>
      <c r="AT544" s="139">
        <f t="shared" si="93"/>
        <v>0.02</v>
      </c>
    </row>
    <row r="545" spans="4:46" s="167" customFormat="1" ht="15" customHeight="1">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139"/>
      <c r="AO545" s="139"/>
    </row>
    <row r="546" spans="4:46" s="179" customFormat="1" ht="15" customHeight="1">
      <c r="E546" s="167" t="s">
        <v>181</v>
      </c>
      <c r="F546" s="167"/>
      <c r="G546" s="167" t="s">
        <v>132</v>
      </c>
      <c r="H546" s="167"/>
      <c r="I546" s="167"/>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141"/>
      <c r="AO546" s="141"/>
      <c r="AP546" s="246">
        <f>((1 + AP543) * (1 + AP544)) - 1</f>
        <v>1.8265999999999893E-2</v>
      </c>
      <c r="AQ546" s="246">
        <f t="shared" ref="AQ546:AT546" si="94">((1 + AQ543) * (1 + AQ544)) - 1</f>
        <v>1.8674000000000079E-2</v>
      </c>
      <c r="AR546" s="246">
        <f t="shared" si="94"/>
        <v>1.918400000000009E-2</v>
      </c>
      <c r="AS546" s="246">
        <f t="shared" si="94"/>
        <v>1.9796000000000147E-2</v>
      </c>
      <c r="AT546" s="246">
        <f t="shared" si="94"/>
        <v>2.0407999999999982E-2</v>
      </c>
    </row>
    <row r="547" spans="4:46" s="179" customFormat="1" ht="15" customHeight="1">
      <c r="E547" s="167"/>
      <c r="F547" s="167"/>
      <c r="G547" s="167"/>
      <c r="H547" s="167"/>
      <c r="I547" s="167"/>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row>
    <row r="548" spans="4:46" s="167" customFormat="1" ht="15" customHeight="1">
      <c r="D548" s="114" t="s">
        <v>192</v>
      </c>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216"/>
      <c r="AO548" s="216"/>
      <c r="AP548" s="216"/>
      <c r="AQ548" s="114"/>
      <c r="AR548" s="114"/>
      <c r="AS548" s="114"/>
      <c r="AT548" s="114"/>
    </row>
    <row r="549" spans="4:46" s="167" customFormat="1" ht="15" customHeight="1">
      <c r="E549" s="27"/>
      <c r="J549" s="26"/>
      <c r="K549" s="26"/>
      <c r="L549" s="26"/>
      <c r="M549" s="26"/>
      <c r="N549" s="26"/>
      <c r="O549" s="26"/>
      <c r="P549" s="26"/>
      <c r="Q549" s="26"/>
      <c r="R549" s="26"/>
      <c r="S549" s="26"/>
      <c r="T549" s="26"/>
      <c r="U549" s="26"/>
      <c r="V549" s="26"/>
      <c r="W549" s="26"/>
      <c r="X549" s="26"/>
    </row>
    <row r="550" spans="4:46" s="167" customFormat="1" ht="15" customHeight="1">
      <c r="E550" s="27" t="s">
        <v>103</v>
      </c>
      <c r="G550" s="167" t="s">
        <v>15</v>
      </c>
      <c r="J550" s="26"/>
      <c r="K550" s="26"/>
      <c r="L550" s="26"/>
      <c r="M550" s="26"/>
      <c r="N550" s="26"/>
      <c r="O550" s="26"/>
      <c r="P550" s="26"/>
      <c r="Q550" s="26"/>
      <c r="R550" s="26"/>
      <c r="S550" s="26"/>
      <c r="T550" s="26"/>
      <c r="U550" s="26"/>
      <c r="V550" s="26"/>
      <c r="W550" s="26"/>
      <c r="X550" s="26"/>
      <c r="AP550" s="167">
        <f>AP484</f>
        <v>-132.64347309068614</v>
      </c>
      <c r="AQ550" s="167">
        <f>AQ484</f>
        <v>-169.62192971821685</v>
      </c>
      <c r="AR550" s="15">
        <f>AR484</f>
        <v>-190.74832602945827</v>
      </c>
      <c r="AS550" s="167">
        <f>AS484</f>
        <v>-212.87130873618136</v>
      </c>
      <c r="AT550" s="167">
        <f>AT484</f>
        <v>-226.8178363546771</v>
      </c>
    </row>
    <row r="551" spans="4:46" s="167" customFormat="1" ht="15" customHeight="1">
      <c r="E551" s="27" t="s">
        <v>191</v>
      </c>
      <c r="G551" s="167" t="s">
        <v>15</v>
      </c>
      <c r="J551" s="26"/>
      <c r="K551" s="26"/>
      <c r="L551" s="26"/>
      <c r="M551" s="26"/>
      <c r="N551" s="26"/>
      <c r="O551" s="26"/>
      <c r="P551" s="26"/>
      <c r="Q551" s="26"/>
      <c r="R551" s="26"/>
      <c r="S551" s="26"/>
      <c r="T551" s="26"/>
      <c r="U551" s="26"/>
      <c r="V551" s="26"/>
      <c r="W551" s="26"/>
      <c r="X551" s="26"/>
      <c r="AN551" s="86"/>
      <c r="AO551" s="86"/>
      <c r="AP551" s="86">
        <f>AP492</f>
        <v>-166.88632408065104</v>
      </c>
      <c r="AQ551" s="86">
        <f>AQ492</f>
        <v>-187.41467524888046</v>
      </c>
      <c r="AR551" s="64">
        <f>AR492</f>
        <v>-209.03657199433709</v>
      </c>
      <c r="AS551" s="86">
        <f>AS492</f>
        <v>-222.50844752718228</v>
      </c>
      <c r="AT551" s="86">
        <f>AT492</f>
        <v>-218.75551795227926</v>
      </c>
    </row>
    <row r="552" spans="4:46" s="167" customFormat="1" ht="15" customHeight="1">
      <c r="E552" s="27"/>
      <c r="J552" s="26"/>
      <c r="K552" s="26"/>
      <c r="L552" s="26"/>
      <c r="M552" s="26"/>
      <c r="N552" s="26"/>
      <c r="O552" s="26"/>
      <c r="P552" s="26"/>
      <c r="Q552" s="26"/>
      <c r="R552" s="26"/>
      <c r="S552" s="26"/>
      <c r="T552" s="26"/>
      <c r="U552" s="26"/>
      <c r="V552" s="26"/>
      <c r="W552" s="26"/>
      <c r="X552" s="26"/>
      <c r="AR552" s="15"/>
    </row>
    <row r="553" spans="4:46" s="167" customFormat="1" ht="15" customHeight="1">
      <c r="E553" s="27" t="s">
        <v>192</v>
      </c>
      <c r="G553" s="167" t="s">
        <v>15</v>
      </c>
      <c r="J553" s="26"/>
      <c r="K553" s="26"/>
      <c r="L553" s="26"/>
      <c r="M553" s="26"/>
      <c r="N553" s="26"/>
      <c r="O553" s="26"/>
      <c r="P553" s="26"/>
      <c r="Q553" s="26"/>
      <c r="R553" s="26"/>
      <c r="S553" s="26"/>
      <c r="T553" s="26"/>
      <c r="U553" s="26"/>
      <c r="V553" s="26"/>
      <c r="W553" s="26"/>
      <c r="X553" s="26"/>
      <c r="AP553" s="229">
        <f t="shared" ref="AP553:AT553" si="95">AVERAGE(AP550:AP551)</f>
        <v>-149.76489858566859</v>
      </c>
      <c r="AQ553" s="229">
        <f t="shared" si="95"/>
        <v>-178.51830248354867</v>
      </c>
      <c r="AR553" s="423">
        <f t="shared" si="95"/>
        <v>-199.89244901189767</v>
      </c>
      <c r="AS553" s="229">
        <f t="shared" si="95"/>
        <v>-217.68987813168184</v>
      </c>
      <c r="AT553" s="229">
        <f t="shared" si="95"/>
        <v>-222.78667715347819</v>
      </c>
    </row>
    <row r="554" spans="4:46" s="167" customFormat="1" ht="15" customHeight="1">
      <c r="E554" s="27"/>
      <c r="J554" s="26"/>
      <c r="K554" s="26"/>
      <c r="L554" s="26"/>
      <c r="M554" s="26"/>
      <c r="N554" s="26"/>
      <c r="O554" s="26"/>
      <c r="P554" s="26"/>
      <c r="Q554" s="26"/>
      <c r="R554" s="26"/>
      <c r="S554" s="26"/>
      <c r="T554" s="26"/>
      <c r="U554" s="26"/>
      <c r="V554" s="26"/>
      <c r="W554" s="26"/>
      <c r="X554" s="26"/>
    </row>
    <row r="555" spans="4:46" s="167" customFormat="1" ht="15" customHeight="1">
      <c r="D555" s="114" t="s">
        <v>180</v>
      </c>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216"/>
      <c r="AO555" s="216"/>
      <c r="AP555" s="216"/>
      <c r="AQ555" s="114"/>
      <c r="AR555" s="114"/>
      <c r="AS555" s="114"/>
      <c r="AT555" s="114"/>
    </row>
    <row r="556" spans="4:46" s="167" customFormat="1" ht="15" customHeight="1">
      <c r="E556" s="27"/>
      <c r="J556" s="26"/>
      <c r="K556" s="26"/>
      <c r="L556" s="26"/>
      <c r="M556" s="26"/>
      <c r="N556" s="26"/>
      <c r="O556" s="26"/>
      <c r="P556" s="26"/>
      <c r="Q556" s="26"/>
      <c r="R556" s="26"/>
      <c r="S556" s="26"/>
      <c r="T556" s="26"/>
      <c r="U556" s="26"/>
      <c r="V556" s="26"/>
      <c r="W556" s="26"/>
      <c r="X556" s="26"/>
      <c r="AN556" s="125"/>
      <c r="AO556" s="125"/>
    </row>
    <row r="557" spans="4:46" s="167" customFormat="1" ht="15" customHeight="1">
      <c r="E557" s="27" t="s">
        <v>192</v>
      </c>
      <c r="G557" s="167" t="s">
        <v>15</v>
      </c>
      <c r="J557" s="26"/>
      <c r="K557" s="26"/>
      <c r="L557" s="26"/>
      <c r="M557" s="26"/>
      <c r="N557" s="26"/>
      <c r="O557" s="26"/>
      <c r="P557" s="26"/>
      <c r="Q557" s="26"/>
      <c r="R557" s="26"/>
      <c r="S557" s="26"/>
      <c r="T557" s="26"/>
      <c r="U557" s="26"/>
      <c r="V557" s="26"/>
      <c r="W557" s="26"/>
      <c r="X557" s="26"/>
      <c r="AP557" s="167">
        <f t="shared" ref="AP557:AT557" si="96">AP553</f>
        <v>-149.76489858566859</v>
      </c>
      <c r="AQ557" s="167">
        <f t="shared" si="96"/>
        <v>-178.51830248354867</v>
      </c>
      <c r="AR557" s="167">
        <f t="shared" si="96"/>
        <v>-199.89244901189767</v>
      </c>
      <c r="AS557" s="167">
        <f t="shared" si="96"/>
        <v>-217.68987813168184</v>
      </c>
      <c r="AT557" s="167">
        <f t="shared" si="96"/>
        <v>-222.78667715347819</v>
      </c>
    </row>
    <row r="558" spans="4:46" s="167" customFormat="1" ht="15" customHeight="1">
      <c r="E558" s="167" t="s">
        <v>181</v>
      </c>
      <c r="G558" s="61" t="s">
        <v>29</v>
      </c>
      <c r="J558" s="26"/>
      <c r="K558" s="26"/>
      <c r="L558" s="26"/>
      <c r="M558" s="26"/>
      <c r="N558" s="26"/>
      <c r="O558" s="26"/>
      <c r="P558" s="26"/>
      <c r="Q558" s="26"/>
      <c r="R558" s="26"/>
      <c r="S558" s="26"/>
      <c r="T558" s="26"/>
      <c r="U558" s="26"/>
      <c r="V558" s="26"/>
      <c r="W558" s="26"/>
      <c r="X558" s="26"/>
      <c r="AN558" s="139"/>
      <c r="AO558" s="139"/>
      <c r="AP558" s="139">
        <f t="shared" ref="AP558:AT558" si="97">AP546</f>
        <v>1.8265999999999893E-2</v>
      </c>
      <c r="AQ558" s="139">
        <f t="shared" si="97"/>
        <v>1.8674000000000079E-2</v>
      </c>
      <c r="AR558" s="139">
        <f t="shared" si="97"/>
        <v>1.918400000000009E-2</v>
      </c>
      <c r="AS558" s="139">
        <f t="shared" si="97"/>
        <v>1.9796000000000147E-2</v>
      </c>
      <c r="AT558" s="139">
        <f t="shared" si="97"/>
        <v>2.0407999999999982E-2</v>
      </c>
    </row>
    <row r="559" spans="4:46" s="167" customFormat="1" ht="15" customHeight="1">
      <c r="E559" s="27"/>
      <c r="J559" s="26"/>
      <c r="K559" s="26"/>
      <c r="L559" s="26"/>
      <c r="M559" s="26"/>
      <c r="N559" s="26"/>
      <c r="O559" s="26"/>
      <c r="P559" s="26"/>
      <c r="Q559" s="26"/>
      <c r="R559" s="26"/>
      <c r="S559" s="26"/>
      <c r="T559" s="26"/>
      <c r="U559" s="26"/>
      <c r="V559" s="26"/>
      <c r="W559" s="26"/>
      <c r="X559" s="26"/>
      <c r="AN559" s="15"/>
      <c r="AO559" s="15"/>
    </row>
    <row r="560" spans="4:46" s="167" customFormat="1" ht="15" customHeight="1">
      <c r="E560" s="27" t="s">
        <v>180</v>
      </c>
      <c r="G560" s="167" t="s">
        <v>15</v>
      </c>
      <c r="J560" s="26"/>
      <c r="K560" s="26"/>
      <c r="L560" s="26"/>
      <c r="M560" s="26"/>
      <c r="N560" s="26"/>
      <c r="O560" s="26"/>
      <c r="P560" s="26"/>
      <c r="Q560" s="26"/>
      <c r="R560" s="26"/>
      <c r="S560" s="26"/>
      <c r="T560" s="26"/>
      <c r="U560" s="26"/>
      <c r="V560" s="26"/>
      <c r="W560" s="26"/>
      <c r="X560" s="26"/>
      <c r="AP560" s="229">
        <f>AP557*AP558</f>
        <v>-2.7356056375658064</v>
      </c>
      <c r="AQ560" s="229">
        <f>AQ557*AQ558</f>
        <v>-3.333650780577802</v>
      </c>
      <c r="AR560" s="229">
        <f>AR557*AR558</f>
        <v>-3.8347367418442628</v>
      </c>
      <c r="AS560" s="229">
        <f>AS557*AS558</f>
        <v>-4.3093888274948053</v>
      </c>
      <c r="AT560" s="229">
        <f>AT557*AT558</f>
        <v>-4.546630507348179</v>
      </c>
    </row>
    <row r="561" spans="3:46" s="167" customFormat="1" ht="15" customHeight="1">
      <c r="E561" s="27"/>
      <c r="J561" s="26"/>
      <c r="K561" s="26"/>
      <c r="L561" s="26"/>
      <c r="M561" s="26"/>
      <c r="N561" s="26"/>
      <c r="O561" s="26"/>
      <c r="P561" s="26"/>
      <c r="Q561" s="26"/>
      <c r="R561" s="26"/>
      <c r="S561" s="26"/>
      <c r="T561" s="26"/>
      <c r="U561" s="26"/>
      <c r="V561" s="26"/>
      <c r="W561" s="26"/>
      <c r="X561" s="26"/>
    </row>
    <row r="562" spans="3:46" s="167" customFormat="1" ht="15" customHeight="1">
      <c r="C562" s="73" t="s">
        <v>67</v>
      </c>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115"/>
      <c r="AE562" s="115"/>
      <c r="AF562" s="115"/>
      <c r="AG562" s="115"/>
      <c r="AH562" s="115"/>
      <c r="AI562" s="115"/>
      <c r="AJ562" s="115"/>
      <c r="AK562" s="115"/>
      <c r="AL562" s="115"/>
      <c r="AM562" s="115"/>
      <c r="AN562" s="73"/>
      <c r="AO562" s="115"/>
      <c r="AP562" s="115"/>
      <c r="AQ562" s="73"/>
      <c r="AR562" s="73"/>
      <c r="AS562" s="73"/>
      <c r="AT562" s="73"/>
    </row>
    <row r="563" spans="3:46" s="167" customFormat="1" ht="15" customHeight="1">
      <c r="C563" s="113" t="s">
        <v>213</v>
      </c>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c r="AA563" s="113"/>
      <c r="AB563" s="113"/>
      <c r="AC563" s="113"/>
      <c r="AD563" s="116"/>
      <c r="AE563" s="116"/>
      <c r="AF563" s="116"/>
      <c r="AG563" s="116"/>
      <c r="AH563" s="116"/>
      <c r="AI563" s="116"/>
      <c r="AJ563" s="116"/>
      <c r="AK563" s="116"/>
      <c r="AL563" s="116"/>
      <c r="AM563" s="116"/>
      <c r="AN563" s="113"/>
      <c r="AO563" s="116"/>
      <c r="AP563" s="116"/>
      <c r="AQ563" s="113"/>
      <c r="AR563" s="113"/>
      <c r="AS563" s="113"/>
      <c r="AT563" s="113"/>
    </row>
    <row r="564" spans="3:46" s="167" customFormat="1" ht="15" customHeight="1">
      <c r="J564" s="26"/>
      <c r="K564" s="26"/>
      <c r="L564" s="26"/>
      <c r="M564" s="26"/>
      <c r="N564" s="26"/>
      <c r="O564" s="26"/>
      <c r="P564" s="26"/>
      <c r="Q564" s="26"/>
      <c r="R564" s="26"/>
      <c r="S564" s="26"/>
      <c r="T564" s="26"/>
      <c r="U564" s="26"/>
      <c r="V564" s="26"/>
      <c r="W564" s="26"/>
      <c r="X564" s="26"/>
    </row>
    <row r="565" spans="3:46" s="167" customFormat="1" ht="15" customHeight="1">
      <c r="C565" s="218"/>
      <c r="D565" s="218"/>
      <c r="E565" s="218" t="s">
        <v>240</v>
      </c>
      <c r="F565" s="218"/>
      <c r="G565" s="167" t="s">
        <v>41</v>
      </c>
      <c r="H565" s="218"/>
      <c r="I565" s="218"/>
      <c r="J565" s="218"/>
      <c r="K565" s="218"/>
      <c r="L565" s="218"/>
      <c r="M565" s="218"/>
      <c r="N565" s="218"/>
      <c r="O565" s="218"/>
      <c r="P565" s="218"/>
      <c r="Q565" s="218"/>
      <c r="R565" s="218"/>
      <c r="S565" s="218"/>
      <c r="T565" s="218"/>
      <c r="U565" s="218"/>
      <c r="V565" s="218"/>
      <c r="W565" s="218"/>
      <c r="X565" s="218"/>
      <c r="Y565" s="218"/>
      <c r="Z565" s="218"/>
      <c r="AA565" s="218"/>
      <c r="AB565" s="218"/>
      <c r="AC565" s="218"/>
      <c r="AD565" s="225"/>
      <c r="AE565" s="225"/>
      <c r="AF565" s="225"/>
      <c r="AG565" s="225"/>
      <c r="AH565" s="225"/>
      <c r="AI565" s="225"/>
      <c r="AJ565" s="225"/>
      <c r="AK565" s="225"/>
      <c r="AL565" s="225"/>
      <c r="AM565" s="225"/>
      <c r="AN565" s="169"/>
      <c r="AO565" s="169"/>
      <c r="AP565" s="169" t="b">
        <f>YEAR(AP$4)=YEAR($I$98)</f>
        <v>1</v>
      </c>
      <c r="AQ565" s="169" t="b">
        <f>YEAR(AQ$4)=YEAR($I$98)</f>
        <v>0</v>
      </c>
      <c r="AR565" s="169" t="b">
        <f>YEAR(AR$4)=YEAR($I$98)</f>
        <v>0</v>
      </c>
      <c r="AS565" s="169" t="b">
        <f>YEAR(AS$4)=YEAR($I$98)</f>
        <v>0</v>
      </c>
      <c r="AT565" s="169" t="b">
        <f>YEAR(AT$4)=YEAR($I$98)</f>
        <v>0</v>
      </c>
    </row>
    <row r="566" spans="3:46" s="167" customFormat="1" ht="15" customHeight="1">
      <c r="J566" s="26"/>
      <c r="K566" s="26"/>
      <c r="L566" s="26"/>
      <c r="M566" s="26"/>
      <c r="N566" s="26"/>
      <c r="O566" s="26"/>
      <c r="P566" s="26"/>
      <c r="Q566" s="26"/>
      <c r="R566" s="26"/>
      <c r="S566" s="26"/>
      <c r="T566" s="26"/>
      <c r="U566" s="26"/>
      <c r="V566" s="26"/>
      <c r="W566" s="26"/>
      <c r="X566" s="26"/>
    </row>
    <row r="567" spans="3:46" s="167" customFormat="1" ht="15" customHeight="1">
      <c r="E567" s="167" t="s">
        <v>85</v>
      </c>
      <c r="G567" s="167" t="s">
        <v>15</v>
      </c>
      <c r="J567" s="26"/>
      <c r="K567" s="26"/>
      <c r="L567" s="26"/>
      <c r="M567" s="26"/>
      <c r="N567" s="26"/>
      <c r="O567" s="26"/>
      <c r="P567" s="26"/>
      <c r="Q567" s="26"/>
      <c r="R567" s="26"/>
      <c r="S567" s="26"/>
      <c r="T567" s="26"/>
      <c r="U567" s="26"/>
      <c r="V567" s="26"/>
      <c r="W567" s="26"/>
      <c r="X567" s="26"/>
      <c r="AP567" s="32">
        <f>AP520</f>
        <v>12.058497553698723</v>
      </c>
    </row>
    <row r="568" spans="3:46" s="167" customFormat="1" ht="15" customHeight="1">
      <c r="E568" s="167" t="s">
        <v>7</v>
      </c>
      <c r="G568" s="167" t="s">
        <v>15</v>
      </c>
      <c r="J568" s="26"/>
      <c r="K568" s="26"/>
      <c r="L568" s="26"/>
      <c r="M568" s="26"/>
      <c r="N568" s="26"/>
      <c r="O568" s="26"/>
      <c r="P568" s="26"/>
      <c r="Q568" s="26"/>
      <c r="R568" s="26"/>
      <c r="S568" s="26"/>
      <c r="T568" s="26"/>
      <c r="U568" s="26"/>
      <c r="V568" s="26"/>
      <c r="W568" s="26"/>
      <c r="X568" s="26"/>
      <c r="AP568" s="32"/>
      <c r="AQ568" s="167">
        <f>AQ534</f>
        <v>0</v>
      </c>
      <c r="AR568" s="167">
        <f>AR534</f>
        <v>0</v>
      </c>
      <c r="AS568" s="167">
        <f>AS534</f>
        <v>0</v>
      </c>
      <c r="AT568" s="167">
        <f>AT534</f>
        <v>0</v>
      </c>
    </row>
    <row r="569" spans="3:46" s="167" customFormat="1" ht="15" customHeight="1">
      <c r="E569" s="167" t="s">
        <v>91</v>
      </c>
      <c r="G569" s="167" t="s">
        <v>15</v>
      </c>
      <c r="J569" s="26"/>
      <c r="K569" s="26"/>
      <c r="L569" s="26"/>
      <c r="M569" s="26"/>
      <c r="N569" s="26"/>
      <c r="O569" s="26"/>
      <c r="P569" s="26"/>
      <c r="Q569" s="26"/>
      <c r="R569" s="26"/>
      <c r="S569" s="26"/>
      <c r="T569" s="26"/>
      <c r="U569" s="26"/>
      <c r="V569" s="26"/>
      <c r="W569" s="26"/>
      <c r="X569" s="26"/>
      <c r="AP569" s="173">
        <f>SUM(AP567:AP568)</f>
        <v>12.058497553698723</v>
      </c>
      <c r="AQ569" s="173">
        <f t="shared" ref="AQ569:AT569" si="98">SUM(AQ567:AQ568)</f>
        <v>0</v>
      </c>
      <c r="AR569" s="173">
        <f t="shared" si="98"/>
        <v>0</v>
      </c>
      <c r="AS569" s="173">
        <f t="shared" si="98"/>
        <v>0</v>
      </c>
      <c r="AT569" s="173">
        <f t="shared" si="98"/>
        <v>0</v>
      </c>
    </row>
    <row r="570" spans="3:46" s="167" customFormat="1" ht="15" customHeight="1">
      <c r="J570" s="26"/>
      <c r="K570" s="26"/>
      <c r="L570" s="26"/>
      <c r="M570" s="26"/>
      <c r="N570" s="26"/>
      <c r="O570" s="26"/>
      <c r="P570" s="26"/>
      <c r="Q570" s="26"/>
      <c r="R570" s="26"/>
      <c r="S570" s="26"/>
      <c r="T570" s="26"/>
      <c r="U570" s="26"/>
      <c r="V570" s="26"/>
      <c r="W570" s="26"/>
      <c r="X570" s="26"/>
    </row>
    <row r="571" spans="3:46" s="167" customFormat="1" ht="15" customHeight="1">
      <c r="E571" s="167" t="s">
        <v>138</v>
      </c>
      <c r="G571" s="167" t="s">
        <v>29</v>
      </c>
      <c r="J571" s="26"/>
      <c r="K571" s="26"/>
      <c r="L571" s="26"/>
      <c r="M571" s="26"/>
      <c r="N571" s="26"/>
      <c r="O571" s="26"/>
      <c r="P571" s="26"/>
      <c r="Q571" s="26"/>
      <c r="R571" s="26"/>
      <c r="S571" s="26"/>
      <c r="T571" s="26"/>
      <c r="U571" s="26"/>
      <c r="V571" s="26"/>
      <c r="W571" s="26"/>
      <c r="X571" s="26"/>
      <c r="AN571" s="139"/>
      <c r="AO571" s="139"/>
      <c r="AP571" s="139">
        <f>AP156</f>
        <v>0.05</v>
      </c>
      <c r="AQ571" s="139">
        <f>AQ156</f>
        <v>0.05</v>
      </c>
      <c r="AR571" s="139">
        <f>AR156</f>
        <v>0.05</v>
      </c>
      <c r="AS571" s="139">
        <f>AS156</f>
        <v>0.05</v>
      </c>
      <c r="AT571" s="139">
        <f>AT156</f>
        <v>0.05</v>
      </c>
    </row>
    <row r="572" spans="3:46" s="167" customFormat="1" ht="15" customHeight="1">
      <c r="J572" s="26"/>
      <c r="K572" s="26"/>
      <c r="L572" s="26"/>
      <c r="M572" s="26"/>
      <c r="N572" s="26"/>
      <c r="O572" s="26"/>
      <c r="P572" s="26"/>
      <c r="Q572" s="26"/>
      <c r="R572" s="26"/>
      <c r="S572" s="26"/>
      <c r="T572" s="26"/>
      <c r="U572" s="26"/>
      <c r="V572" s="26"/>
      <c r="W572" s="26"/>
      <c r="X572" s="26"/>
    </row>
    <row r="573" spans="3:46" s="167" customFormat="1" ht="15" customHeight="1">
      <c r="E573" s="171" t="s">
        <v>70</v>
      </c>
      <c r="G573" s="167" t="s">
        <v>15</v>
      </c>
      <c r="H573" s="271" t="s">
        <v>315</v>
      </c>
      <c r="I573" s="271"/>
      <c r="J573" s="26"/>
      <c r="K573" s="26"/>
      <c r="L573" s="26"/>
      <c r="M573" s="26"/>
      <c r="N573" s="26"/>
      <c r="O573" s="26"/>
      <c r="P573" s="26"/>
      <c r="Q573" s="26"/>
      <c r="R573" s="26"/>
      <c r="S573" s="26"/>
      <c r="T573" s="26"/>
      <c r="U573" s="26"/>
      <c r="V573" s="26"/>
      <c r="W573" s="26"/>
      <c r="X573" s="26"/>
      <c r="AN573" s="70"/>
      <c r="AO573" s="70"/>
      <c r="AP573" s="229">
        <f t="shared" ref="AP573:AT573" si="99">AP569 * AP571</f>
        <v>0.60292487768493619</v>
      </c>
      <c r="AQ573" s="229">
        <f t="shared" si="99"/>
        <v>0</v>
      </c>
      <c r="AR573" s="229">
        <f t="shared" si="99"/>
        <v>0</v>
      </c>
      <c r="AS573" s="229">
        <f t="shared" si="99"/>
        <v>0</v>
      </c>
      <c r="AT573" s="229">
        <f t="shared" si="99"/>
        <v>0</v>
      </c>
    </row>
    <row r="574" spans="3:46" s="167" customFormat="1" ht="15" customHeight="1">
      <c r="J574" s="26"/>
      <c r="K574" s="26"/>
      <c r="L574" s="26"/>
      <c r="M574" s="26"/>
      <c r="N574" s="26"/>
      <c r="O574" s="26"/>
      <c r="P574" s="26"/>
      <c r="Q574" s="26"/>
      <c r="R574" s="26"/>
      <c r="S574" s="26"/>
      <c r="T574" s="26"/>
      <c r="U574" s="26"/>
      <c r="V574" s="26"/>
      <c r="W574" s="26"/>
      <c r="X574" s="26"/>
    </row>
    <row r="575" spans="3:46" s="167" customFormat="1" ht="15" customHeight="1">
      <c r="C575" s="73" t="s">
        <v>1</v>
      </c>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115"/>
      <c r="AE575" s="115"/>
      <c r="AF575" s="115"/>
      <c r="AG575" s="115"/>
      <c r="AH575" s="115"/>
      <c r="AI575" s="115"/>
      <c r="AJ575" s="115"/>
      <c r="AK575" s="115"/>
      <c r="AL575" s="115"/>
      <c r="AM575" s="115"/>
      <c r="AN575" s="73"/>
      <c r="AO575" s="115"/>
      <c r="AP575" s="115"/>
      <c r="AQ575" s="73"/>
      <c r="AR575" s="73"/>
      <c r="AS575" s="73"/>
      <c r="AT575" s="73"/>
    </row>
    <row r="576" spans="3:46" s="167" customFormat="1" ht="15" customHeight="1">
      <c r="C576" s="113" t="s">
        <v>198</v>
      </c>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6"/>
      <c r="AE576" s="116"/>
      <c r="AF576" s="116"/>
      <c r="AG576" s="116"/>
      <c r="AH576" s="116"/>
      <c r="AI576" s="116"/>
      <c r="AJ576" s="116"/>
      <c r="AK576" s="116"/>
      <c r="AL576" s="116"/>
      <c r="AM576" s="116"/>
      <c r="AN576" s="113"/>
      <c r="AO576" s="116"/>
      <c r="AP576" s="116"/>
      <c r="AQ576" s="113"/>
      <c r="AR576" s="113"/>
      <c r="AS576" s="113"/>
      <c r="AT576" s="113"/>
    </row>
    <row r="577" spans="2:46" s="167" customFormat="1" ht="15" customHeight="1">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6"/>
      <c r="AE577" s="116"/>
      <c r="AF577" s="116"/>
      <c r="AG577" s="116"/>
      <c r="AH577" s="116"/>
      <c r="AI577" s="116"/>
      <c r="AJ577" s="116"/>
      <c r="AK577" s="116"/>
      <c r="AL577" s="116"/>
      <c r="AM577" s="116"/>
      <c r="AN577" s="113"/>
      <c r="AO577" s="116"/>
      <c r="AP577" s="116"/>
      <c r="AQ577" s="113"/>
      <c r="AR577" s="113"/>
      <c r="AS577" s="113"/>
      <c r="AT577" s="113"/>
    </row>
    <row r="578" spans="2:46" s="167" customFormat="1" ht="15" customHeight="1">
      <c r="E578" s="27"/>
      <c r="J578" s="26"/>
      <c r="K578" s="26"/>
      <c r="L578" s="26"/>
      <c r="M578" s="26"/>
      <c r="N578" s="26"/>
      <c r="O578" s="26"/>
      <c r="P578" s="26"/>
      <c r="Q578" s="26"/>
      <c r="R578" s="26"/>
      <c r="S578" s="26"/>
      <c r="T578" s="26"/>
      <c r="U578" s="26"/>
      <c r="V578" s="26"/>
      <c r="W578" s="26"/>
      <c r="X578" s="26"/>
    </row>
    <row r="579" spans="2:46" s="167" customFormat="1" ht="15" customHeight="1">
      <c r="E579" s="27" t="s">
        <v>259</v>
      </c>
      <c r="G579" s="167" t="s">
        <v>15</v>
      </c>
      <c r="J579" s="26"/>
      <c r="K579" s="26"/>
      <c r="L579" s="26"/>
      <c r="M579" s="26"/>
      <c r="N579" s="26"/>
      <c r="O579" s="26"/>
      <c r="P579" s="26"/>
      <c r="Q579" s="26"/>
      <c r="R579" s="26"/>
      <c r="S579" s="26"/>
      <c r="T579" s="26"/>
      <c r="U579" s="26"/>
      <c r="V579" s="26"/>
      <c r="W579" s="26"/>
      <c r="X579" s="26"/>
      <c r="AP579" s="167">
        <f>AP445 * ESOpf</f>
        <v>290.14835579391337</v>
      </c>
      <c r="AQ579" s="167">
        <f>AQ445 * ESOpf</f>
        <v>323.13840641409416</v>
      </c>
      <c r="AR579" s="167">
        <f>AR445 * ESOpf</f>
        <v>358.47974390232844</v>
      </c>
      <c r="AS579" s="167">
        <f>AS445 * ESOpf</f>
        <v>387.14125745135823</v>
      </c>
      <c r="AT579" s="167">
        <f>AT445 * ESOpf</f>
        <v>399.54584138183503</v>
      </c>
    </row>
    <row r="580" spans="2:46" s="167" customFormat="1" ht="15" customHeight="1">
      <c r="E580" s="167" t="s">
        <v>139</v>
      </c>
      <c r="G580" s="167" t="s">
        <v>29</v>
      </c>
      <c r="J580" s="26"/>
      <c r="K580" s="26"/>
      <c r="L580" s="26"/>
      <c r="M580" s="26"/>
      <c r="N580" s="26"/>
      <c r="O580" s="26"/>
      <c r="P580" s="26"/>
      <c r="Q580" s="26"/>
      <c r="R580" s="26"/>
      <c r="S580" s="26"/>
      <c r="T580" s="26"/>
      <c r="U580" s="26"/>
      <c r="V580" s="26"/>
      <c r="W580" s="26"/>
      <c r="X580" s="26"/>
      <c r="AN580" s="139"/>
      <c r="AO580" s="139"/>
      <c r="AP580" s="139">
        <f>(1 - AP92)</f>
        <v>0.44999999999999996</v>
      </c>
      <c r="AQ580" s="139">
        <f>(1 - AQ92)</f>
        <v>0.44999999999999996</v>
      </c>
      <c r="AR580" s="139">
        <f>(1 - AR92)</f>
        <v>0.44999999999999996</v>
      </c>
      <c r="AS580" s="139">
        <f>(1 - AS92)</f>
        <v>0.44999999999999996</v>
      </c>
      <c r="AT580" s="139">
        <f>(1 - AT92)</f>
        <v>0.44999999999999996</v>
      </c>
    </row>
    <row r="581" spans="2:46" s="167" customFormat="1" ht="15" customHeight="1">
      <c r="E581" s="167" t="s">
        <v>140</v>
      </c>
      <c r="G581" s="167" t="s">
        <v>29</v>
      </c>
      <c r="J581" s="26"/>
      <c r="K581" s="26"/>
      <c r="L581" s="26"/>
      <c r="M581" s="26"/>
      <c r="N581" s="26"/>
      <c r="O581" s="26"/>
      <c r="P581" s="26"/>
      <c r="Q581" s="26"/>
      <c r="R581" s="26"/>
      <c r="S581" s="26"/>
      <c r="T581" s="26"/>
      <c r="U581" s="26"/>
      <c r="V581" s="26"/>
      <c r="W581" s="26"/>
      <c r="X581" s="26"/>
      <c r="AN581" s="139"/>
      <c r="AO581" s="139"/>
      <c r="AP581" s="139">
        <f>AP157</f>
        <v>0.03</v>
      </c>
      <c r="AQ581" s="139">
        <f>AQ157</f>
        <v>0.03</v>
      </c>
      <c r="AR581" s="139">
        <f>AR157</f>
        <v>0.03</v>
      </c>
      <c r="AS581" s="139">
        <f>AS157</f>
        <v>0.03</v>
      </c>
      <c r="AT581" s="139">
        <f>AT157</f>
        <v>0.03</v>
      </c>
    </row>
    <row r="582" spans="2:46" s="167" customFormat="1" ht="15" customHeight="1">
      <c r="E582" s="27"/>
      <c r="J582" s="26"/>
      <c r="K582" s="26"/>
      <c r="L582" s="26"/>
      <c r="M582" s="26"/>
      <c r="N582" s="26"/>
      <c r="O582" s="26"/>
      <c r="P582" s="26"/>
      <c r="Q582" s="26"/>
      <c r="R582" s="26"/>
      <c r="S582" s="26"/>
      <c r="T582" s="26"/>
      <c r="U582" s="26"/>
      <c r="V582" s="26"/>
      <c r="W582" s="26"/>
      <c r="X582" s="26"/>
    </row>
    <row r="583" spans="2:46" s="167" customFormat="1" ht="15" customHeight="1">
      <c r="E583" s="27" t="s">
        <v>71</v>
      </c>
      <c r="G583" s="167" t="s">
        <v>15</v>
      </c>
      <c r="J583" s="26"/>
      <c r="K583" s="26"/>
      <c r="L583" s="26"/>
      <c r="M583" s="26"/>
      <c r="N583" s="26"/>
      <c r="O583" s="26"/>
      <c r="P583" s="26"/>
      <c r="Q583" s="26"/>
      <c r="R583" s="26"/>
      <c r="S583" s="26"/>
      <c r="T583" s="26"/>
      <c r="U583" s="26"/>
      <c r="V583" s="26"/>
      <c r="W583" s="26"/>
      <c r="X583" s="26"/>
      <c r="AP583" s="229">
        <f t="shared" ref="AP583:AT583" si="100">AP579 * AP580 * AP581</f>
        <v>3.9170028032178297</v>
      </c>
      <c r="AQ583" s="229">
        <f t="shared" si="100"/>
        <v>4.3623684865902703</v>
      </c>
      <c r="AR583" s="229">
        <f t="shared" si="100"/>
        <v>4.8394765426814335</v>
      </c>
      <c r="AS583" s="229">
        <f t="shared" si="100"/>
        <v>5.2264069755933358</v>
      </c>
      <c r="AT583" s="229">
        <f t="shared" si="100"/>
        <v>5.3938688586547725</v>
      </c>
    </row>
    <row r="584" spans="2:46" s="167" customFormat="1" ht="15" customHeight="1">
      <c r="E584" s="27"/>
      <c r="J584" s="26"/>
      <c r="K584" s="26"/>
      <c r="L584" s="26"/>
      <c r="M584" s="26"/>
      <c r="N584" s="26"/>
      <c r="O584" s="26"/>
      <c r="P584" s="26"/>
      <c r="Q584" s="26"/>
      <c r="R584" s="26"/>
      <c r="S584" s="26"/>
      <c r="T584" s="26"/>
      <c r="U584" s="26"/>
      <c r="V584" s="26"/>
      <c r="W584" s="26"/>
      <c r="X584" s="26"/>
      <c r="AN584" s="70"/>
      <c r="AO584" s="70"/>
    </row>
    <row r="585" spans="2:46" s="171" customFormat="1" ht="15" customHeight="1">
      <c r="B585" s="60" t="s">
        <v>6</v>
      </c>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119"/>
      <c r="AG585" s="119"/>
      <c r="AH585" s="119"/>
      <c r="AI585" s="119"/>
      <c r="AJ585" s="119"/>
      <c r="AK585" s="119"/>
      <c r="AL585" s="119"/>
      <c r="AM585" s="119"/>
      <c r="AN585" s="60"/>
      <c r="AO585" s="119"/>
      <c r="AP585" s="119"/>
      <c r="AQ585" s="60"/>
      <c r="AR585" s="60"/>
      <c r="AS585" s="60"/>
      <c r="AT585" s="60"/>
    </row>
    <row r="586" spans="2:46" s="171" customFormat="1" ht="15" customHeight="1">
      <c r="J586" s="79"/>
      <c r="K586" s="79"/>
      <c r="L586" s="79"/>
      <c r="M586" s="79"/>
      <c r="N586" s="79"/>
      <c r="O586" s="79"/>
      <c r="P586" s="79"/>
      <c r="Q586" s="79"/>
      <c r="R586" s="79"/>
      <c r="S586" s="79"/>
      <c r="T586" s="79"/>
      <c r="U586" s="79"/>
      <c r="V586" s="79"/>
      <c r="W586" s="79"/>
      <c r="X586" s="79"/>
      <c r="Y586" s="79"/>
      <c r="Z586" s="79"/>
      <c r="AA586" s="79"/>
      <c r="AB586" s="79"/>
      <c r="AC586" s="79"/>
      <c r="AD586" s="79"/>
      <c r="AE586" s="79"/>
      <c r="AF586" s="79"/>
      <c r="AG586" s="79"/>
      <c r="AH586" s="79"/>
      <c r="AI586" s="79"/>
      <c r="AJ586" s="79"/>
      <c r="AK586" s="79"/>
      <c r="AL586" s="79"/>
      <c r="AM586" s="79"/>
      <c r="AN586" s="167"/>
      <c r="AO586" s="167"/>
      <c r="AP586" s="79"/>
      <c r="AQ586" s="79"/>
      <c r="AR586" s="79"/>
    </row>
    <row r="587" spans="2:46" s="171" customFormat="1" ht="15" customHeight="1">
      <c r="C587" s="73" t="s">
        <v>62</v>
      </c>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115"/>
      <c r="AG587" s="115"/>
      <c r="AH587" s="115"/>
      <c r="AI587" s="115"/>
      <c r="AJ587" s="115"/>
      <c r="AK587" s="115"/>
      <c r="AL587" s="115"/>
      <c r="AM587" s="115"/>
      <c r="AN587" s="73"/>
      <c r="AO587" s="115"/>
      <c r="AP587" s="115"/>
      <c r="AQ587" s="115"/>
      <c r="AR587" s="115"/>
      <c r="AS587" s="115"/>
      <c r="AT587" s="115"/>
    </row>
    <row r="588" spans="2:46" s="167" customFormat="1" ht="15" customHeight="1">
      <c r="C588" s="113" t="s">
        <v>146</v>
      </c>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6"/>
      <c r="AE588" s="116"/>
      <c r="AF588" s="116"/>
      <c r="AG588" s="116"/>
      <c r="AH588" s="116"/>
      <c r="AI588" s="116"/>
      <c r="AJ588" s="116"/>
      <c r="AK588" s="116"/>
      <c r="AL588" s="116"/>
      <c r="AM588" s="116"/>
      <c r="AN588" s="113"/>
      <c r="AO588" s="116"/>
      <c r="AP588" s="116"/>
      <c r="AQ588" s="116"/>
      <c r="AR588" s="116"/>
      <c r="AS588" s="116"/>
      <c r="AT588" s="116"/>
    </row>
    <row r="589" spans="2:46" s="171" customFormat="1" ht="15" customHeight="1">
      <c r="J589" s="79"/>
      <c r="K589" s="79"/>
      <c r="L589" s="79"/>
      <c r="M589" s="79"/>
      <c r="N589" s="79"/>
      <c r="O589" s="79"/>
      <c r="P589" s="79"/>
      <c r="Q589" s="79"/>
      <c r="R589" s="79"/>
      <c r="S589" s="79"/>
      <c r="T589" s="79"/>
      <c r="U589" s="79"/>
      <c r="V589" s="79"/>
      <c r="W589" s="79"/>
      <c r="X589" s="79"/>
      <c r="Y589" s="79"/>
      <c r="Z589" s="79"/>
      <c r="AA589" s="79"/>
      <c r="AB589" s="79"/>
      <c r="AC589" s="79"/>
      <c r="AD589" s="79"/>
      <c r="AE589" s="79"/>
      <c r="AF589" s="79"/>
      <c r="AG589" s="79"/>
      <c r="AH589" s="79"/>
      <c r="AI589" s="79"/>
      <c r="AJ589" s="79"/>
      <c r="AK589" s="79"/>
      <c r="AL589" s="79"/>
      <c r="AM589" s="79"/>
      <c r="AN589" s="79"/>
      <c r="AO589" s="79"/>
      <c r="AP589" s="79"/>
      <c r="AQ589" s="79"/>
      <c r="AR589" s="79"/>
    </row>
    <row r="590" spans="2:46" s="171" customFormat="1" ht="15" customHeight="1">
      <c r="E590" s="167" t="s">
        <v>400</v>
      </c>
      <c r="G590" s="171" t="s">
        <v>15</v>
      </c>
      <c r="J590" s="79"/>
      <c r="K590" s="79"/>
      <c r="L590" s="79"/>
      <c r="M590" s="79"/>
      <c r="N590" s="79"/>
      <c r="O590" s="79"/>
      <c r="P590" s="79"/>
      <c r="Q590" s="79"/>
      <c r="R590" s="79"/>
      <c r="S590" s="79"/>
      <c r="T590" s="79"/>
      <c r="U590" s="79"/>
      <c r="V590" s="79"/>
      <c r="W590" s="79"/>
      <c r="X590" s="79"/>
      <c r="Y590" s="79"/>
      <c r="Z590" s="79"/>
      <c r="AA590" s="79"/>
      <c r="AB590" s="79"/>
      <c r="AC590" s="79"/>
      <c r="AD590" s="79"/>
      <c r="AE590" s="441"/>
      <c r="AF590" s="441"/>
      <c r="AG590" s="441"/>
      <c r="AH590" s="441"/>
      <c r="AI590" s="441"/>
      <c r="AJ590" s="167"/>
      <c r="AK590" s="167"/>
      <c r="AL590" s="167"/>
      <c r="AM590" s="167"/>
      <c r="AN590" s="167"/>
      <c r="AO590" s="167"/>
      <c r="AP590" s="167">
        <f t="shared" ref="AP590:AT590" si="101">AP728 * ESOpf</f>
        <v>258.80882885885291</v>
      </c>
      <c r="AQ590" s="167">
        <f t="shared" si="101"/>
        <v>268.53782041801935</v>
      </c>
      <c r="AR590" s="167">
        <f t="shared" si="101"/>
        <v>280.40417378947734</v>
      </c>
      <c r="AS590" s="15">
        <f t="shared" si="101"/>
        <v>297.21246653984974</v>
      </c>
      <c r="AT590" s="167">
        <f t="shared" si="101"/>
        <v>310.07304649752348</v>
      </c>
    </row>
    <row r="591" spans="2:46" s="171" customFormat="1" ht="15" customHeight="1">
      <c r="E591" s="92" t="s">
        <v>532</v>
      </c>
      <c r="G591" s="171" t="s">
        <v>15</v>
      </c>
      <c r="J591" s="79"/>
      <c r="K591" s="79"/>
      <c r="L591" s="79"/>
      <c r="M591" s="79"/>
      <c r="N591" s="79"/>
      <c r="O591" s="79"/>
      <c r="P591" s="79"/>
      <c r="Q591" s="79"/>
      <c r="R591" s="79"/>
      <c r="S591" s="79"/>
      <c r="T591" s="79"/>
      <c r="U591" s="79"/>
      <c r="V591" s="79"/>
      <c r="W591" s="79"/>
      <c r="X591" s="79"/>
      <c r="Y591" s="79"/>
      <c r="Z591" s="79"/>
      <c r="AA591" s="79"/>
      <c r="AB591" s="79"/>
      <c r="AC591" s="79"/>
      <c r="AD591" s="79"/>
      <c r="AE591" s="441"/>
      <c r="AF591" s="441"/>
      <c r="AG591" s="441"/>
      <c r="AH591" s="441"/>
      <c r="AI591" s="441"/>
      <c r="AJ591" s="167"/>
      <c r="AK591" s="167"/>
      <c r="AL591" s="167"/>
      <c r="AM591" s="167"/>
      <c r="AN591" s="167"/>
      <c r="AO591" s="167"/>
      <c r="AP591" s="167">
        <f xml:space="preserve"> - AP194 * ESOpf</f>
        <v>-1.8373966340823533</v>
      </c>
      <c r="AQ591" s="167">
        <f xml:space="preserve"> - AQ194 * ESOpf</f>
        <v>0</v>
      </c>
      <c r="AR591" s="167">
        <f xml:space="preserve"> - AR194 * ESOpf</f>
        <v>0</v>
      </c>
      <c r="AS591" s="15">
        <f xml:space="preserve"> - AS194 * ESOpf</f>
        <v>0</v>
      </c>
      <c r="AT591" s="167">
        <f xml:space="preserve"> - AT194 * ESOpf</f>
        <v>0</v>
      </c>
    </row>
    <row r="592" spans="2:46" s="171" customFormat="1" ht="15" customHeight="1">
      <c r="E592" s="167" t="s">
        <v>531</v>
      </c>
      <c r="G592" s="171" t="s">
        <v>15</v>
      </c>
      <c r="J592" s="79"/>
      <c r="K592" s="79"/>
      <c r="L592" s="79"/>
      <c r="M592" s="79"/>
      <c r="N592" s="79"/>
      <c r="O592" s="79"/>
      <c r="P592" s="79"/>
      <c r="Q592" s="79"/>
      <c r="R592" s="79"/>
      <c r="S592" s="79"/>
      <c r="T592" s="79"/>
      <c r="U592" s="79"/>
      <c r="V592" s="79"/>
      <c r="W592" s="79"/>
      <c r="X592" s="79"/>
      <c r="Y592" s="79"/>
      <c r="Z592" s="79"/>
      <c r="AA592" s="79"/>
      <c r="AB592" s="79"/>
      <c r="AC592" s="79"/>
      <c r="AD592" s="79"/>
      <c r="AE592" s="441"/>
      <c r="AF592" s="441"/>
      <c r="AG592" s="441"/>
      <c r="AH592" s="441"/>
      <c r="AI592" s="441"/>
      <c r="AJ592" s="167"/>
      <c r="AK592" s="167"/>
      <c r="AL592" s="167"/>
      <c r="AM592" s="167"/>
      <c r="AN592" s="167"/>
      <c r="AO592" s="167"/>
      <c r="AP592" s="167">
        <f xml:space="preserve"> - AP218 * ESOpf</f>
        <v>0</v>
      </c>
      <c r="AQ592" s="167">
        <f xml:space="preserve"> - AQ218 * ESOpf</f>
        <v>0</v>
      </c>
      <c r="AR592" s="167">
        <f xml:space="preserve"> - AR218 * ESOpf</f>
        <v>0</v>
      </c>
      <c r="AS592" s="15">
        <f xml:space="preserve"> - AS218 * ESOpf</f>
        <v>0</v>
      </c>
      <c r="AT592" s="167">
        <f xml:space="preserve"> - AT218 * ESOpf</f>
        <v>0</v>
      </c>
    </row>
    <row r="593" spans="3:46" s="171" customFormat="1" ht="15" customHeight="1">
      <c r="E593" s="167" t="s">
        <v>480</v>
      </c>
      <c r="G593" s="171" t="s">
        <v>15</v>
      </c>
      <c r="H593" s="167"/>
      <c r="I593" s="167"/>
      <c r="J593" s="167"/>
      <c r="K593" s="167"/>
      <c r="L593" s="167"/>
      <c r="M593" s="167"/>
      <c r="N593" s="167"/>
      <c r="O593" s="167"/>
      <c r="P593" s="167"/>
      <c r="Q593" s="167"/>
      <c r="R593" s="167"/>
      <c r="S593" s="167"/>
      <c r="T593" s="167"/>
      <c r="U593" s="167"/>
      <c r="V593" s="167"/>
      <c r="W593" s="167"/>
      <c r="X593" s="167"/>
      <c r="Y593" s="167"/>
      <c r="Z593" s="167"/>
      <c r="AA593" s="167"/>
      <c r="AB593" s="167"/>
      <c r="AC593" s="167"/>
      <c r="AD593" s="167"/>
      <c r="AE593" s="441"/>
      <c r="AF593" s="441"/>
      <c r="AG593" s="441"/>
      <c r="AH593" s="441"/>
      <c r="AI593" s="441"/>
      <c r="AJ593" s="167"/>
      <c r="AK593" s="167"/>
      <c r="AL593" s="167"/>
      <c r="AM593" s="167"/>
      <c r="AN593" s="167"/>
      <c r="AO593" s="167"/>
      <c r="AP593" s="167">
        <f>AP560</f>
        <v>-2.7356056375658064</v>
      </c>
      <c r="AQ593" s="167">
        <f>AQ560</f>
        <v>-3.333650780577802</v>
      </c>
      <c r="AR593" s="167">
        <f>AR560</f>
        <v>-3.8347367418442628</v>
      </c>
      <c r="AS593" s="15">
        <f>AS560</f>
        <v>-4.3093888274948053</v>
      </c>
      <c r="AT593" s="167">
        <f>AT560</f>
        <v>-4.546630507348179</v>
      </c>
    </row>
    <row r="594" spans="3:46" s="171" customFormat="1" ht="15" customHeight="1">
      <c r="E594" s="167" t="s">
        <v>141</v>
      </c>
      <c r="G594" s="171" t="s">
        <v>15</v>
      </c>
      <c r="H594" s="167"/>
      <c r="I594" s="167"/>
      <c r="J594" s="167"/>
      <c r="K594" s="167"/>
      <c r="L594" s="167"/>
      <c r="M594" s="167"/>
      <c r="N594" s="167"/>
      <c r="O594" s="167"/>
      <c r="P594" s="167"/>
      <c r="Q594" s="167"/>
      <c r="R594" s="167"/>
      <c r="S594" s="167"/>
      <c r="T594" s="167"/>
      <c r="U594" s="167"/>
      <c r="V594" s="167"/>
      <c r="W594" s="167"/>
      <c r="X594" s="167"/>
      <c r="Y594" s="167"/>
      <c r="Z594" s="167"/>
      <c r="AA594" s="167"/>
      <c r="AB594" s="167"/>
      <c r="AC594" s="167"/>
      <c r="AD594" s="167"/>
      <c r="AE594" s="441"/>
      <c r="AF594" s="441"/>
      <c r="AG594" s="441"/>
      <c r="AH594" s="441"/>
      <c r="AI594" s="441"/>
      <c r="AJ594" s="167"/>
      <c r="AK594" s="167"/>
      <c r="AL594" s="167"/>
      <c r="AM594" s="167"/>
      <c r="AN594" s="167"/>
      <c r="AO594" s="167"/>
      <c r="AP594" s="167">
        <f xml:space="preserve"> - AP298 * ESOpf</f>
        <v>-188.52856607218553</v>
      </c>
      <c r="AQ594" s="167">
        <f xml:space="preserve"> - AQ298 * ESOpf</f>
        <v>-190.49541128450065</v>
      </c>
      <c r="AR594" s="167">
        <f xml:space="preserve"> - AR298 * ESOpf</f>
        <v>-193.22889109206</v>
      </c>
      <c r="AS594" s="167">
        <f xml:space="preserve"> - AS298 * ESOpf</f>
        <v>-200.33655723269911</v>
      </c>
      <c r="AT594" s="167">
        <f xml:space="preserve"> - AT298 * ESOpf</f>
        <v>-204.39279377658292</v>
      </c>
    </row>
    <row r="595" spans="3:46" s="171" customFormat="1" ht="15" customHeight="1">
      <c r="E595" s="167" t="s">
        <v>80</v>
      </c>
      <c r="G595" s="171" t="s">
        <v>15</v>
      </c>
      <c r="H595" s="167"/>
      <c r="J595" s="167"/>
      <c r="K595" s="167"/>
      <c r="L595" s="167"/>
      <c r="M595" s="167"/>
      <c r="N595" s="167"/>
      <c r="O595" s="167"/>
      <c r="P595" s="167"/>
      <c r="Q595" s="167"/>
      <c r="R595" s="167"/>
      <c r="S595" s="167"/>
      <c r="T595" s="167"/>
      <c r="U595" s="167"/>
      <c r="V595" s="167"/>
      <c r="W595" s="167"/>
      <c r="X595" s="167"/>
      <c r="Y595" s="167"/>
      <c r="Z595" s="167"/>
      <c r="AA595" s="167"/>
      <c r="AB595" s="167"/>
      <c r="AC595" s="167"/>
      <c r="AD595" s="167"/>
      <c r="AE595" s="441"/>
      <c r="AF595" s="441"/>
      <c r="AG595" s="441"/>
      <c r="AH595" s="441"/>
      <c r="AI595" s="441"/>
      <c r="AJ595" s="167"/>
      <c r="AK595" s="167"/>
      <c r="AL595" s="167"/>
      <c r="AM595" s="167"/>
      <c r="AN595" s="167"/>
      <c r="AO595" s="167"/>
      <c r="AP595" s="167">
        <f>AP317 + AP327 + AP337 + AP347 + AP357</f>
        <v>-24.940982814837138</v>
      </c>
      <c r="AQ595" s="167">
        <f>AQ317 + AQ327 + AQ337 + AQ347 + AQ357</f>
        <v>-38.368003554053416</v>
      </c>
      <c r="AR595" s="167">
        <f>AR317 + AR327 + AR337 + AR347 + AR357</f>
        <v>-50.079609890535352</v>
      </c>
      <c r="AS595" s="167">
        <f>AS317 + AS327 + AS337 + AS347 + AS357</f>
        <v>-63.22479827941693</v>
      </c>
      <c r="AT595" s="167">
        <f>AT317 + AT327 + AT337 + AT347 + AT357</f>
        <v>-76.127289754667416</v>
      </c>
    </row>
    <row r="596" spans="3:46" s="171" customFormat="1" ht="15" customHeight="1">
      <c r="E596" s="167" t="s">
        <v>194</v>
      </c>
      <c r="G596" s="171" t="s">
        <v>15</v>
      </c>
      <c r="H596" s="167"/>
      <c r="J596" s="167"/>
      <c r="K596" s="167"/>
      <c r="L596" s="167"/>
      <c r="M596" s="167"/>
      <c r="N596" s="167"/>
      <c r="O596" s="167"/>
      <c r="P596" s="167"/>
      <c r="Q596" s="167"/>
      <c r="R596" s="167"/>
      <c r="S596" s="167"/>
      <c r="T596" s="167"/>
      <c r="U596" s="167"/>
      <c r="V596" s="167"/>
      <c r="W596" s="167"/>
      <c r="X596" s="167"/>
      <c r="Y596" s="167"/>
      <c r="Z596" s="167"/>
      <c r="AA596" s="167"/>
      <c r="AB596" s="167"/>
      <c r="AC596" s="167"/>
      <c r="AD596" s="167"/>
      <c r="AE596" s="441"/>
      <c r="AF596" s="441"/>
      <c r="AG596" s="441"/>
      <c r="AH596" s="441"/>
      <c r="AI596" s="441"/>
      <c r="AJ596" s="167"/>
      <c r="AK596" s="167"/>
      <c r="AL596" s="167"/>
      <c r="AM596" s="167"/>
      <c r="AN596" s="167"/>
      <c r="AO596" s="167"/>
      <c r="AP596" s="325">
        <f>SUM(AP590:AP595)</f>
        <v>40.766277700182044</v>
      </c>
      <c r="AQ596" s="325">
        <f>SUM(AQ590:AQ595)</f>
        <v>36.340754798887502</v>
      </c>
      <c r="AR596" s="325">
        <f>SUM(AR590:AR595)</f>
        <v>33.260936065037725</v>
      </c>
      <c r="AS596" s="325">
        <f>SUM(AS590:AS595)</f>
        <v>29.34172220023892</v>
      </c>
      <c r="AT596" s="325">
        <f>SUM(AT590:AT595)</f>
        <v>25.006332458924945</v>
      </c>
    </row>
    <row r="597" spans="3:46" s="171" customFormat="1" ht="15" customHeight="1">
      <c r="H597" s="167"/>
      <c r="J597" s="167"/>
      <c r="K597" s="167"/>
      <c r="L597" s="167"/>
      <c r="M597" s="167"/>
      <c r="N597" s="167"/>
      <c r="O597" s="167"/>
      <c r="P597" s="167"/>
      <c r="Q597" s="167"/>
      <c r="R597" s="167"/>
      <c r="S597" s="167"/>
      <c r="T597" s="167"/>
      <c r="U597" s="167"/>
      <c r="V597" s="167"/>
      <c r="W597" s="167"/>
      <c r="X597" s="167"/>
      <c r="Y597" s="167"/>
      <c r="Z597" s="167"/>
      <c r="AA597" s="167"/>
      <c r="AB597" s="167"/>
      <c r="AC597" s="167"/>
      <c r="AD597" s="167"/>
      <c r="AE597" s="167"/>
      <c r="AF597" s="167"/>
      <c r="AG597" s="167"/>
      <c r="AH597" s="167"/>
      <c r="AI597" s="167"/>
      <c r="AJ597" s="167"/>
      <c r="AK597" s="167"/>
      <c r="AL597" s="167"/>
      <c r="AM597" s="167"/>
      <c r="AN597" s="167"/>
      <c r="AO597" s="167"/>
      <c r="AP597" s="79"/>
      <c r="AQ597" s="79"/>
      <c r="AR597" s="79"/>
      <c r="AS597" s="185"/>
      <c r="AT597" s="185"/>
    </row>
    <row r="598" spans="3:46" s="171" customFormat="1" ht="15" customHeight="1">
      <c r="C598" s="73" t="s">
        <v>6</v>
      </c>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115"/>
      <c r="AG598" s="115"/>
      <c r="AH598" s="115"/>
      <c r="AI598" s="115"/>
      <c r="AJ598" s="115"/>
      <c r="AK598" s="115"/>
      <c r="AL598" s="115"/>
      <c r="AM598" s="115"/>
      <c r="AN598" s="115"/>
      <c r="AO598" s="115"/>
      <c r="AP598" s="115"/>
      <c r="AQ598" s="115"/>
      <c r="AR598" s="115"/>
      <c r="AS598" s="115"/>
      <c r="AT598" s="115"/>
    </row>
    <row r="599" spans="3:46" s="171" customFormat="1" ht="15" customHeight="1">
      <c r="H599" s="167"/>
      <c r="J599" s="167"/>
      <c r="K599" s="167"/>
      <c r="L599" s="167"/>
      <c r="M599" s="167"/>
      <c r="N599" s="167"/>
      <c r="O599" s="167"/>
      <c r="P599" s="167"/>
      <c r="Q599" s="167"/>
      <c r="R599" s="167"/>
      <c r="S599" s="167"/>
      <c r="T599" s="167"/>
      <c r="U599" s="167"/>
      <c r="V599" s="167"/>
      <c r="W599" s="167"/>
      <c r="X599" s="167"/>
      <c r="Y599" s="167"/>
      <c r="Z599" s="167"/>
      <c r="AA599" s="167"/>
      <c r="AB599" s="167"/>
      <c r="AC599" s="167"/>
      <c r="AD599" s="167"/>
      <c r="AE599" s="167"/>
      <c r="AF599" s="167"/>
      <c r="AG599" s="167"/>
      <c r="AH599" s="167"/>
      <c r="AI599" s="167"/>
      <c r="AJ599" s="167"/>
      <c r="AK599" s="167"/>
      <c r="AL599" s="167"/>
      <c r="AM599" s="167"/>
      <c r="AN599" s="167"/>
      <c r="AO599" s="167"/>
      <c r="AP599" s="167"/>
      <c r="AQ599" s="167"/>
      <c r="AR599" s="167"/>
      <c r="AS599" s="167"/>
      <c r="AT599" s="167"/>
    </row>
    <row r="600" spans="3:46" s="171" customFormat="1" ht="15" customHeight="1">
      <c r="D600" s="120" t="s">
        <v>227</v>
      </c>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1"/>
      <c r="AG600" s="121"/>
      <c r="AH600" s="121"/>
      <c r="AI600" s="121"/>
      <c r="AJ600" s="121"/>
      <c r="AK600" s="121"/>
      <c r="AL600" s="121"/>
      <c r="AM600" s="121"/>
      <c r="AN600" s="121"/>
      <c r="AO600" s="121"/>
      <c r="AP600" s="121"/>
      <c r="AQ600" s="121"/>
      <c r="AR600" s="121"/>
      <c r="AS600" s="121"/>
      <c r="AT600" s="121"/>
    </row>
    <row r="601" spans="3:46" s="171" customFormat="1" ht="15" customHeight="1"/>
    <row r="602" spans="3:46" s="171" customFormat="1" ht="15" customHeight="1">
      <c r="E602" s="167" t="s">
        <v>73</v>
      </c>
      <c r="G602" s="171" t="s">
        <v>15</v>
      </c>
      <c r="AN602" s="167"/>
      <c r="AO602" s="167"/>
      <c r="AP602" s="167">
        <f>AP135</f>
        <v>0</v>
      </c>
      <c r="AQ602" s="134">
        <f t="shared" ref="AQ602:AT602" si="102">AP607</f>
        <v>0</v>
      </c>
      <c r="AR602" s="167">
        <f t="shared" si="102"/>
        <v>0</v>
      </c>
      <c r="AS602" s="167">
        <f t="shared" si="102"/>
        <v>0</v>
      </c>
      <c r="AT602" s="167">
        <f t="shared" si="102"/>
        <v>0</v>
      </c>
    </row>
    <row r="603" spans="3:46" s="278" customFormat="1" ht="15" customHeight="1">
      <c r="E603" s="167" t="s">
        <v>214</v>
      </c>
      <c r="G603" s="278" t="s">
        <v>15</v>
      </c>
      <c r="AN603" s="253"/>
      <c r="AO603" s="253"/>
      <c r="AP603" s="253">
        <f>MIN(AP596, 0)</f>
        <v>0</v>
      </c>
      <c r="AQ603" s="253">
        <f>MIN(AQ596, 0)</f>
        <v>0</v>
      </c>
      <c r="AR603" s="253">
        <f>MIN(AR596, 0)</f>
        <v>0</v>
      </c>
      <c r="AS603" s="253">
        <f>MIN(AS596, 0)</f>
        <v>0</v>
      </c>
      <c r="AT603" s="253">
        <f>MIN(AT596, 0)</f>
        <v>0</v>
      </c>
    </row>
    <row r="604" spans="3:46" s="278" customFormat="1" ht="15" customHeight="1">
      <c r="E604" s="167" t="s">
        <v>391</v>
      </c>
      <c r="G604" s="278" t="s">
        <v>15</v>
      </c>
      <c r="AN604" s="253"/>
      <c r="AO604" s="253"/>
      <c r="AP604" s="253">
        <f>-AP712</f>
        <v>0</v>
      </c>
      <c r="AQ604" s="253">
        <f>-AQ712</f>
        <v>0</v>
      </c>
      <c r="AR604" s="253">
        <f>-AR712</f>
        <v>0</v>
      </c>
      <c r="AS604" s="253">
        <f>-AS712</f>
        <v>0</v>
      </c>
      <c r="AT604" s="253">
        <f>-AT712</f>
        <v>0</v>
      </c>
    </row>
    <row r="605" spans="3:46" s="278" customFormat="1" ht="15" customHeight="1">
      <c r="E605" s="167" t="s">
        <v>375</v>
      </c>
      <c r="G605" s="278" t="s">
        <v>15</v>
      </c>
      <c r="AN605" s="253"/>
      <c r="AO605" s="253"/>
      <c r="AP605" s="253">
        <f>AP678</f>
        <v>0</v>
      </c>
      <c r="AQ605" s="253">
        <f>AQ678</f>
        <v>0</v>
      </c>
      <c r="AR605" s="253">
        <f>AR678</f>
        <v>0</v>
      </c>
      <c r="AS605" s="253">
        <f>AS678</f>
        <v>0</v>
      </c>
      <c r="AT605" s="253">
        <f>AT678</f>
        <v>0</v>
      </c>
    </row>
    <row r="606" spans="3:46" s="171" customFormat="1" ht="15" customHeight="1">
      <c r="E606" s="171" t="s">
        <v>392</v>
      </c>
      <c r="G606" s="278" t="s">
        <v>15</v>
      </c>
      <c r="AN606" s="167"/>
      <c r="AO606" s="167"/>
      <c r="AP606" s="167">
        <f>IF(AP596 &gt;= 0, MIN(AP596, -AP602-AP604-AP605), 0)</f>
        <v>0</v>
      </c>
      <c r="AQ606" s="167">
        <f t="shared" ref="AQ606:AT606" si="103">IF(AQ596 &gt;= 0, MIN(AQ596, -AQ602-AQ604-AQ605), 0)</f>
        <v>0</v>
      </c>
      <c r="AR606" s="167">
        <f t="shared" si="103"/>
        <v>0</v>
      </c>
      <c r="AS606" s="167">
        <f t="shared" si="103"/>
        <v>0</v>
      </c>
      <c r="AT606" s="167">
        <f t="shared" si="103"/>
        <v>0</v>
      </c>
    </row>
    <row r="607" spans="3:46" s="171" customFormat="1" ht="15" customHeight="1">
      <c r="E607" s="167" t="s">
        <v>51</v>
      </c>
      <c r="G607" s="171" t="s">
        <v>15</v>
      </c>
      <c r="AN607" s="167"/>
      <c r="AO607" s="167"/>
      <c r="AP607" s="173">
        <f>SUM(AP602:AP606)</f>
        <v>0</v>
      </c>
      <c r="AQ607" s="173">
        <f>SUM(AQ602:AQ606)</f>
        <v>0</v>
      </c>
      <c r="AR607" s="173">
        <f>SUM(AR602:AR606)</f>
        <v>0</v>
      </c>
      <c r="AS607" s="173">
        <f>SUM(AS602:AS606)</f>
        <v>0</v>
      </c>
      <c r="AT607" s="173">
        <f>SUM(AT602:AT606)</f>
        <v>0</v>
      </c>
    </row>
    <row r="608" spans="3:46" s="171" customFormat="1" ht="15" customHeight="1">
      <c r="AN608" s="167"/>
      <c r="AO608" s="167"/>
    </row>
    <row r="609" spans="1:46" s="171" customFormat="1" ht="15" customHeight="1">
      <c r="D609" s="120" t="s">
        <v>178</v>
      </c>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1"/>
      <c r="AG609" s="121"/>
      <c r="AH609" s="121"/>
      <c r="AI609" s="121"/>
      <c r="AJ609" s="121"/>
      <c r="AK609" s="121"/>
      <c r="AL609" s="121"/>
      <c r="AM609" s="121"/>
      <c r="AN609" s="120"/>
      <c r="AO609" s="121"/>
      <c r="AP609" s="121"/>
      <c r="AQ609" s="121"/>
      <c r="AR609" s="121"/>
      <c r="AS609" s="121"/>
      <c r="AT609" s="121"/>
    </row>
    <row r="610" spans="1:46" s="167" customFormat="1" ht="15" customHeight="1">
      <c r="D610" s="113" t="s">
        <v>185</v>
      </c>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6"/>
      <c r="AE610" s="116"/>
      <c r="AF610" s="116"/>
      <c r="AG610" s="116"/>
      <c r="AH610" s="116"/>
      <c r="AI610" s="116"/>
      <c r="AJ610" s="116"/>
      <c r="AK610" s="116"/>
      <c r="AL610" s="116"/>
      <c r="AM610" s="116"/>
      <c r="AN610" s="113"/>
      <c r="AO610" s="116"/>
      <c r="AP610" s="116"/>
      <c r="AQ610" s="116"/>
      <c r="AR610" s="116"/>
      <c r="AS610" s="116"/>
      <c r="AT610" s="116"/>
    </row>
    <row r="611" spans="1:46" s="167" customFormat="1" ht="15" customHeight="1">
      <c r="J611" s="26"/>
      <c r="K611" s="26"/>
      <c r="L611" s="26"/>
      <c r="M611" s="26"/>
      <c r="N611" s="26"/>
      <c r="O611" s="26"/>
      <c r="P611" s="26"/>
      <c r="Q611" s="26"/>
      <c r="R611" s="26"/>
      <c r="S611" s="26"/>
      <c r="T611" s="26"/>
      <c r="U611" s="26"/>
      <c r="V611" s="26"/>
      <c r="W611" s="26"/>
      <c r="X611" s="26"/>
    </row>
    <row r="612" spans="1:46" s="167" customFormat="1" ht="15" customHeight="1">
      <c r="E612" s="171" t="s">
        <v>216</v>
      </c>
      <c r="G612" s="171" t="s">
        <v>15</v>
      </c>
      <c r="AP612" s="15">
        <f>MAX(AP596 - AP606,0)</f>
        <v>40.766277700182044</v>
      </c>
      <c r="AQ612" s="15">
        <f>MAX(AQ596 - AQ606,0)</f>
        <v>36.340754798887502</v>
      </c>
      <c r="AR612" s="15">
        <f>MAX(AR596 - AR606,0)</f>
        <v>33.260936065037725</v>
      </c>
      <c r="AS612" s="15">
        <f>MAX(AS596 - AS606,0)</f>
        <v>29.34172220023892</v>
      </c>
      <c r="AT612" s="15">
        <f>MAX(AT596 - AT606,0)</f>
        <v>25.006332458924945</v>
      </c>
    </row>
    <row r="613" spans="1:46" s="167" customFormat="1" ht="15" customHeight="1">
      <c r="E613" s="167" t="s">
        <v>58</v>
      </c>
      <c r="F613" s="171"/>
      <c r="G613" s="167" t="s">
        <v>29</v>
      </c>
      <c r="J613" s="26"/>
      <c r="K613" s="26"/>
      <c r="L613" s="26"/>
      <c r="M613" s="26"/>
      <c r="N613" s="26"/>
      <c r="O613" s="26"/>
      <c r="P613" s="26"/>
      <c r="Q613" s="26"/>
      <c r="R613" s="26"/>
      <c r="S613" s="26"/>
      <c r="T613" s="26"/>
      <c r="U613" s="26"/>
      <c r="V613" s="26"/>
      <c r="W613" s="26"/>
      <c r="X613" s="26"/>
      <c r="AN613" s="145"/>
      <c r="AO613" s="145"/>
      <c r="AP613" s="145">
        <f>AP71</f>
        <v>0.19</v>
      </c>
      <c r="AQ613" s="145">
        <f>AQ71</f>
        <v>0.19</v>
      </c>
      <c r="AR613" s="145">
        <f>AR71</f>
        <v>0.25</v>
      </c>
      <c r="AS613" s="145">
        <f>AS71</f>
        <v>0.25</v>
      </c>
      <c r="AT613" s="145">
        <f>AT71</f>
        <v>0.25</v>
      </c>
    </row>
    <row r="614" spans="1:46" s="171" customFormat="1" ht="15" customHeight="1">
      <c r="A614" s="167"/>
      <c r="E614" s="171" t="s">
        <v>156</v>
      </c>
      <c r="G614" s="171" t="s">
        <v>15</v>
      </c>
      <c r="AN614" s="167"/>
      <c r="AO614" s="167"/>
      <c r="AP614" s="173">
        <f t="shared" ref="AP614:AT614" si="104">AP613*AP612</f>
        <v>7.7455927630345887</v>
      </c>
      <c r="AQ614" s="173">
        <f t="shared" si="104"/>
        <v>6.9047434117886253</v>
      </c>
      <c r="AR614" s="173">
        <f t="shared" si="104"/>
        <v>8.3152340162594314</v>
      </c>
      <c r="AS614" s="173">
        <f t="shared" si="104"/>
        <v>7.3354305500597299</v>
      </c>
      <c r="AT614" s="173">
        <f t="shared" si="104"/>
        <v>6.2515831147312362</v>
      </c>
    </row>
    <row r="615" spans="1:46" s="171" customFormat="1" ht="15" customHeight="1">
      <c r="A615" s="167"/>
      <c r="AN615" s="167"/>
      <c r="AO615" s="167"/>
      <c r="AP615" s="279"/>
    </row>
    <row r="616" spans="1:46" s="171" customFormat="1" ht="15" customHeight="1">
      <c r="A616" s="167"/>
      <c r="E616" s="167" t="s">
        <v>142</v>
      </c>
      <c r="G616" s="167" t="s">
        <v>28</v>
      </c>
      <c r="AN616" s="15"/>
      <c r="AO616" s="15"/>
      <c r="AP616" s="15">
        <f t="shared" ref="AP616:AT616" si="105">1 / (1 - AP613)</f>
        <v>1.2345679012345678</v>
      </c>
      <c r="AQ616" s="15">
        <f t="shared" si="105"/>
        <v>1.2345679012345678</v>
      </c>
      <c r="AR616" s="15">
        <f t="shared" si="105"/>
        <v>1.3333333333333333</v>
      </c>
      <c r="AS616" s="15">
        <f t="shared" si="105"/>
        <v>1.3333333333333333</v>
      </c>
      <c r="AT616" s="15">
        <f t="shared" si="105"/>
        <v>1.3333333333333333</v>
      </c>
    </row>
    <row r="617" spans="1:46" s="171" customFormat="1" ht="15" customHeight="1">
      <c r="A617" s="167"/>
      <c r="AN617" s="167"/>
      <c r="AO617" s="167"/>
      <c r="AP617" s="167"/>
      <c r="AQ617" s="167"/>
      <c r="AR617" s="167"/>
      <c r="AS617" s="167"/>
      <c r="AT617" s="167"/>
    </row>
    <row r="618" spans="1:46" s="171" customFormat="1" ht="15" customHeight="1">
      <c r="A618" s="167"/>
      <c r="E618" s="168" t="s">
        <v>178</v>
      </c>
      <c r="G618" s="171" t="s">
        <v>15</v>
      </c>
      <c r="AN618" s="70"/>
      <c r="AO618" s="70"/>
      <c r="AP618" s="229">
        <f t="shared" ref="AP618:AT618" si="106">AP614 * AP616</f>
        <v>9.5624602012772701</v>
      </c>
      <c r="AQ618" s="229">
        <f t="shared" si="106"/>
        <v>8.5243745824550921</v>
      </c>
      <c r="AR618" s="229">
        <f t="shared" si="106"/>
        <v>11.086978688345908</v>
      </c>
      <c r="AS618" s="229">
        <f t="shared" si="106"/>
        <v>9.7805740667463059</v>
      </c>
      <c r="AT618" s="229">
        <f t="shared" si="106"/>
        <v>8.335444152974981</v>
      </c>
    </row>
    <row r="619" spans="1:46" s="171" customFormat="1" ht="15" customHeight="1">
      <c r="A619" s="167"/>
      <c r="AN619" s="167"/>
      <c r="AO619" s="167"/>
      <c r="AP619" s="167"/>
      <c r="AQ619" s="167"/>
      <c r="AR619" s="167"/>
      <c r="AS619" s="167"/>
      <c r="AT619" s="167"/>
    </row>
    <row r="620" spans="1:46" s="171" customFormat="1" ht="15" customHeight="1">
      <c r="A620" s="167"/>
      <c r="D620" s="120" t="s">
        <v>6</v>
      </c>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1"/>
      <c r="AG620" s="121"/>
      <c r="AH620" s="121"/>
      <c r="AI620" s="121"/>
      <c r="AJ620" s="121"/>
      <c r="AK620" s="121"/>
      <c r="AL620" s="121"/>
      <c r="AM620" s="121"/>
      <c r="AN620" s="120"/>
      <c r="AO620" s="121"/>
      <c r="AP620" s="121"/>
      <c r="AQ620" s="121"/>
      <c r="AR620" s="121"/>
      <c r="AS620" s="121"/>
      <c r="AT620" s="121"/>
    </row>
    <row r="621" spans="1:46" s="171" customFormat="1" ht="15" customHeight="1">
      <c r="A621" s="167"/>
      <c r="AN621" s="167"/>
      <c r="AO621" s="167"/>
      <c r="AP621" s="167"/>
      <c r="AQ621" s="167"/>
      <c r="AR621" s="167"/>
      <c r="AS621" s="167"/>
      <c r="AT621" s="167"/>
    </row>
    <row r="622" spans="1:46" s="171" customFormat="1" ht="15" customHeight="1">
      <c r="E622" s="168" t="s">
        <v>178</v>
      </c>
      <c r="G622" s="171" t="s">
        <v>15</v>
      </c>
      <c r="H622" s="271" t="s">
        <v>316</v>
      </c>
      <c r="AN622" s="70"/>
      <c r="AO622" s="70"/>
      <c r="AP622" s="167">
        <f>AP618</f>
        <v>9.5624602012772701</v>
      </c>
      <c r="AQ622" s="167">
        <f t="shared" ref="AQ622:AT622" si="107">AQ618</f>
        <v>8.5243745824550921</v>
      </c>
      <c r="AR622" s="279">
        <f t="shared" si="107"/>
        <v>11.086978688345908</v>
      </c>
      <c r="AS622" s="279">
        <f t="shared" si="107"/>
        <v>9.7805740667463059</v>
      </c>
      <c r="AT622" s="279">
        <f t="shared" si="107"/>
        <v>8.335444152974981</v>
      </c>
    </row>
    <row r="623" spans="1:46" s="171" customFormat="1" ht="15" customHeight="1">
      <c r="E623" s="167" t="s">
        <v>378</v>
      </c>
      <c r="G623" s="171" t="s">
        <v>15</v>
      </c>
      <c r="H623" s="271"/>
      <c r="AN623" s="70"/>
      <c r="AO623" s="70"/>
      <c r="AP623" s="167">
        <f>AP686</f>
        <v>0</v>
      </c>
      <c r="AQ623" s="167">
        <f>AQ686</f>
        <v>0</v>
      </c>
      <c r="AR623" s="167">
        <f>AR686</f>
        <v>0</v>
      </c>
      <c r="AS623" s="167">
        <f>AS686</f>
        <v>0</v>
      </c>
      <c r="AT623" s="167">
        <f>AT686</f>
        <v>0</v>
      </c>
    </row>
    <row r="624" spans="1:46" s="171" customFormat="1" ht="15" customHeight="1">
      <c r="E624" s="168" t="s">
        <v>6</v>
      </c>
      <c r="G624" s="171" t="s">
        <v>15</v>
      </c>
      <c r="H624" s="271"/>
      <c r="AN624" s="70"/>
      <c r="AO624" s="70"/>
      <c r="AP624" s="173">
        <f>SUM(AP622:AP623)</f>
        <v>9.5624602012772701</v>
      </c>
      <c r="AQ624" s="173">
        <f t="shared" ref="AQ624:AT624" si="108">SUM(AQ622:AQ623)</f>
        <v>8.5243745824550921</v>
      </c>
      <c r="AR624" s="173">
        <f t="shared" si="108"/>
        <v>11.086978688345908</v>
      </c>
      <c r="AS624" s="173">
        <f t="shared" si="108"/>
        <v>9.7805740667463059</v>
      </c>
      <c r="AT624" s="173">
        <f t="shared" si="108"/>
        <v>8.335444152974981</v>
      </c>
    </row>
    <row r="625" spans="1:46" s="171" customFormat="1" ht="15" customHeight="1">
      <c r="E625" s="168" t="s">
        <v>295</v>
      </c>
      <c r="G625" s="171" t="s">
        <v>15</v>
      </c>
      <c r="H625" s="271"/>
      <c r="AN625" s="70"/>
      <c r="AO625" s="70"/>
      <c r="AP625" s="374">
        <f>AP126</f>
        <v>0</v>
      </c>
      <c r="AQ625" s="374">
        <f>AQ126</f>
        <v>0</v>
      </c>
      <c r="AR625" s="374">
        <f>AR126</f>
        <v>0</v>
      </c>
      <c r="AS625" s="374">
        <f>AS126</f>
        <v>0</v>
      </c>
      <c r="AT625" s="374">
        <f>AT126</f>
        <v>0</v>
      </c>
    </row>
    <row r="626" spans="1:46" s="171" customFormat="1" ht="15" customHeight="1">
      <c r="E626" s="168" t="s">
        <v>406</v>
      </c>
      <c r="G626" s="171" t="s">
        <v>15</v>
      </c>
      <c r="H626" s="271"/>
      <c r="AN626" s="70"/>
      <c r="AO626" s="70"/>
      <c r="AP626" s="167">
        <f>SUM(AP624:AP625)</f>
        <v>9.5624602012772701</v>
      </c>
      <c r="AQ626" s="167">
        <f t="shared" ref="AQ626:AT626" si="109">SUM(AQ624:AQ625)</f>
        <v>8.5243745824550921</v>
      </c>
      <c r="AR626" s="167">
        <f t="shared" si="109"/>
        <v>11.086978688345908</v>
      </c>
      <c r="AS626" s="167">
        <f t="shared" si="109"/>
        <v>9.7805740667463059</v>
      </c>
      <c r="AT626" s="167">
        <f t="shared" si="109"/>
        <v>8.335444152974981</v>
      </c>
    </row>
    <row r="627" spans="1:46" s="171" customFormat="1" ht="15" customHeight="1">
      <c r="E627" s="168"/>
      <c r="AN627" s="70"/>
      <c r="AO627" s="70"/>
      <c r="AP627" s="373"/>
      <c r="AQ627" s="70"/>
      <c r="AR627" s="70"/>
      <c r="AS627" s="70"/>
      <c r="AT627" s="70"/>
    </row>
    <row r="628" spans="1:46" s="171" customFormat="1" ht="15" customHeight="1">
      <c r="B628" s="60" t="s">
        <v>225</v>
      </c>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119"/>
      <c r="AG628" s="119"/>
      <c r="AH628" s="119"/>
      <c r="AI628" s="119"/>
      <c r="AJ628" s="119"/>
      <c r="AK628" s="119"/>
      <c r="AL628" s="119"/>
      <c r="AM628" s="119"/>
      <c r="AN628" s="119"/>
      <c r="AO628" s="119"/>
      <c r="AP628" s="119"/>
      <c r="AQ628" s="119"/>
      <c r="AR628" s="119"/>
      <c r="AS628" s="119"/>
      <c r="AT628" s="119"/>
    </row>
    <row r="629" spans="1:46" s="167" customFormat="1" ht="15" customHeight="1">
      <c r="J629" s="26"/>
      <c r="K629" s="26"/>
      <c r="L629" s="26"/>
      <c r="M629" s="26"/>
      <c r="N629" s="26"/>
      <c r="O629" s="26"/>
      <c r="P629" s="26"/>
      <c r="Q629" s="26"/>
      <c r="R629" s="26"/>
      <c r="S629" s="26"/>
      <c r="T629" s="26"/>
      <c r="U629" s="26"/>
      <c r="V629" s="26"/>
      <c r="W629" s="26"/>
      <c r="X629" s="26"/>
    </row>
    <row r="630" spans="1:46" s="167" customFormat="1" ht="15" customHeight="1">
      <c r="C630" s="155" t="s">
        <v>62</v>
      </c>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5"/>
      <c r="AL630" s="155"/>
      <c r="AM630" s="155"/>
      <c r="AN630" s="156"/>
      <c r="AO630" s="156"/>
      <c r="AP630" s="156"/>
      <c r="AQ630" s="155"/>
      <c r="AR630" s="155"/>
      <c r="AS630" s="155"/>
      <c r="AT630" s="155"/>
    </row>
    <row r="631" spans="1:46" s="167" customFormat="1" ht="15" customHeight="1">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6"/>
      <c r="AG631" s="116"/>
      <c r="AH631" s="116"/>
      <c r="AI631" s="116"/>
      <c r="AJ631" s="116"/>
      <c r="AK631" s="116"/>
      <c r="AL631" s="116"/>
      <c r="AM631" s="116"/>
      <c r="AN631" s="116"/>
      <c r="AO631" s="116"/>
      <c r="AP631" s="116"/>
      <c r="AQ631" s="113"/>
      <c r="AR631" s="113"/>
      <c r="AS631" s="113"/>
      <c r="AT631" s="113"/>
    </row>
    <row r="632" spans="1:46" s="167" customFormat="1" ht="15" customHeight="1">
      <c r="C632" s="171"/>
      <c r="D632" s="171"/>
      <c r="E632" s="171"/>
      <c r="F632" s="171"/>
      <c r="G632" s="171"/>
      <c r="H632" s="171"/>
      <c r="I632" s="171"/>
      <c r="J632" s="79"/>
      <c r="K632" s="79"/>
      <c r="L632" s="79"/>
      <c r="M632" s="79"/>
      <c r="N632" s="79"/>
      <c r="O632" s="79"/>
      <c r="P632" s="79"/>
      <c r="Q632" s="79"/>
      <c r="R632" s="79"/>
      <c r="S632" s="79"/>
      <c r="T632" s="79"/>
      <c r="U632" s="79"/>
      <c r="V632" s="79"/>
      <c r="W632" s="79"/>
      <c r="X632" s="79"/>
      <c r="Y632" s="79"/>
      <c r="Z632" s="79"/>
      <c r="AA632" s="79"/>
      <c r="AB632" s="79"/>
      <c r="AC632" s="79"/>
      <c r="AD632" s="79"/>
      <c r="AE632" s="79"/>
      <c r="AF632" s="79"/>
      <c r="AG632" s="79"/>
      <c r="AH632" s="79"/>
      <c r="AI632" s="79"/>
      <c r="AJ632" s="79"/>
      <c r="AK632" s="79"/>
      <c r="AL632" s="79"/>
      <c r="AM632" s="79"/>
      <c r="AN632" s="79"/>
      <c r="AO632" s="79"/>
      <c r="AP632" s="79"/>
      <c r="AQ632" s="79"/>
      <c r="AR632" s="79"/>
      <c r="AS632" s="79"/>
      <c r="AT632" s="79"/>
    </row>
    <row r="633" spans="1:46" s="167" customFormat="1" ht="15" customHeight="1">
      <c r="C633" s="171"/>
      <c r="D633" s="171"/>
      <c r="E633" s="167" t="s">
        <v>400</v>
      </c>
      <c r="F633" s="171"/>
      <c r="G633" s="171" t="s">
        <v>15</v>
      </c>
      <c r="H633" s="171"/>
      <c r="I633" s="171"/>
      <c r="J633" s="79"/>
      <c r="K633" s="79"/>
      <c r="L633" s="79"/>
      <c r="M633" s="79"/>
      <c r="N633" s="79"/>
      <c r="O633" s="79"/>
      <c r="P633" s="79"/>
      <c r="Q633" s="79"/>
      <c r="R633" s="79"/>
      <c r="S633" s="79"/>
      <c r="T633" s="79"/>
      <c r="U633" s="79"/>
      <c r="V633" s="79"/>
      <c r="W633" s="79"/>
      <c r="X633" s="79"/>
      <c r="Y633" s="79"/>
      <c r="Z633" s="79"/>
      <c r="AA633" s="79"/>
      <c r="AB633" s="79"/>
      <c r="AC633" s="79"/>
      <c r="AD633" s="79"/>
      <c r="AE633" s="79"/>
      <c r="AF633" s="79"/>
      <c r="AG633" s="79"/>
      <c r="AH633" s="79"/>
      <c r="AI633" s="79"/>
      <c r="AJ633" s="79"/>
      <c r="AK633" s="79"/>
      <c r="AL633" s="79"/>
      <c r="AM633" s="79"/>
      <c r="AP633" s="167">
        <f t="shared" ref="AP633:AT635" si="110">AP590</f>
        <v>258.80882885885291</v>
      </c>
      <c r="AQ633" s="167">
        <f t="shared" si="110"/>
        <v>268.53782041801935</v>
      </c>
      <c r="AR633" s="167">
        <f t="shared" si="110"/>
        <v>280.40417378947734</v>
      </c>
      <c r="AS633" s="167">
        <f t="shared" si="110"/>
        <v>297.21246653984974</v>
      </c>
      <c r="AT633" s="167">
        <f t="shared" si="110"/>
        <v>310.07304649752348</v>
      </c>
    </row>
    <row r="634" spans="1:46" s="171" customFormat="1" ht="15" customHeight="1">
      <c r="A634" s="167"/>
      <c r="B634" s="167"/>
      <c r="E634" s="92" t="s">
        <v>532</v>
      </c>
      <c r="G634" s="171" t="s">
        <v>15</v>
      </c>
      <c r="J634" s="79"/>
      <c r="K634" s="79"/>
      <c r="L634" s="79"/>
      <c r="M634" s="79"/>
      <c r="N634" s="79"/>
      <c r="O634" s="79"/>
      <c r="P634" s="79"/>
      <c r="Q634" s="79"/>
      <c r="R634" s="79"/>
      <c r="S634" s="79"/>
      <c r="T634" s="79"/>
      <c r="U634" s="79"/>
      <c r="V634" s="79"/>
      <c r="W634" s="79"/>
      <c r="X634" s="79"/>
      <c r="Y634" s="79"/>
      <c r="Z634" s="79"/>
      <c r="AA634" s="79"/>
      <c r="AB634" s="79"/>
      <c r="AC634" s="79"/>
      <c r="AD634" s="79"/>
      <c r="AE634" s="167"/>
      <c r="AF634" s="167"/>
      <c r="AG634" s="167"/>
      <c r="AH634" s="167"/>
      <c r="AI634" s="167"/>
      <c r="AJ634" s="167"/>
      <c r="AK634" s="167"/>
      <c r="AL634" s="167"/>
      <c r="AM634" s="167"/>
      <c r="AN634" s="167"/>
      <c r="AO634" s="167"/>
      <c r="AP634" s="167">
        <f t="shared" si="110"/>
        <v>-1.8373966340823533</v>
      </c>
      <c r="AQ634" s="167">
        <f t="shared" si="110"/>
        <v>0</v>
      </c>
      <c r="AR634" s="167">
        <f t="shared" si="110"/>
        <v>0</v>
      </c>
      <c r="AS634" s="167">
        <f t="shared" si="110"/>
        <v>0</v>
      </c>
      <c r="AT634" s="167">
        <f t="shared" si="110"/>
        <v>0</v>
      </c>
    </row>
    <row r="635" spans="1:46" s="167" customFormat="1" ht="15" customHeight="1">
      <c r="C635" s="171"/>
      <c r="D635" s="171"/>
      <c r="E635" s="167" t="s">
        <v>531</v>
      </c>
      <c r="F635" s="171"/>
      <c r="G635" s="171" t="s">
        <v>15</v>
      </c>
      <c r="H635" s="171"/>
      <c r="I635" s="171"/>
      <c r="J635" s="79"/>
      <c r="K635" s="79"/>
      <c r="L635" s="79"/>
      <c r="M635" s="79"/>
      <c r="N635" s="79"/>
      <c r="O635" s="79"/>
      <c r="P635" s="79"/>
      <c r="Q635" s="79"/>
      <c r="R635" s="79"/>
      <c r="S635" s="79"/>
      <c r="T635" s="79"/>
      <c r="U635" s="79"/>
      <c r="V635" s="79"/>
      <c r="W635" s="79"/>
      <c r="X635" s="79"/>
      <c r="Y635" s="79"/>
      <c r="Z635" s="79"/>
      <c r="AA635" s="79"/>
      <c r="AB635" s="79"/>
      <c r="AC635" s="79"/>
      <c r="AD635" s="79"/>
      <c r="AE635" s="79"/>
      <c r="AF635" s="79"/>
      <c r="AG635" s="79"/>
      <c r="AH635" s="79"/>
      <c r="AI635" s="79"/>
      <c r="AJ635" s="79"/>
      <c r="AK635" s="79"/>
      <c r="AL635" s="79"/>
      <c r="AM635" s="79"/>
      <c r="AP635" s="167">
        <f t="shared" si="110"/>
        <v>0</v>
      </c>
      <c r="AQ635" s="167">
        <f t="shared" si="110"/>
        <v>0</v>
      </c>
      <c r="AR635" s="167">
        <f t="shared" si="110"/>
        <v>0</v>
      </c>
      <c r="AS635" s="167">
        <f t="shared" si="110"/>
        <v>0</v>
      </c>
      <c r="AT635" s="167">
        <f t="shared" si="110"/>
        <v>0</v>
      </c>
    </row>
    <row r="636" spans="1:46" s="167" customFormat="1" ht="15" customHeight="1">
      <c r="C636" s="171"/>
      <c r="D636" s="171"/>
      <c r="E636" s="167" t="s">
        <v>407</v>
      </c>
      <c r="F636" s="171"/>
      <c r="G636" s="171" t="s">
        <v>15</v>
      </c>
      <c r="H636" s="171"/>
      <c r="I636" s="171"/>
      <c r="J636" s="79"/>
      <c r="K636" s="79"/>
      <c r="L636" s="79"/>
      <c r="M636" s="79"/>
      <c r="N636" s="79"/>
      <c r="O636" s="79"/>
      <c r="P636" s="79"/>
      <c r="Q636" s="79"/>
      <c r="R636" s="79"/>
      <c r="S636" s="79"/>
      <c r="T636" s="79"/>
      <c r="U636" s="79"/>
      <c r="V636" s="79"/>
      <c r="W636" s="79"/>
      <c r="X636" s="79"/>
      <c r="Y636" s="79"/>
      <c r="Z636" s="79"/>
      <c r="AA636" s="79"/>
      <c r="AB636" s="79"/>
      <c r="AC636" s="79"/>
      <c r="AD636" s="79"/>
      <c r="AE636" s="79"/>
      <c r="AF636" s="79"/>
      <c r="AG636" s="79"/>
      <c r="AH636" s="79"/>
      <c r="AI636" s="79"/>
      <c r="AJ636" s="79"/>
      <c r="AK636" s="79"/>
      <c r="AL636" s="79"/>
      <c r="AM636" s="79"/>
      <c r="AP636" s="167">
        <f>AP626</f>
        <v>9.5624602012772701</v>
      </c>
      <c r="AQ636" s="167">
        <f>AQ626</f>
        <v>8.5243745824550921</v>
      </c>
      <c r="AR636" s="167">
        <f>AR626</f>
        <v>11.086978688345908</v>
      </c>
      <c r="AS636" s="167">
        <f>AS626</f>
        <v>9.7805740667463059</v>
      </c>
      <c r="AT636" s="167">
        <f>AT626</f>
        <v>8.335444152974981</v>
      </c>
    </row>
    <row r="637" spans="1:46" s="167" customFormat="1" ht="15" customHeight="1">
      <c r="C637" s="171"/>
      <c r="D637" s="171"/>
      <c r="E637" s="167" t="s">
        <v>480</v>
      </c>
      <c r="F637" s="171"/>
      <c r="G637" s="171" t="s">
        <v>15</v>
      </c>
      <c r="AP637" s="167">
        <f t="shared" ref="AP637:AT639" si="111">AP593</f>
        <v>-2.7356056375658064</v>
      </c>
      <c r="AQ637" s="167">
        <f t="shared" si="111"/>
        <v>-3.333650780577802</v>
      </c>
      <c r="AR637" s="167">
        <f t="shared" si="111"/>
        <v>-3.8347367418442628</v>
      </c>
      <c r="AS637" s="167">
        <f t="shared" si="111"/>
        <v>-4.3093888274948053</v>
      </c>
      <c r="AT637" s="167">
        <f t="shared" si="111"/>
        <v>-4.546630507348179</v>
      </c>
    </row>
    <row r="638" spans="1:46" s="167" customFormat="1" ht="15" customHeight="1">
      <c r="C638" s="171"/>
      <c r="D638" s="171"/>
      <c r="E638" s="167" t="s">
        <v>141</v>
      </c>
      <c r="F638" s="171"/>
      <c r="G638" s="171" t="s">
        <v>15</v>
      </c>
      <c r="AP638" s="167">
        <f t="shared" si="111"/>
        <v>-188.52856607218553</v>
      </c>
      <c r="AQ638" s="167">
        <f t="shared" si="111"/>
        <v>-190.49541128450065</v>
      </c>
      <c r="AR638" s="167">
        <f t="shared" si="111"/>
        <v>-193.22889109206</v>
      </c>
      <c r="AS638" s="167">
        <f t="shared" si="111"/>
        <v>-200.33655723269911</v>
      </c>
      <c r="AT638" s="167">
        <f t="shared" si="111"/>
        <v>-204.39279377658292</v>
      </c>
    </row>
    <row r="639" spans="1:46" s="167" customFormat="1" ht="15" customHeight="1">
      <c r="C639" s="171"/>
      <c r="D639" s="171"/>
      <c r="E639" s="167" t="s">
        <v>80</v>
      </c>
      <c r="F639" s="171"/>
      <c r="G639" s="171" t="s">
        <v>15</v>
      </c>
      <c r="I639" s="171"/>
      <c r="AP639" s="167">
        <f t="shared" si="111"/>
        <v>-24.940982814837138</v>
      </c>
      <c r="AQ639" s="167">
        <f t="shared" si="111"/>
        <v>-38.368003554053416</v>
      </c>
      <c r="AR639" s="167">
        <f t="shared" si="111"/>
        <v>-50.079609890535352</v>
      </c>
      <c r="AS639" s="167">
        <f t="shared" si="111"/>
        <v>-63.22479827941693</v>
      </c>
      <c r="AT639" s="167">
        <f t="shared" si="111"/>
        <v>-76.127289754667416</v>
      </c>
    </row>
    <row r="640" spans="1:46" s="167" customFormat="1" ht="15" customHeight="1">
      <c r="A640" s="336"/>
      <c r="B640" s="336"/>
      <c r="C640" s="336"/>
      <c r="D640" s="336"/>
      <c r="E640" s="167" t="s">
        <v>194</v>
      </c>
      <c r="F640" s="171"/>
      <c r="G640" s="171" t="s">
        <v>15</v>
      </c>
      <c r="I640" s="171"/>
      <c r="AP640" s="173">
        <f>SUM(AP633:AP639)</f>
        <v>50.328737901459291</v>
      </c>
      <c r="AQ640" s="173">
        <f>SUM(AQ633:AQ639)</f>
        <v>44.865129381342598</v>
      </c>
      <c r="AR640" s="173">
        <f>SUM(AR633:AR639)</f>
        <v>44.347914753383606</v>
      </c>
      <c r="AS640" s="173">
        <f>SUM(AS633:AS639)</f>
        <v>39.122296266985202</v>
      </c>
      <c r="AT640" s="173">
        <f>SUM(AT633:AT639)</f>
        <v>33.341776611899903</v>
      </c>
    </row>
    <row r="641" spans="1:46" s="167" customFormat="1" ht="15" customHeight="1">
      <c r="C641" s="171"/>
      <c r="D641" s="171"/>
      <c r="F641" s="171"/>
      <c r="G641" s="171"/>
      <c r="I641" s="171"/>
    </row>
    <row r="642" spans="1:46" s="167" customFormat="1" ht="15" customHeight="1">
      <c r="C642" s="155" t="s">
        <v>63</v>
      </c>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6"/>
      <c r="AO642" s="156"/>
      <c r="AP642" s="156"/>
      <c r="AQ642" s="156"/>
      <c r="AR642" s="156"/>
      <c r="AS642" s="156"/>
      <c r="AT642" s="156"/>
    </row>
    <row r="643" spans="1:46" s="167" customFormat="1" ht="15" customHeight="1">
      <c r="C643" s="171"/>
      <c r="D643" s="171"/>
      <c r="E643" s="171"/>
      <c r="F643" s="171"/>
      <c r="G643" s="171"/>
      <c r="I643" s="171"/>
    </row>
    <row r="644" spans="1:46" s="167" customFormat="1" ht="15" customHeight="1">
      <c r="C644" s="171"/>
      <c r="D644" s="171"/>
      <c r="E644" s="167" t="s">
        <v>215</v>
      </c>
      <c r="F644" s="171"/>
      <c r="G644" s="171" t="s">
        <v>15</v>
      </c>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P644" s="32">
        <f>AP602</f>
        <v>0</v>
      </c>
      <c r="AQ644" s="167">
        <f t="shared" ref="AQ644" si="112">SUM(AP647)</f>
        <v>0</v>
      </c>
      <c r="AR644" s="167">
        <f t="shared" ref="AR644:AT644" si="113">SUM(AQ647)</f>
        <v>0</v>
      </c>
      <c r="AS644" s="167">
        <f t="shared" si="113"/>
        <v>0</v>
      </c>
      <c r="AT644" s="167">
        <f t="shared" si="113"/>
        <v>0</v>
      </c>
    </row>
    <row r="645" spans="1:46" s="167" customFormat="1" ht="15" customHeight="1">
      <c r="C645" s="171"/>
      <c r="D645" s="171"/>
      <c r="E645" s="167" t="s">
        <v>214</v>
      </c>
      <c r="F645" s="171"/>
      <c r="G645" s="171" t="s">
        <v>15</v>
      </c>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P645" s="167">
        <f>MIN(AP640, 0)</f>
        <v>0</v>
      </c>
      <c r="AQ645" s="167">
        <f>MIN(AQ640, 0)</f>
        <v>0</v>
      </c>
      <c r="AR645" s="167">
        <f>MIN(AR640, 0)</f>
        <v>0</v>
      </c>
      <c r="AS645" s="167">
        <f>MIN(AS640, 0)</f>
        <v>0</v>
      </c>
      <c r="AT645" s="167">
        <f>MIN(AT640, 0)</f>
        <v>0</v>
      </c>
    </row>
    <row r="646" spans="1:46" s="167" customFormat="1" ht="15" customHeight="1">
      <c r="C646" s="171"/>
      <c r="D646" s="171"/>
      <c r="E646" s="167" t="s">
        <v>226</v>
      </c>
      <c r="F646" s="171"/>
      <c r="G646" s="171" t="s">
        <v>15</v>
      </c>
      <c r="H646" s="171"/>
      <c r="I646" s="171"/>
      <c r="J646" s="171"/>
      <c r="K646" s="171"/>
      <c r="L646" s="171"/>
      <c r="M646" s="171"/>
      <c r="N646" s="171"/>
      <c r="O646" s="171"/>
      <c r="P646" s="171"/>
      <c r="Q646" s="171"/>
      <c r="R646" s="171"/>
      <c r="S646" s="171"/>
      <c r="T646" s="171"/>
      <c r="U646" s="171"/>
      <c r="V646" s="171"/>
      <c r="W646" s="171"/>
      <c r="X646" s="171"/>
      <c r="Y646" s="171"/>
      <c r="Z646" s="171"/>
      <c r="AA646" s="171"/>
      <c r="AB646" s="171"/>
      <c r="AC646" s="171"/>
      <c r="AD646" s="171"/>
      <c r="AE646" s="171"/>
      <c r="AF646" s="171"/>
      <c r="AG646" s="171"/>
      <c r="AH646" s="171"/>
      <c r="AI646" s="171"/>
      <c r="AJ646" s="171"/>
      <c r="AK646" s="171"/>
      <c r="AL646" s="171"/>
      <c r="AM646" s="171"/>
      <c r="AP646" s="167">
        <f t="shared" ref="AP646:AT646" si="114">IF(AP640 &gt;= 0, MIN(AP640, -AP644), 0)</f>
        <v>0</v>
      </c>
      <c r="AQ646" s="167">
        <f t="shared" si="114"/>
        <v>0</v>
      </c>
      <c r="AR646" s="167">
        <f t="shared" si="114"/>
        <v>0</v>
      </c>
      <c r="AS646" s="167">
        <f t="shared" si="114"/>
        <v>0</v>
      </c>
      <c r="AT646" s="167">
        <f t="shared" si="114"/>
        <v>0</v>
      </c>
    </row>
    <row r="647" spans="1:46" s="167" customFormat="1" ht="15" customHeight="1">
      <c r="C647" s="171"/>
      <c r="D647" s="171"/>
      <c r="E647" s="167" t="s">
        <v>51</v>
      </c>
      <c r="F647" s="171"/>
      <c r="G647" s="171" t="s">
        <v>15</v>
      </c>
      <c r="H647" s="171"/>
      <c r="I647" s="171"/>
      <c r="J647" s="171"/>
      <c r="K647" s="171"/>
      <c r="L647" s="171"/>
      <c r="M647" s="171"/>
      <c r="N647" s="171"/>
      <c r="O647" s="171"/>
      <c r="P647" s="171"/>
      <c r="Q647" s="171"/>
      <c r="R647" s="171"/>
      <c r="S647" s="171"/>
      <c r="T647" s="171"/>
      <c r="U647" s="171"/>
      <c r="V647" s="171"/>
      <c r="W647" s="171"/>
      <c r="X647" s="171"/>
      <c r="Y647" s="171"/>
      <c r="Z647" s="171"/>
      <c r="AA647" s="171"/>
      <c r="AB647" s="171"/>
      <c r="AC647" s="171"/>
      <c r="AD647" s="171"/>
      <c r="AE647" s="171"/>
      <c r="AF647" s="171"/>
      <c r="AG647" s="171"/>
      <c r="AH647" s="171"/>
      <c r="AI647" s="171"/>
      <c r="AJ647" s="171"/>
      <c r="AK647" s="171"/>
      <c r="AL647" s="171"/>
      <c r="AM647" s="171"/>
      <c r="AP647" s="173">
        <f>SUM(AP644:AP646)</f>
        <v>0</v>
      </c>
      <c r="AQ647" s="173">
        <f t="shared" ref="AQ647:AT647" si="115">SUM(AQ644:AQ646)</f>
        <v>0</v>
      </c>
      <c r="AR647" s="173">
        <f t="shared" si="115"/>
        <v>0</v>
      </c>
      <c r="AS647" s="173">
        <f t="shared" si="115"/>
        <v>0</v>
      </c>
      <c r="AT647" s="173">
        <f t="shared" si="115"/>
        <v>0</v>
      </c>
    </row>
    <row r="648" spans="1:46" s="167" customFormat="1" ht="15" customHeight="1">
      <c r="C648" s="171"/>
      <c r="D648" s="171"/>
      <c r="E648" s="171"/>
      <c r="F648" s="171"/>
      <c r="G648" s="171"/>
      <c r="H648" s="171"/>
      <c r="I648" s="171"/>
      <c r="J648" s="171"/>
      <c r="K648" s="171"/>
      <c r="L648" s="171"/>
      <c r="M648" s="171"/>
      <c r="N648" s="171"/>
      <c r="O648" s="171"/>
      <c r="P648" s="171"/>
      <c r="Q648" s="171"/>
      <c r="R648" s="171"/>
      <c r="S648" s="171"/>
      <c r="T648" s="171"/>
      <c r="U648" s="171"/>
      <c r="V648" s="171"/>
      <c r="W648" s="171"/>
      <c r="X648" s="171"/>
      <c r="Y648" s="171"/>
      <c r="Z648" s="171"/>
      <c r="AA648" s="171"/>
      <c r="AB648" s="171"/>
      <c r="AC648" s="171"/>
      <c r="AD648" s="171"/>
      <c r="AE648" s="171"/>
      <c r="AF648" s="171"/>
      <c r="AG648" s="171"/>
      <c r="AH648" s="171"/>
      <c r="AI648" s="171"/>
      <c r="AJ648" s="171"/>
      <c r="AK648" s="171"/>
      <c r="AL648" s="171"/>
      <c r="AM648" s="171"/>
    </row>
    <row r="649" spans="1:46" s="167" customFormat="1" ht="15" customHeight="1">
      <c r="C649" s="155"/>
      <c r="D649" s="155" t="s">
        <v>225</v>
      </c>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6"/>
      <c r="AO649" s="156"/>
      <c r="AP649" s="156"/>
      <c r="AQ649" s="156"/>
      <c r="AR649" s="156"/>
      <c r="AS649" s="156"/>
      <c r="AT649" s="156"/>
    </row>
    <row r="650" spans="1:46" s="167" customFormat="1" ht="15" customHeight="1">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6"/>
      <c r="AG650" s="116"/>
      <c r="AH650" s="116"/>
      <c r="AI650" s="116"/>
      <c r="AJ650" s="116"/>
      <c r="AK650" s="116"/>
      <c r="AL650" s="116"/>
      <c r="AM650" s="116"/>
      <c r="AN650" s="116"/>
      <c r="AO650" s="116"/>
      <c r="AP650" s="116"/>
      <c r="AQ650" s="113"/>
      <c r="AR650" s="113"/>
      <c r="AS650" s="113"/>
      <c r="AT650" s="113"/>
    </row>
    <row r="651" spans="1:46" s="167" customFormat="1" ht="15" customHeight="1">
      <c r="J651" s="26"/>
      <c r="K651" s="26"/>
      <c r="L651" s="26"/>
      <c r="M651" s="26"/>
      <c r="N651" s="26"/>
      <c r="O651" s="26"/>
      <c r="P651" s="26"/>
      <c r="Q651" s="26"/>
      <c r="R651" s="26"/>
      <c r="S651" s="26"/>
      <c r="T651" s="26"/>
      <c r="U651" s="26"/>
      <c r="V651" s="26"/>
      <c r="W651" s="26"/>
      <c r="X651" s="26"/>
    </row>
    <row r="652" spans="1:46" s="167" customFormat="1" ht="15" customHeight="1">
      <c r="E652" s="167" t="s">
        <v>216</v>
      </c>
      <c r="F652" s="171"/>
      <c r="G652" s="171" t="s">
        <v>15</v>
      </c>
      <c r="J652" s="26"/>
      <c r="K652" s="26"/>
      <c r="L652" s="26"/>
      <c r="M652" s="26"/>
      <c r="N652" s="26"/>
      <c r="O652" s="26"/>
      <c r="P652" s="26"/>
      <c r="Q652" s="26"/>
      <c r="R652" s="26"/>
      <c r="S652" s="26"/>
      <c r="T652" s="26"/>
      <c r="U652" s="26"/>
      <c r="V652" s="26"/>
      <c r="W652" s="26"/>
      <c r="X652" s="26"/>
      <c r="AP652" s="167">
        <f>MAX(AP640 -AP646,0)</f>
        <v>50.328737901459291</v>
      </c>
      <c r="AQ652" s="167">
        <f t="shared" ref="AQ652:AT652" si="116">MAX(AQ640 -AQ646,0)</f>
        <v>44.865129381342598</v>
      </c>
      <c r="AR652" s="167">
        <f t="shared" si="116"/>
        <v>44.347914753383606</v>
      </c>
      <c r="AS652" s="167">
        <f t="shared" si="116"/>
        <v>39.122296266985202</v>
      </c>
      <c r="AT652" s="167">
        <f t="shared" si="116"/>
        <v>33.341776611899903</v>
      </c>
    </row>
    <row r="653" spans="1:46" s="167" customFormat="1" ht="15" customHeight="1">
      <c r="E653" s="167" t="s">
        <v>58</v>
      </c>
      <c r="F653" s="171"/>
      <c r="G653" s="167" t="s">
        <v>29</v>
      </c>
      <c r="J653" s="26"/>
      <c r="K653" s="26"/>
      <c r="L653" s="26"/>
      <c r="M653" s="26"/>
      <c r="N653" s="26"/>
      <c r="O653" s="26"/>
      <c r="P653" s="26"/>
      <c r="Q653" s="26"/>
      <c r="R653" s="26"/>
      <c r="S653" s="26"/>
      <c r="T653" s="26"/>
      <c r="U653" s="26"/>
      <c r="V653" s="26"/>
      <c r="W653" s="26"/>
      <c r="X653" s="26"/>
      <c r="AN653" s="94"/>
      <c r="AO653" s="94"/>
      <c r="AP653" s="157">
        <f>AP71</f>
        <v>0.19</v>
      </c>
      <c r="AQ653" s="157">
        <f>AQ71</f>
        <v>0.19</v>
      </c>
      <c r="AR653" s="157">
        <f>AR71</f>
        <v>0.25</v>
      </c>
      <c r="AS653" s="157">
        <f>AS71</f>
        <v>0.25</v>
      </c>
      <c r="AT653" s="157">
        <f>AT71</f>
        <v>0.25</v>
      </c>
    </row>
    <row r="654" spans="1:46" s="167" customFormat="1" ht="15" customHeight="1">
      <c r="C654" s="171"/>
      <c r="D654" s="171"/>
      <c r="E654" s="167" t="s">
        <v>156</v>
      </c>
      <c r="F654" s="171"/>
      <c r="G654" s="171" t="s">
        <v>15</v>
      </c>
      <c r="H654" s="171"/>
      <c r="I654" s="171"/>
      <c r="J654" s="171"/>
      <c r="K654" s="171"/>
      <c r="L654" s="171"/>
      <c r="M654" s="171"/>
      <c r="N654" s="171"/>
      <c r="O654" s="171"/>
      <c r="P654" s="171"/>
      <c r="Q654" s="171"/>
      <c r="R654" s="171"/>
      <c r="S654" s="171"/>
      <c r="T654" s="171"/>
      <c r="U654" s="171"/>
      <c r="V654" s="171"/>
      <c r="W654" s="171"/>
      <c r="X654" s="171"/>
      <c r="Y654" s="171"/>
      <c r="Z654" s="171"/>
      <c r="AA654" s="171"/>
      <c r="AB654" s="171"/>
      <c r="AC654" s="171"/>
      <c r="AD654" s="171"/>
      <c r="AE654" s="171"/>
      <c r="AF654" s="171"/>
      <c r="AG654" s="171"/>
      <c r="AH654" s="171"/>
      <c r="AI654" s="171"/>
      <c r="AJ654" s="171"/>
      <c r="AK654" s="171"/>
      <c r="AL654" s="171"/>
      <c r="AM654" s="171"/>
      <c r="AP654" s="167">
        <f>AP653*AP652</f>
        <v>9.5624602012772648</v>
      </c>
      <c r="AQ654" s="167">
        <f t="shared" ref="AQ654:AT654" si="117">AQ653*AQ652</f>
        <v>8.5243745824550938</v>
      </c>
      <c r="AR654" s="167">
        <f t="shared" si="117"/>
        <v>11.086978688345901</v>
      </c>
      <c r="AS654" s="167">
        <f t="shared" si="117"/>
        <v>9.7805740667463006</v>
      </c>
      <c r="AT654" s="167">
        <f t="shared" si="117"/>
        <v>8.3354441529749757</v>
      </c>
    </row>
    <row r="655" spans="1:46" s="171" customFormat="1" ht="15" customHeight="1">
      <c r="A655" s="167"/>
      <c r="E655" s="168"/>
      <c r="AN655" s="70"/>
      <c r="AO655" s="70"/>
    </row>
    <row r="656" spans="1:46" ht="15" customHeight="1">
      <c r="A656" s="177"/>
      <c r="B656" s="60" t="s">
        <v>44</v>
      </c>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c r="AR656" s="60"/>
      <c r="AS656" s="60"/>
      <c r="AT656" s="60"/>
    </row>
    <row r="657" spans="1:46" ht="15" customHeight="1">
      <c r="A657" s="177"/>
      <c r="B657" s="167"/>
      <c r="C657" s="167"/>
      <c r="D657" s="167"/>
      <c r="E657" s="167"/>
      <c r="F657" s="167"/>
      <c r="G657" s="167"/>
      <c r="H657" s="167"/>
      <c r="I657" s="167"/>
      <c r="J657" s="167"/>
      <c r="K657" s="167"/>
      <c r="L657" s="167"/>
      <c r="M657" s="167"/>
      <c r="N657" s="167"/>
      <c r="O657" s="167"/>
      <c r="P657" s="167"/>
      <c r="Q657" s="167"/>
      <c r="R657" s="167"/>
      <c r="S657" s="167"/>
      <c r="T657" s="167"/>
      <c r="U657" s="167"/>
      <c r="V657" s="167"/>
      <c r="W657" s="167"/>
      <c r="X657" s="167"/>
      <c r="Y657" s="167"/>
      <c r="Z657" s="167"/>
      <c r="AA657" s="167"/>
      <c r="AB657" s="167"/>
      <c r="AC657" s="167"/>
      <c r="AD657" s="167"/>
      <c r="AE657" s="167"/>
      <c r="AF657" s="167"/>
      <c r="AG657" s="167"/>
      <c r="AH657" s="167"/>
      <c r="AI657" s="167"/>
      <c r="AJ657" s="167"/>
      <c r="AK657" s="167"/>
      <c r="AL657" s="167"/>
      <c r="AM657" s="167"/>
      <c r="AN657" s="167"/>
      <c r="AO657" s="167"/>
      <c r="AP657" s="167"/>
      <c r="AQ657" s="167"/>
      <c r="AR657" s="167"/>
      <c r="AS657" s="167"/>
      <c r="AT657" s="167"/>
    </row>
    <row r="658" spans="1:46" ht="15" customHeight="1">
      <c r="A658" s="177"/>
      <c r="B658" s="171"/>
      <c r="C658" s="73" t="s">
        <v>366</v>
      </c>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c r="AN658" s="73"/>
      <c r="AO658" s="73"/>
      <c r="AP658" s="73"/>
      <c r="AQ658" s="73"/>
      <c r="AR658" s="73"/>
      <c r="AS658" s="73"/>
      <c r="AT658" s="73"/>
    </row>
    <row r="659" spans="1:46" ht="15" customHeight="1">
      <c r="A659" s="177"/>
    </row>
    <row r="660" spans="1:46" ht="15" customHeight="1">
      <c r="A660" s="177"/>
      <c r="B660" s="167"/>
      <c r="C660" s="167"/>
      <c r="D660" s="167"/>
      <c r="E660" s="168" t="s">
        <v>321</v>
      </c>
      <c r="G660" s="168" t="s">
        <v>235</v>
      </c>
      <c r="AP660" s="168">
        <f>AP125</f>
        <v>0</v>
      </c>
      <c r="AQ660" s="168">
        <f>AQ125</f>
        <v>0</v>
      </c>
      <c r="AR660" s="168">
        <f>AR125</f>
        <v>0</v>
      </c>
      <c r="AS660" s="168">
        <f>AS125</f>
        <v>0</v>
      </c>
      <c r="AT660" s="168">
        <f>AT125</f>
        <v>0</v>
      </c>
    </row>
    <row r="661" spans="1:46" ht="15" customHeight="1">
      <c r="A661" s="177"/>
      <c r="B661" s="167"/>
      <c r="C661" s="167"/>
      <c r="D661" s="167"/>
      <c r="E661" s="168" t="s">
        <v>367</v>
      </c>
      <c r="G661" s="168" t="s">
        <v>235</v>
      </c>
      <c r="AP661" s="168">
        <f>AP128</f>
        <v>0.79565936041617891</v>
      </c>
      <c r="AQ661" s="168">
        <f>AQ128</f>
        <v>0.81379329751844121</v>
      </c>
      <c r="AR661" s="168">
        <f>AR128</f>
        <v>0.83527031824680331</v>
      </c>
      <c r="AS661" s="168">
        <f>AS128</f>
        <v>0.86914049425217754</v>
      </c>
      <c r="AT661" s="168">
        <f>AT128</f>
        <v>0.88933875020036712</v>
      </c>
    </row>
    <row r="662" spans="1:46" ht="15" customHeight="1">
      <c r="A662" s="177"/>
      <c r="B662" s="167"/>
      <c r="C662" s="167"/>
      <c r="D662" s="167"/>
      <c r="E662" s="167"/>
      <c r="F662" s="167"/>
      <c r="G662" s="167"/>
    </row>
    <row r="663" spans="1:46" ht="15" customHeight="1">
      <c r="A663" s="177"/>
      <c r="B663" s="167"/>
      <c r="C663" s="167"/>
      <c r="D663" s="167"/>
      <c r="E663" s="167" t="s">
        <v>368</v>
      </c>
      <c r="F663" s="167"/>
      <c r="G663" s="167" t="s">
        <v>41</v>
      </c>
      <c r="AP663" s="169" t="b">
        <f>ABS(AP660) &gt; AP661</f>
        <v>0</v>
      </c>
      <c r="AQ663" s="169" t="b">
        <f t="shared" ref="AQ663:AT663" si="118">ABS(AQ660) &gt; AQ661</f>
        <v>0</v>
      </c>
      <c r="AR663" s="169" t="b">
        <f t="shared" si="118"/>
        <v>0</v>
      </c>
      <c r="AS663" s="169" t="b">
        <f t="shared" si="118"/>
        <v>0</v>
      </c>
      <c r="AT663" s="169" t="b">
        <f t="shared" si="118"/>
        <v>0</v>
      </c>
    </row>
    <row r="664" spans="1:46" ht="15" customHeight="1">
      <c r="A664" s="177"/>
      <c r="B664" s="167"/>
      <c r="C664" s="167"/>
      <c r="D664" s="167"/>
      <c r="E664" s="167"/>
      <c r="F664" s="167"/>
      <c r="G664" s="167"/>
    </row>
    <row r="665" spans="1:46" ht="15" customHeight="1">
      <c r="A665" s="177"/>
      <c r="B665" s="167"/>
      <c r="C665" s="167"/>
      <c r="D665" s="167"/>
      <c r="E665" s="168" t="s">
        <v>369</v>
      </c>
      <c r="G665" s="168" t="s">
        <v>235</v>
      </c>
      <c r="AP665" s="86">
        <f>IF(AP660 &gt; 0, -AP661, IF(AP660 &lt; 0, AP661, 0))</f>
        <v>0</v>
      </c>
      <c r="AQ665" s="86">
        <f t="shared" ref="AQ665:AT665" si="119">IF(AQ660 &gt; 0, -AQ661, IF(AQ660 &lt; 0, AQ661, 0))</f>
        <v>0</v>
      </c>
      <c r="AR665" s="86">
        <f t="shared" si="119"/>
        <v>0</v>
      </c>
      <c r="AS665" s="86">
        <f t="shared" si="119"/>
        <v>0</v>
      </c>
      <c r="AT665" s="86">
        <f t="shared" si="119"/>
        <v>0</v>
      </c>
    </row>
    <row r="666" spans="1:46" ht="15" customHeight="1">
      <c r="A666" s="177"/>
      <c r="B666" s="167"/>
      <c r="C666" s="167"/>
      <c r="D666" s="167"/>
      <c r="E666" s="167"/>
      <c r="F666" s="167"/>
      <c r="G666" s="167"/>
      <c r="AP666" s="86"/>
      <c r="AQ666" s="86"/>
      <c r="AR666" s="86"/>
      <c r="AS666" s="86"/>
      <c r="AT666" s="86"/>
    </row>
    <row r="667" spans="1:46" ht="15" customHeight="1">
      <c r="A667" s="177"/>
      <c r="B667" s="167"/>
      <c r="C667" s="167"/>
      <c r="D667" s="167"/>
      <c r="E667" s="167" t="s">
        <v>366</v>
      </c>
      <c r="F667" s="167"/>
      <c r="G667" s="168" t="s">
        <v>235</v>
      </c>
      <c r="AP667" s="370">
        <f>SUM(AP660, AP665) * AP663</f>
        <v>0</v>
      </c>
      <c r="AQ667" s="370">
        <f t="shared" ref="AQ667:AT667" si="120">SUM(AQ660, AQ665) * AQ663</f>
        <v>0</v>
      </c>
      <c r="AR667" s="370">
        <f t="shared" si="120"/>
        <v>0</v>
      </c>
      <c r="AS667" s="370">
        <f t="shared" si="120"/>
        <v>0</v>
      </c>
      <c r="AT667" s="370">
        <f t="shared" si="120"/>
        <v>0</v>
      </c>
    </row>
    <row r="668" spans="1:46" ht="15" customHeight="1">
      <c r="A668" s="177"/>
      <c r="B668" s="167"/>
      <c r="C668" s="167"/>
      <c r="D668" s="167"/>
      <c r="E668" s="167"/>
      <c r="F668" s="167"/>
      <c r="G668" s="167"/>
    </row>
    <row r="669" spans="1:46" ht="15" customHeight="1">
      <c r="A669" s="177"/>
      <c r="B669" s="171"/>
      <c r="C669" s="73" t="s">
        <v>370</v>
      </c>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row>
    <row r="670" spans="1:46" ht="15" customHeight="1">
      <c r="A670" s="177"/>
    </row>
    <row r="671" spans="1:46" ht="15" customHeight="1">
      <c r="A671" s="177"/>
      <c r="E671" s="168" t="s">
        <v>371</v>
      </c>
      <c r="G671" s="171" t="s">
        <v>15</v>
      </c>
      <c r="AP671" s="169">
        <f>(AP667 * ESOpf) * ((1 - AP613) / AP613)</f>
        <v>0</v>
      </c>
      <c r="AQ671" s="169">
        <f>(AQ667 * ESOpf) * ((1 - AQ613) / AQ613)</f>
        <v>0</v>
      </c>
      <c r="AR671" s="169">
        <f>(AR667 * ESOpf) * ((1 - AR613) / AR613)</f>
        <v>0</v>
      </c>
      <c r="AS671" s="169">
        <f>(AS667 * ESOpf) * ((1 - AS613) / AS613)</f>
        <v>0</v>
      </c>
      <c r="AT671" s="169">
        <f>(AT667 * ESOpf) * ((1 - AT613) / AT613)</f>
        <v>0</v>
      </c>
    </row>
    <row r="672" spans="1:46" ht="15" customHeight="1">
      <c r="A672" s="177"/>
      <c r="AP672" s="169"/>
      <c r="AQ672" s="169"/>
      <c r="AR672" s="169"/>
      <c r="AS672" s="169"/>
      <c r="AT672" s="169"/>
    </row>
    <row r="673" spans="1:46" ht="15" customHeight="1">
      <c r="A673" s="177"/>
      <c r="E673" s="168" t="s">
        <v>372</v>
      </c>
      <c r="G673" s="171" t="s">
        <v>15</v>
      </c>
      <c r="AP673" s="169">
        <f xml:space="preserve"> MIN(AP596 + SUM(AP602, AP604), 0)</f>
        <v>0</v>
      </c>
      <c r="AQ673" s="169">
        <f xml:space="preserve"> MIN(AQ596 + SUM(AQ602, AQ604), 0)</f>
        <v>0</v>
      </c>
      <c r="AR673" s="169">
        <f xml:space="preserve"> MIN(AR596 + SUM(AR602, AR604), 0)</f>
        <v>0</v>
      </c>
      <c r="AS673" s="169">
        <f xml:space="preserve"> MIN(AS596 + SUM(AS602, AS604), 0)</f>
        <v>0</v>
      </c>
      <c r="AT673" s="169">
        <f xml:space="preserve"> MIN(AT596 + SUM(AT602, AT604), 0)</f>
        <v>0</v>
      </c>
    </row>
    <row r="674" spans="1:46" ht="15" customHeight="1">
      <c r="A674" s="177"/>
      <c r="G674" s="171"/>
      <c r="AP674" s="169"/>
      <c r="AQ674" s="169"/>
      <c r="AR674" s="169"/>
      <c r="AS674" s="169"/>
      <c r="AT674" s="169"/>
    </row>
    <row r="675" spans="1:46" ht="15" customHeight="1">
      <c r="A675" s="177"/>
      <c r="E675" s="168" t="s">
        <v>373</v>
      </c>
      <c r="G675" s="171" t="s">
        <v>41</v>
      </c>
      <c r="AP675" s="169" t="b">
        <f>AP673 &lt; 0</f>
        <v>0</v>
      </c>
      <c r="AQ675" s="169" t="b">
        <f t="shared" ref="AQ675:AT675" si="121">AQ673 &lt; 0</f>
        <v>0</v>
      </c>
      <c r="AR675" s="169" t="b">
        <f t="shared" si="121"/>
        <v>0</v>
      </c>
      <c r="AS675" s="169" t="b">
        <f t="shared" si="121"/>
        <v>0</v>
      </c>
      <c r="AT675" s="169" t="b">
        <f t="shared" si="121"/>
        <v>0</v>
      </c>
    </row>
    <row r="676" spans="1:46" ht="15" customHeight="1">
      <c r="A676" s="177"/>
      <c r="E676" s="168" t="s">
        <v>374</v>
      </c>
      <c r="G676" s="171" t="s">
        <v>41</v>
      </c>
      <c r="AP676" s="169" t="b">
        <f>AND(AP671 + AP673 &gt; 0, AP675)</f>
        <v>0</v>
      </c>
      <c r="AQ676" s="169" t="b">
        <f t="shared" ref="AQ676:AT676" si="122">AND(AQ671 + AQ673 &gt; 0, AQ675)</f>
        <v>0</v>
      </c>
      <c r="AR676" s="169" t="b">
        <f t="shared" si="122"/>
        <v>0</v>
      </c>
      <c r="AS676" s="169" t="b">
        <f t="shared" si="122"/>
        <v>0</v>
      </c>
      <c r="AT676" s="169" t="b">
        <f t="shared" si="122"/>
        <v>0</v>
      </c>
    </row>
    <row r="677" spans="1:46" ht="15" customHeight="1">
      <c r="A677" s="177"/>
      <c r="AP677" s="169"/>
      <c r="AQ677" s="169"/>
      <c r="AR677" s="169"/>
      <c r="AS677" s="169"/>
      <c r="AT677" s="169"/>
    </row>
    <row r="678" spans="1:46" ht="15" customHeight="1">
      <c r="A678" s="177"/>
      <c r="E678" s="167" t="s">
        <v>375</v>
      </c>
      <c r="F678" s="171"/>
      <c r="G678" s="171" t="s">
        <v>15</v>
      </c>
      <c r="AP678" s="222">
        <f>IF(AP671 &lt; 0, AP671, AP675 * IF(AP676, - AP673, AP671))</f>
        <v>0</v>
      </c>
      <c r="AQ678" s="222">
        <f t="shared" ref="AQ678:AT678" si="123">IF(AQ671 &lt; 0, AQ671, AQ675 * IF(AQ676, - AQ673, AQ671))</f>
        <v>0</v>
      </c>
      <c r="AR678" s="222">
        <f t="shared" si="123"/>
        <v>0</v>
      </c>
      <c r="AS678" s="222">
        <f t="shared" si="123"/>
        <v>0</v>
      </c>
      <c r="AT678" s="222">
        <f t="shared" si="123"/>
        <v>0</v>
      </c>
    </row>
    <row r="679" spans="1:46" ht="15" customHeight="1">
      <c r="A679" s="177"/>
    </row>
    <row r="680" spans="1:46" ht="15" customHeight="1">
      <c r="A680" s="177"/>
      <c r="B680" s="171"/>
      <c r="C680" s="73" t="s">
        <v>376</v>
      </c>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row>
    <row r="681" spans="1:46" ht="15" customHeight="1">
      <c r="A681" s="177"/>
    </row>
    <row r="682" spans="1:46" ht="15" customHeight="1">
      <c r="A682" s="177"/>
      <c r="E682" s="168" t="s">
        <v>377</v>
      </c>
      <c r="G682" s="171" t="s">
        <v>15</v>
      </c>
      <c r="AP682" s="169">
        <f>AP671 - AP678</f>
        <v>0</v>
      </c>
      <c r="AQ682" s="169">
        <f>AQ671 - AQ678</f>
        <v>0</v>
      </c>
      <c r="AR682" s="169">
        <f>AR671 - AR678</f>
        <v>0</v>
      </c>
      <c r="AS682" s="169">
        <f>AS671 - AS678</f>
        <v>0</v>
      </c>
      <c r="AT682" s="169">
        <f>AT671 - AT678</f>
        <v>0</v>
      </c>
    </row>
    <row r="683" spans="1:46" ht="15" customHeight="1">
      <c r="A683" s="177"/>
      <c r="E683" s="167" t="s">
        <v>58</v>
      </c>
      <c r="F683" s="171"/>
      <c r="G683" s="167" t="s">
        <v>29</v>
      </c>
      <c r="AP683" s="94">
        <f>AP613</f>
        <v>0.19</v>
      </c>
      <c r="AQ683" s="94">
        <f>AQ613</f>
        <v>0.19</v>
      </c>
      <c r="AR683" s="94">
        <f>AR613</f>
        <v>0.25</v>
      </c>
      <c r="AS683" s="94">
        <f>AS613</f>
        <v>0.25</v>
      </c>
      <c r="AT683" s="94">
        <f>AT613</f>
        <v>0.25</v>
      </c>
    </row>
    <row r="684" spans="1:46" ht="15" customHeight="1">
      <c r="A684" s="177"/>
      <c r="E684" s="167" t="s">
        <v>142</v>
      </c>
      <c r="F684" s="171"/>
      <c r="G684" s="167" t="s">
        <v>28</v>
      </c>
      <c r="AP684" s="15">
        <f>AP616</f>
        <v>1.2345679012345678</v>
      </c>
      <c r="AQ684" s="15">
        <f>AQ616</f>
        <v>1.2345679012345678</v>
      </c>
      <c r="AR684" s="15">
        <f>AR616</f>
        <v>1.3333333333333333</v>
      </c>
      <c r="AS684" s="15">
        <f>AS616</f>
        <v>1.3333333333333333</v>
      </c>
      <c r="AT684" s="15">
        <f>AT616</f>
        <v>1.3333333333333333</v>
      </c>
    </row>
    <row r="685" spans="1:46" ht="15" customHeight="1">
      <c r="A685" s="177"/>
    </row>
    <row r="686" spans="1:46" ht="15" customHeight="1">
      <c r="A686" s="177"/>
      <c r="E686" s="167" t="s">
        <v>378</v>
      </c>
      <c r="G686" s="171" t="s">
        <v>15</v>
      </c>
      <c r="AP686" s="222">
        <f>AP682 * AP683 * AP684</f>
        <v>0</v>
      </c>
      <c r="AQ686" s="222">
        <f t="shared" ref="AQ686:AT686" si="124">AQ682 * AQ683 * AQ684</f>
        <v>0</v>
      </c>
      <c r="AR686" s="222">
        <f t="shared" si="124"/>
        <v>0</v>
      </c>
      <c r="AS686" s="222">
        <f t="shared" si="124"/>
        <v>0</v>
      </c>
      <c r="AT686" s="222">
        <f t="shared" si="124"/>
        <v>0</v>
      </c>
    </row>
    <row r="687" spans="1:46" ht="15" customHeight="1">
      <c r="A687" s="177"/>
      <c r="E687" s="167"/>
      <c r="G687" s="171"/>
    </row>
    <row r="688" spans="1:46" ht="15" customHeight="1">
      <c r="A688" s="177"/>
      <c r="B688" s="60" t="s">
        <v>379</v>
      </c>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c r="AS688" s="60"/>
      <c r="AT688" s="60"/>
    </row>
    <row r="689" spans="1:46" ht="15" customHeight="1">
      <c r="A689" s="177"/>
      <c r="B689" s="167"/>
      <c r="C689" s="167"/>
      <c r="D689" s="167"/>
      <c r="E689" s="167"/>
      <c r="F689" s="167"/>
      <c r="G689" s="167"/>
    </row>
    <row r="690" spans="1:46" ht="15" customHeight="1">
      <c r="A690" s="177"/>
      <c r="B690" s="179"/>
      <c r="C690" s="210"/>
      <c r="D690" s="114" t="s">
        <v>380</v>
      </c>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c r="AO690" s="114"/>
      <c r="AP690" s="114"/>
      <c r="AQ690" s="114"/>
      <c r="AR690" s="114"/>
      <c r="AS690" s="114"/>
      <c r="AT690" s="114"/>
    </row>
    <row r="691" spans="1:46" ht="15" customHeight="1">
      <c r="A691" s="177"/>
      <c r="B691" s="177"/>
      <c r="C691" s="177"/>
      <c r="D691" s="177"/>
      <c r="E691" s="177"/>
      <c r="F691" s="177"/>
      <c r="G691" s="177"/>
    </row>
    <row r="692" spans="1:46" ht="15" customHeight="1">
      <c r="A692" s="177"/>
      <c r="B692" s="177"/>
      <c r="C692" s="177"/>
      <c r="D692" s="177"/>
      <c r="E692" s="168" t="s">
        <v>69</v>
      </c>
      <c r="F692" s="177"/>
      <c r="G692" s="168" t="s">
        <v>235</v>
      </c>
      <c r="AP692"/>
      <c r="AQ692"/>
      <c r="AR692" s="226">
        <f>AR445</f>
        <v>329.3410729672047</v>
      </c>
      <c r="AS692" s="168">
        <f>AS445</f>
        <v>348.92767967865643</v>
      </c>
      <c r="AT692" s="168">
        <f>AT445</f>
        <v>353.05886317649316</v>
      </c>
    </row>
    <row r="693" spans="1:46" ht="15" customHeight="1">
      <c r="A693" s="177"/>
      <c r="B693" s="177"/>
      <c r="C693" s="177"/>
      <c r="D693" s="177"/>
      <c r="E693" s="179" t="s">
        <v>381</v>
      </c>
      <c r="F693" s="177"/>
      <c r="G693" s="179" t="s">
        <v>28</v>
      </c>
      <c r="AP693"/>
      <c r="AQ693"/>
      <c r="AR693" s="522">
        <f>AR119</f>
        <v>1.0987601131013411</v>
      </c>
      <c r="AS693" s="279">
        <f>AS119</f>
        <v>1.1205065599926722</v>
      </c>
      <c r="AT693" s="279">
        <f>AT119</f>
        <v>1.1419681372984609</v>
      </c>
    </row>
    <row r="694" spans="1:46" ht="15" customHeight="1">
      <c r="A694" s="177"/>
      <c r="B694" s="177"/>
      <c r="C694" s="177"/>
      <c r="D694" s="177"/>
      <c r="E694" s="177"/>
      <c r="F694" s="177"/>
      <c r="G694" s="177"/>
      <c r="AP694"/>
      <c r="AQ694"/>
    </row>
    <row r="695" spans="1:46" ht="15" customHeight="1">
      <c r="A695" s="177"/>
      <c r="E695" s="168" t="s">
        <v>382</v>
      </c>
      <c r="G695" s="171" t="s">
        <v>15</v>
      </c>
      <c r="AP695"/>
      <c r="AQ695"/>
      <c r="AR695" s="226">
        <f>AR123</f>
        <v>0</v>
      </c>
      <c r="AS695" s="168">
        <f>AS123</f>
        <v>0</v>
      </c>
      <c r="AT695" s="168">
        <f>AT123</f>
        <v>0</v>
      </c>
    </row>
    <row r="696" spans="1:46" ht="15" customHeight="1">
      <c r="A696" s="177"/>
      <c r="E696" s="168" t="s">
        <v>69</v>
      </c>
      <c r="G696" s="171" t="s">
        <v>15</v>
      </c>
      <c r="AP696"/>
      <c r="AQ696"/>
      <c r="AR696" s="134">
        <f t="shared" ref="AR696:AT696" si="125">AR692 * AR693</f>
        <v>361.86683458236286</v>
      </c>
      <c r="AS696" s="167">
        <f t="shared" si="125"/>
        <v>390.97575404295634</v>
      </c>
      <c r="AT696" s="167">
        <f t="shared" si="125"/>
        <v>403.18197233837208</v>
      </c>
    </row>
    <row r="697" spans="1:46" ht="15" customHeight="1">
      <c r="A697" s="177"/>
      <c r="AP697"/>
      <c r="AQ697"/>
    </row>
    <row r="698" spans="1:46" ht="15" customHeight="1">
      <c r="A698" s="177"/>
      <c r="E698" s="168" t="s">
        <v>383</v>
      </c>
      <c r="G698" s="168" t="s">
        <v>29</v>
      </c>
      <c r="AP698"/>
      <c r="AQ698"/>
      <c r="AR698" s="523">
        <f t="shared" ref="AR698:AT698" si="126">AR695/AR696</f>
        <v>0</v>
      </c>
      <c r="AS698" s="94">
        <f t="shared" si="126"/>
        <v>0</v>
      </c>
      <c r="AT698" s="94">
        <f t="shared" si="126"/>
        <v>0</v>
      </c>
    </row>
    <row r="699" spans="1:46" ht="15" customHeight="1">
      <c r="A699" s="177"/>
      <c r="E699" s="177" t="s">
        <v>384</v>
      </c>
      <c r="F699" s="177"/>
      <c r="G699" s="177" t="s">
        <v>29</v>
      </c>
      <c r="AP699"/>
      <c r="AQ699"/>
      <c r="AR699" s="524">
        <f>AR92</f>
        <v>0.55000000000000004</v>
      </c>
      <c r="AS699" s="236">
        <f>AS92</f>
        <v>0.55000000000000004</v>
      </c>
      <c r="AT699" s="236">
        <f>AT92</f>
        <v>0.55000000000000004</v>
      </c>
    </row>
    <row r="700" spans="1:46" ht="15" customHeight="1">
      <c r="A700" s="177"/>
      <c r="E700" s="168" t="s">
        <v>385</v>
      </c>
      <c r="G700" s="168" t="s">
        <v>41</v>
      </c>
      <c r="AP700"/>
      <c r="AQ700"/>
      <c r="AR700" s="226" t="b">
        <f t="shared" ref="AR700:AT700" si="127">AR698 &gt; AR699</f>
        <v>0</v>
      </c>
      <c r="AS700" s="176" t="b">
        <f t="shared" si="127"/>
        <v>0</v>
      </c>
      <c r="AT700" s="176" t="b">
        <f t="shared" si="127"/>
        <v>0</v>
      </c>
    </row>
    <row r="701" spans="1:46" ht="15" customHeight="1">
      <c r="A701" s="177"/>
      <c r="AP701"/>
      <c r="AQ701"/>
    </row>
    <row r="702" spans="1:46" ht="15" customHeight="1">
      <c r="A702" s="177"/>
      <c r="B702" s="179"/>
      <c r="C702" s="210"/>
      <c r="D702" s="114" t="s">
        <v>386</v>
      </c>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c r="AO702" s="114"/>
      <c r="AP702" s="114"/>
      <c r="AQ702" s="114"/>
      <c r="AR702" s="114"/>
      <c r="AS702" s="114"/>
      <c r="AT702" s="114"/>
    </row>
    <row r="703" spans="1:46" ht="15" customHeight="1">
      <c r="A703" s="177"/>
      <c r="B703" s="177"/>
      <c r="C703" s="177"/>
      <c r="D703" s="177"/>
      <c r="E703" s="177"/>
      <c r="F703" s="177"/>
      <c r="G703" s="177"/>
      <c r="AP703"/>
      <c r="AQ703"/>
    </row>
    <row r="704" spans="1:46" ht="15" customHeight="1">
      <c r="A704" s="177"/>
      <c r="E704" s="168" t="s">
        <v>387</v>
      </c>
      <c r="G704" s="171" t="s">
        <v>15</v>
      </c>
      <c r="AP704"/>
      <c r="AQ704"/>
      <c r="AR704" s="226">
        <f>AR124</f>
        <v>0</v>
      </c>
      <c r="AS704" s="168">
        <f>AS124</f>
        <v>0</v>
      </c>
      <c r="AT704" s="168">
        <f>AT124</f>
        <v>0</v>
      </c>
    </row>
    <row r="705" spans="1:46" ht="15" customHeight="1">
      <c r="A705" s="177"/>
      <c r="E705" s="168" t="s">
        <v>408</v>
      </c>
      <c r="G705" s="171" t="s">
        <v>15</v>
      </c>
      <c r="AP705"/>
      <c r="AQ705"/>
      <c r="AR705" s="226">
        <f>-SUM(AR593:AR593)</f>
        <v>3.8347367418442628</v>
      </c>
      <c r="AS705" s="168">
        <f>-SUM(AS593:AS593)</f>
        <v>4.3093888274948053</v>
      </c>
      <c r="AT705" s="168">
        <f>-SUM(AT593:AT593)</f>
        <v>4.546630507348179</v>
      </c>
    </row>
    <row r="706" spans="1:46" ht="15" customHeight="1">
      <c r="A706" s="177"/>
      <c r="E706" s="168" t="s">
        <v>388</v>
      </c>
      <c r="G706" s="168" t="s">
        <v>41</v>
      </c>
      <c r="AP706"/>
      <c r="AQ706"/>
      <c r="AR706" s="226" t="b">
        <f t="shared" ref="AR706:AT706" si="128">AR704 &gt; AR705</f>
        <v>0</v>
      </c>
      <c r="AS706" s="176" t="b">
        <f t="shared" si="128"/>
        <v>0</v>
      </c>
      <c r="AT706" s="176" t="b">
        <f t="shared" si="128"/>
        <v>0</v>
      </c>
    </row>
    <row r="707" spans="1:46" ht="15" customHeight="1">
      <c r="A707" s="177"/>
      <c r="B707" s="167"/>
      <c r="C707" s="218"/>
      <c r="D707" s="218"/>
      <c r="E707" s="218"/>
      <c r="F707" s="218"/>
      <c r="G707" s="167"/>
      <c r="AP707"/>
      <c r="AQ707"/>
    </row>
    <row r="708" spans="1:46" ht="15" customHeight="1">
      <c r="A708" s="177"/>
      <c r="B708" s="179"/>
      <c r="C708" s="210"/>
      <c r="D708" s="114" t="s">
        <v>389</v>
      </c>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c r="AO708" s="114"/>
      <c r="AP708" s="114"/>
      <c r="AQ708" s="114"/>
      <c r="AR708" s="114"/>
      <c r="AS708" s="114"/>
      <c r="AT708" s="114"/>
    </row>
    <row r="709" spans="1:46" ht="15" customHeight="1">
      <c r="A709" s="177"/>
      <c r="B709" s="177"/>
      <c r="C709" s="177"/>
      <c r="D709" s="177"/>
      <c r="E709" s="177"/>
      <c r="F709" s="177"/>
      <c r="G709" s="177"/>
      <c r="AP709"/>
      <c r="AQ709"/>
    </row>
    <row r="710" spans="1:46" ht="15" customHeight="1">
      <c r="A710" s="177"/>
      <c r="E710" s="168" t="s">
        <v>390</v>
      </c>
      <c r="G710" s="168" t="s">
        <v>41</v>
      </c>
      <c r="AP710"/>
      <c r="AQ710"/>
      <c r="AR710" s="226" t="b">
        <f t="shared" ref="AR710:AT710" si="129">AR700 * AR706 = 1</f>
        <v>0</v>
      </c>
      <c r="AS710" s="169" t="b">
        <f t="shared" si="129"/>
        <v>0</v>
      </c>
      <c r="AT710" s="169" t="b">
        <f t="shared" si="129"/>
        <v>0</v>
      </c>
    </row>
    <row r="711" spans="1:46" ht="15" customHeight="1">
      <c r="A711" s="177"/>
    </row>
    <row r="712" spans="1:46" ht="15" customHeight="1">
      <c r="A712" s="177"/>
      <c r="E712" s="168" t="s">
        <v>389</v>
      </c>
      <c r="G712" s="171" t="s">
        <v>15</v>
      </c>
      <c r="AP712" s="580">
        <v>0</v>
      </c>
      <c r="AQ712" s="580">
        <v>0</v>
      </c>
      <c r="AR712" s="222">
        <f t="shared" ref="AR712:AT712" si="130">(AR704 - AR705) * AR710</f>
        <v>0</v>
      </c>
      <c r="AS712" s="222">
        <f t="shared" si="130"/>
        <v>0</v>
      </c>
      <c r="AT712" s="222">
        <f t="shared" si="130"/>
        <v>0</v>
      </c>
    </row>
    <row r="713" spans="1:46" ht="15" customHeight="1">
      <c r="A713" s="177"/>
    </row>
    <row r="714" spans="1:46" ht="15" customHeight="1">
      <c r="A714" s="167"/>
      <c r="B714" s="170" t="s">
        <v>401</v>
      </c>
      <c r="C714" s="170"/>
      <c r="D714" s="170"/>
      <c r="E714" s="170"/>
      <c r="F714" s="170"/>
      <c r="G714" s="170"/>
      <c r="H714" s="170"/>
      <c r="I714" s="170"/>
      <c r="J714" s="170"/>
      <c r="K714" s="170"/>
      <c r="L714" s="170"/>
      <c r="M714" s="170"/>
      <c r="N714" s="170"/>
      <c r="O714" s="170"/>
      <c r="P714" s="170"/>
      <c r="Q714" s="170"/>
      <c r="R714" s="170"/>
      <c r="S714" s="170"/>
      <c r="T714" s="170"/>
      <c r="U714" s="170"/>
      <c r="V714" s="170"/>
      <c r="W714" s="170"/>
      <c r="X714" s="170"/>
      <c r="Y714" s="170"/>
      <c r="Z714" s="170"/>
      <c r="AA714" s="170"/>
      <c r="AB714" s="170"/>
      <c r="AC714" s="170"/>
      <c r="AD714" s="170"/>
      <c r="AE714" s="170"/>
      <c r="AF714" s="170"/>
      <c r="AG714" s="170"/>
      <c r="AH714" s="170"/>
      <c r="AI714" s="170"/>
      <c r="AJ714" s="170"/>
      <c r="AK714" s="170"/>
      <c r="AL714" s="170"/>
      <c r="AM714" s="170"/>
      <c r="AN714" s="30"/>
      <c r="AO714" s="30"/>
      <c r="AP714" s="30"/>
      <c r="AQ714" s="30"/>
      <c r="AR714" s="30"/>
      <c r="AS714" s="30"/>
      <c r="AT714" s="30"/>
    </row>
    <row r="715" spans="1:46" ht="15" customHeight="1">
      <c r="A715" s="177"/>
      <c r="B715" s="95" t="s">
        <v>402</v>
      </c>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c r="AA715" s="95"/>
      <c r="AB715" s="95"/>
      <c r="AC715" s="95"/>
      <c r="AD715" s="95"/>
      <c r="AE715" s="95"/>
      <c r="AF715" s="95"/>
      <c r="AG715" s="95"/>
      <c r="AH715" s="95"/>
      <c r="AI715" s="95"/>
      <c r="AJ715" s="95"/>
      <c r="AK715" s="95"/>
      <c r="AL715" s="95"/>
      <c r="AM715" s="95"/>
      <c r="AN715" s="99"/>
      <c r="AO715" s="99"/>
      <c r="AP715" s="99"/>
      <c r="AQ715" s="99"/>
      <c r="AR715" s="99"/>
      <c r="AS715" s="99"/>
      <c r="AT715" s="99"/>
    </row>
    <row r="716" spans="1:46" ht="15" customHeight="1">
      <c r="A716" s="177"/>
      <c r="B716" s="95" t="s">
        <v>403</v>
      </c>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c r="AA716" s="95"/>
      <c r="AB716" s="95"/>
      <c r="AC716" s="95"/>
      <c r="AD716" s="95"/>
      <c r="AE716" s="95"/>
      <c r="AF716" s="95"/>
      <c r="AG716" s="95"/>
      <c r="AH716" s="95"/>
      <c r="AI716" s="95"/>
      <c r="AJ716" s="95"/>
      <c r="AK716" s="95"/>
      <c r="AL716" s="95"/>
      <c r="AM716" s="95"/>
      <c r="AN716" s="95"/>
      <c r="AO716" s="99"/>
      <c r="AP716" s="99"/>
      <c r="AQ716" s="99"/>
      <c r="AR716" s="99"/>
      <c r="AS716" s="99"/>
      <c r="AT716" s="99"/>
    </row>
    <row r="717" spans="1:46" ht="15" customHeight="1">
      <c r="A717" s="177"/>
      <c r="B717" s="171"/>
      <c r="C717" s="171"/>
      <c r="D717" s="171"/>
      <c r="E717" s="171"/>
      <c r="F717" s="171"/>
      <c r="G717" s="171"/>
      <c r="H717" s="171"/>
      <c r="I717" s="171"/>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c r="AH717" s="79"/>
      <c r="AI717" s="79"/>
      <c r="AJ717" s="79"/>
      <c r="AK717" s="79"/>
      <c r="AL717" s="79"/>
      <c r="AM717" s="79"/>
      <c r="AN717" s="167"/>
      <c r="AO717" s="167"/>
      <c r="AP717" s="167"/>
      <c r="AQ717" s="167"/>
      <c r="AR717" s="167"/>
      <c r="AS717" s="167"/>
      <c r="AT717" s="167"/>
    </row>
    <row r="718" spans="1:46" ht="15" customHeight="1">
      <c r="A718" s="177"/>
      <c r="B718" s="171"/>
      <c r="C718" s="171"/>
      <c r="D718" s="171"/>
      <c r="E718" s="167" t="s">
        <v>297</v>
      </c>
      <c r="F718" s="171"/>
      <c r="G718" s="171" t="s">
        <v>235</v>
      </c>
      <c r="H718" s="167" t="s">
        <v>307</v>
      </c>
      <c r="I718" s="171"/>
      <c r="J718" s="79"/>
      <c r="K718" s="79"/>
      <c r="L718" s="79"/>
      <c r="M718" s="79"/>
      <c r="N718" s="79"/>
      <c r="O718" s="79"/>
      <c r="P718" s="79"/>
      <c r="Q718" s="79"/>
      <c r="R718" s="79"/>
      <c r="S718" s="79"/>
      <c r="T718" s="79"/>
      <c r="U718" s="79"/>
      <c r="V718" s="79"/>
      <c r="W718" s="79"/>
      <c r="X718" s="79"/>
      <c r="Y718" s="79"/>
      <c r="Z718" s="79"/>
      <c r="AA718" s="79"/>
      <c r="AB718" s="79"/>
      <c r="AC718" s="79"/>
      <c r="AD718" s="79"/>
      <c r="AE718" s="79"/>
      <c r="AF718" s="279"/>
      <c r="AG718" s="279"/>
      <c r="AH718" s="279"/>
      <c r="AI718" s="279"/>
      <c r="AJ718" s="279"/>
      <c r="AK718" s="79"/>
      <c r="AL718" s="79"/>
      <c r="AM718" s="79"/>
      <c r="AN718" s="15"/>
      <c r="AO718" s="279"/>
      <c r="AP718" s="167">
        <f>AP279</f>
        <v>160.92812999565155</v>
      </c>
      <c r="AQ718" s="167">
        <f>AQ279</f>
        <v>162.58456502345828</v>
      </c>
      <c r="AR718" s="15">
        <f>AR279</f>
        <v>167.82861061022678</v>
      </c>
      <c r="AS718" s="15">
        <f>AS279</f>
        <v>174.68304368864634</v>
      </c>
      <c r="AT718" s="15">
        <f>AT279</f>
        <v>174.69341425833588</v>
      </c>
    </row>
    <row r="719" spans="1:46" ht="15" customHeight="1">
      <c r="A719" s="177"/>
      <c r="B719" s="171"/>
      <c r="C719" s="171"/>
      <c r="D719" s="171"/>
      <c r="E719" s="167" t="s">
        <v>396</v>
      </c>
      <c r="F719" s="171"/>
      <c r="G719" s="171" t="s">
        <v>235</v>
      </c>
      <c r="H719" s="167" t="s">
        <v>486</v>
      </c>
      <c r="I719" s="171"/>
      <c r="J719" s="79"/>
      <c r="K719" s="79"/>
      <c r="L719" s="79"/>
      <c r="M719" s="79"/>
      <c r="N719" s="79"/>
      <c r="O719" s="79"/>
      <c r="P719" s="79"/>
      <c r="Q719" s="79"/>
      <c r="R719" s="79"/>
      <c r="S719" s="79"/>
      <c r="T719" s="79"/>
      <c r="U719" s="79"/>
      <c r="V719" s="79"/>
      <c r="W719" s="79"/>
      <c r="X719" s="79"/>
      <c r="Y719" s="79"/>
      <c r="Z719" s="79"/>
      <c r="AA719" s="79"/>
      <c r="AB719" s="79"/>
      <c r="AC719" s="79"/>
      <c r="AD719" s="79"/>
      <c r="AE719" s="79"/>
      <c r="AF719" s="279"/>
      <c r="AG719" s="279"/>
      <c r="AH719" s="279"/>
      <c r="AI719" s="279"/>
      <c r="AJ719" s="279"/>
      <c r="AK719" s="79"/>
      <c r="AL719" s="79"/>
      <c r="AM719" s="79"/>
      <c r="AN719" s="15"/>
      <c r="AO719" s="279"/>
      <c r="AP719" s="167">
        <f>AP186</f>
        <v>15.243696754268901</v>
      </c>
      <c r="AQ719" s="167">
        <f>AQ186</f>
        <v>10.941332549314305</v>
      </c>
      <c r="AR719" s="15">
        <f>AR186</f>
        <v>5.2680014676444511</v>
      </c>
      <c r="AS719" s="15">
        <f>AS186</f>
        <v>1.4710343469476319</v>
      </c>
      <c r="AT719" s="15">
        <f>AT186</f>
        <v>1.4569203612890758</v>
      </c>
    </row>
    <row r="720" spans="1:46" ht="15" customHeight="1">
      <c r="A720" s="177"/>
      <c r="B720" s="171"/>
      <c r="C720" s="171"/>
      <c r="D720" s="171"/>
      <c r="E720" s="167" t="s">
        <v>45</v>
      </c>
      <c r="F720" s="167"/>
      <c r="G720" s="171" t="s">
        <v>235</v>
      </c>
      <c r="H720" s="167" t="s">
        <v>308</v>
      </c>
      <c r="I720" s="171"/>
      <c r="J720" s="167"/>
      <c r="K720" s="167"/>
      <c r="L720" s="167"/>
      <c r="M720" s="167"/>
      <c r="N720" s="167"/>
      <c r="O720" s="167"/>
      <c r="P720" s="167"/>
      <c r="Q720" s="167"/>
      <c r="R720" s="167"/>
      <c r="S720" s="167"/>
      <c r="T720" s="167"/>
      <c r="U720" s="167"/>
      <c r="V720" s="167"/>
      <c r="W720" s="167"/>
      <c r="X720" s="167"/>
      <c r="Y720" s="167"/>
      <c r="Z720" s="167"/>
      <c r="AA720" s="167"/>
      <c r="AB720" s="167"/>
      <c r="AC720" s="167"/>
      <c r="AD720" s="167"/>
      <c r="AE720" s="167"/>
      <c r="AF720" s="279"/>
      <c r="AG720" s="279"/>
      <c r="AH720" s="279"/>
      <c r="AI720" s="279"/>
      <c r="AJ720" s="279"/>
      <c r="AK720" s="167"/>
      <c r="AL720" s="167"/>
      <c r="AM720" s="167"/>
      <c r="AN720" s="15"/>
      <c r="AO720" s="279"/>
      <c r="AP720" s="167">
        <f>-AP444</f>
        <v>51.534560435283744</v>
      </c>
      <c r="AQ720" s="167">
        <f>-AQ444</f>
        <v>59.122859586263147</v>
      </c>
      <c r="AR720" s="15">
        <f>-AR444</f>
        <v>65.189080387425534</v>
      </c>
      <c r="AS720" s="15">
        <f>-AS444</f>
        <v>71.610172565878074</v>
      </c>
      <c r="AT720" s="15">
        <f>-AT444</f>
        <v>77.324103502384375</v>
      </c>
    </row>
    <row r="721" spans="1:46" ht="15" customHeight="1">
      <c r="A721" s="177"/>
      <c r="B721" s="171"/>
      <c r="C721" s="171"/>
      <c r="D721" s="171"/>
      <c r="E721" s="167" t="s">
        <v>12</v>
      </c>
      <c r="F721" s="167"/>
      <c r="G721" s="171" t="s">
        <v>235</v>
      </c>
      <c r="H721" s="167" t="s">
        <v>309</v>
      </c>
      <c r="I721" s="171"/>
      <c r="J721" s="167"/>
      <c r="K721" s="167"/>
      <c r="L721" s="167"/>
      <c r="M721" s="167"/>
      <c r="N721" s="167"/>
      <c r="O721" s="167"/>
      <c r="P721" s="167"/>
      <c r="Q721" s="167"/>
      <c r="R721" s="167"/>
      <c r="S721" s="167"/>
      <c r="T721" s="167"/>
      <c r="U721" s="167"/>
      <c r="V721" s="167"/>
      <c r="W721" s="167"/>
      <c r="X721" s="167"/>
      <c r="Y721" s="167"/>
      <c r="Z721" s="167"/>
      <c r="AA721" s="167"/>
      <c r="AB721" s="167"/>
      <c r="AC721" s="167"/>
      <c r="AD721" s="167"/>
      <c r="AE721" s="167"/>
      <c r="AF721" s="279"/>
      <c r="AG721" s="279"/>
      <c r="AH721" s="279"/>
      <c r="AI721" s="279"/>
      <c r="AJ721" s="279"/>
      <c r="AK721" s="167"/>
      <c r="AL721" s="167"/>
      <c r="AM721" s="167"/>
      <c r="AN721" s="15"/>
      <c r="AO721" s="279"/>
      <c r="AP721" s="167">
        <f>AP470</f>
        <v>8.2691550916848762</v>
      </c>
      <c r="AQ721" s="167">
        <f>AQ470</f>
        <v>9.4664747859805285</v>
      </c>
      <c r="AR721" s="15">
        <f>AR470</f>
        <v>10.41626902348697</v>
      </c>
      <c r="AS721" s="15">
        <f>AS470</f>
        <v>11.285039212161495</v>
      </c>
      <c r="AT721" s="15">
        <f>AT470</f>
        <v>11.780227280298343</v>
      </c>
    </row>
    <row r="722" spans="1:46" ht="15" customHeight="1">
      <c r="A722" s="177"/>
      <c r="B722" s="171"/>
      <c r="C722" s="171"/>
      <c r="D722" s="171"/>
      <c r="E722" s="167" t="s">
        <v>70</v>
      </c>
      <c r="F722" s="167"/>
      <c r="G722" s="171" t="s">
        <v>235</v>
      </c>
      <c r="H722" s="167" t="s">
        <v>310</v>
      </c>
      <c r="I722" s="171"/>
      <c r="J722" s="167"/>
      <c r="K722" s="167"/>
      <c r="L722" s="167"/>
      <c r="M722" s="167"/>
      <c r="N722" s="167"/>
      <c r="O722" s="167"/>
      <c r="P722" s="167"/>
      <c r="Q722" s="167"/>
      <c r="R722" s="167"/>
      <c r="S722" s="167"/>
      <c r="T722" s="167"/>
      <c r="U722" s="167"/>
      <c r="V722" s="167"/>
      <c r="W722" s="167"/>
      <c r="X722" s="167"/>
      <c r="Y722" s="167"/>
      <c r="Z722" s="167"/>
      <c r="AA722" s="167"/>
      <c r="AB722" s="167"/>
      <c r="AC722" s="167"/>
      <c r="AD722" s="167"/>
      <c r="AE722" s="167"/>
      <c r="AF722" s="279"/>
      <c r="AG722" s="279"/>
      <c r="AH722" s="279"/>
      <c r="AI722" s="279"/>
      <c r="AJ722" s="279"/>
      <c r="AK722" s="167"/>
      <c r="AL722" s="167"/>
      <c r="AM722" s="167"/>
      <c r="AN722" s="15"/>
      <c r="AO722" s="279"/>
      <c r="AP722" s="167">
        <f>AP573 / ESOpf</f>
        <v>0.57278932362886636</v>
      </c>
      <c r="AQ722" s="167">
        <f>AQ573 / ESOpf</f>
        <v>0</v>
      </c>
      <c r="AR722" s="15">
        <f>AR573 / ESOpf</f>
        <v>0</v>
      </c>
      <c r="AS722" s="15">
        <f>AS573 / ESOpf</f>
        <v>0</v>
      </c>
      <c r="AT722" s="15">
        <f>AT573 / ESOpf</f>
        <v>0</v>
      </c>
    </row>
    <row r="723" spans="1:46" ht="15" customHeight="1">
      <c r="A723" s="177"/>
      <c r="B723" s="171"/>
      <c r="C723" s="171"/>
      <c r="D723" s="171"/>
      <c r="E723" s="167" t="s">
        <v>485</v>
      </c>
      <c r="F723" s="171"/>
      <c r="G723" s="171" t="s">
        <v>235</v>
      </c>
      <c r="H723" s="167" t="s">
        <v>412</v>
      </c>
      <c r="I723" s="171"/>
      <c r="J723" s="79"/>
      <c r="K723" s="79"/>
      <c r="L723" s="79"/>
      <c r="M723" s="79"/>
      <c r="N723" s="79"/>
      <c r="O723" s="79"/>
      <c r="P723" s="79"/>
      <c r="Q723" s="79"/>
      <c r="R723" s="79"/>
      <c r="S723" s="79"/>
      <c r="T723" s="79"/>
      <c r="U723" s="79"/>
      <c r="V723" s="79"/>
      <c r="W723" s="79"/>
      <c r="X723" s="79"/>
      <c r="Y723" s="79"/>
      <c r="Z723" s="79"/>
      <c r="AA723" s="79"/>
      <c r="AB723" s="79"/>
      <c r="AC723" s="79"/>
      <c r="AD723" s="79"/>
      <c r="AE723" s="79"/>
      <c r="AF723" s="279"/>
      <c r="AG723" s="279"/>
      <c r="AH723" s="279"/>
      <c r="AI723" s="279"/>
      <c r="AJ723" s="279"/>
      <c r="AK723" s="167"/>
      <c r="AL723" s="167"/>
      <c r="AM723" s="167"/>
      <c r="AN723" s="15"/>
      <c r="AO723" s="279"/>
      <c r="AP723" s="167">
        <f>AP201</f>
        <v>4.5600851037619252</v>
      </c>
      <c r="AQ723" s="167">
        <f>AQ201</f>
        <v>4.4883707291576611</v>
      </c>
      <c r="AR723" s="167">
        <f>AR201</f>
        <v>4.4098367540490599</v>
      </c>
      <c r="AS723" s="167">
        <f>AS201</f>
        <v>4.3262060816857915</v>
      </c>
      <c r="AT723" s="167">
        <f>AT201</f>
        <v>4.2415221677344537</v>
      </c>
    </row>
    <row r="724" spans="1:46" ht="15" customHeight="1">
      <c r="A724" s="177"/>
      <c r="B724" s="171"/>
      <c r="C724" s="171"/>
      <c r="D724" s="171"/>
      <c r="E724" s="300" t="s">
        <v>505</v>
      </c>
      <c r="F724" s="171"/>
      <c r="G724" s="171" t="s">
        <v>235</v>
      </c>
      <c r="H724" s="167"/>
      <c r="I724" s="171"/>
      <c r="J724" s="79"/>
      <c r="K724" s="79"/>
      <c r="L724" s="79"/>
      <c r="M724" s="79"/>
      <c r="N724" s="79"/>
      <c r="O724" s="79"/>
      <c r="P724" s="79"/>
      <c r="Q724" s="79"/>
      <c r="R724" s="79"/>
      <c r="S724" s="79"/>
      <c r="T724" s="79"/>
      <c r="U724" s="79"/>
      <c r="V724" s="79"/>
      <c r="W724" s="79"/>
      <c r="X724" s="79"/>
      <c r="Y724" s="79"/>
      <c r="Z724" s="79"/>
      <c r="AA724" s="79"/>
      <c r="AB724" s="79"/>
      <c r="AC724" s="79"/>
      <c r="AD724" s="79"/>
      <c r="AE724" s="79"/>
      <c r="AF724" s="279"/>
      <c r="AG724" s="279"/>
      <c r="AH724" s="279"/>
      <c r="AI724" s="279"/>
      <c r="AJ724" s="279"/>
      <c r="AK724" s="167"/>
      <c r="AL724" s="167"/>
      <c r="AM724" s="167"/>
      <c r="AN724" s="15"/>
      <c r="AO724" s="279"/>
      <c r="AP724" s="318">
        <f>SUM(AP718:AP723)</f>
        <v>241.10841670427985</v>
      </c>
      <c r="AQ724" s="318">
        <f>SUM(AQ718:AQ723)</f>
        <v>246.60360267417389</v>
      </c>
      <c r="AR724" s="318">
        <f>SUM(AR718:AR723)</f>
        <v>253.11179824283275</v>
      </c>
      <c r="AS724" s="318">
        <f>SUM(AS718:AS723)</f>
        <v>263.37549589531932</v>
      </c>
      <c r="AT724" s="318">
        <f>SUM(AT718:AT723)</f>
        <v>269.49618757004208</v>
      </c>
    </row>
    <row r="725" spans="1:46" ht="15" customHeight="1">
      <c r="A725" s="177"/>
      <c r="B725" s="171"/>
      <c r="C725" s="171"/>
      <c r="D725" s="171"/>
      <c r="E725" s="167" t="s">
        <v>299</v>
      </c>
      <c r="F725" s="167"/>
      <c r="G725" s="171" t="s">
        <v>235</v>
      </c>
      <c r="H725" s="167" t="s">
        <v>311</v>
      </c>
      <c r="I725" s="171"/>
      <c r="J725" s="167"/>
      <c r="K725" s="167"/>
      <c r="L725" s="167"/>
      <c r="M725" s="167"/>
      <c r="N725" s="167"/>
      <c r="O725" s="167"/>
      <c r="P725" s="167"/>
      <c r="Q725" s="167"/>
      <c r="R725" s="167"/>
      <c r="S725" s="167"/>
      <c r="T725" s="167"/>
      <c r="U725" s="167"/>
      <c r="V725" s="167"/>
      <c r="W725" s="167"/>
      <c r="X725" s="167"/>
      <c r="Y725" s="167"/>
      <c r="Z725" s="167"/>
      <c r="AA725" s="167"/>
      <c r="AB725" s="167"/>
      <c r="AC725" s="167"/>
      <c r="AD725" s="167"/>
      <c r="AE725" s="167"/>
      <c r="AF725" s="279"/>
      <c r="AG725" s="279"/>
      <c r="AH725" s="279"/>
      <c r="AI725" s="279"/>
      <c r="AJ725" s="279"/>
      <c r="AK725" s="167"/>
      <c r="AL725" s="167"/>
      <c r="AM725" s="167"/>
      <c r="AN725" s="15"/>
      <c r="AO725" s="279"/>
      <c r="AP725" s="167">
        <f>AP218</f>
        <v>0</v>
      </c>
      <c r="AQ725" s="167">
        <f>AQ218</f>
        <v>0</v>
      </c>
      <c r="AR725" s="15">
        <f>AR218</f>
        <v>0</v>
      </c>
      <c r="AS725" s="15">
        <f>AS218</f>
        <v>0</v>
      </c>
      <c r="AT725" s="15">
        <f>AT218</f>
        <v>0</v>
      </c>
    </row>
    <row r="726" spans="1:46" ht="15" customHeight="1">
      <c r="A726" s="177"/>
      <c r="B726" s="171"/>
      <c r="C726" s="171"/>
      <c r="D726" s="171"/>
      <c r="E726" s="167" t="s">
        <v>522</v>
      </c>
      <c r="F726" s="171"/>
      <c r="G726" s="171" t="s">
        <v>235</v>
      </c>
      <c r="H726" s="167" t="s">
        <v>520</v>
      </c>
      <c r="I726" s="171"/>
      <c r="J726" s="79"/>
      <c r="K726" s="79"/>
      <c r="L726" s="79"/>
      <c r="M726" s="79"/>
      <c r="N726" s="79"/>
      <c r="O726" s="79"/>
      <c r="P726" s="79"/>
      <c r="Q726" s="79"/>
      <c r="R726" s="79"/>
      <c r="S726" s="79"/>
      <c r="T726" s="79"/>
      <c r="U726" s="79"/>
      <c r="V726" s="79"/>
      <c r="W726" s="79"/>
      <c r="X726" s="79"/>
      <c r="Y726" s="79"/>
      <c r="Z726" s="79"/>
      <c r="AA726" s="79"/>
      <c r="AB726" s="79"/>
      <c r="AC726" s="79"/>
      <c r="AD726" s="79"/>
      <c r="AE726" s="79"/>
      <c r="AF726" s="279"/>
      <c r="AG726" s="279"/>
      <c r="AH726" s="279"/>
      <c r="AI726" s="279"/>
      <c r="AJ726" s="279"/>
      <c r="AK726" s="167"/>
      <c r="AL726" s="167"/>
      <c r="AM726" s="167"/>
      <c r="AN726" s="15"/>
      <c r="AO726" s="279"/>
      <c r="AP726" s="167">
        <f>AP195</f>
        <v>4.764559379329425</v>
      </c>
      <c r="AQ726" s="167">
        <f>AQ195</f>
        <v>4.5</v>
      </c>
      <c r="AR726" s="167">
        <f>AR195</f>
        <v>4.5000000000000009</v>
      </c>
      <c r="AS726" s="167">
        <f>AS195</f>
        <v>4.5000000000000009</v>
      </c>
      <c r="AT726" s="167">
        <f>AT195</f>
        <v>4.5000000000000009</v>
      </c>
    </row>
    <row r="727" spans="1:46" ht="15" customHeight="1">
      <c r="A727" s="177"/>
      <c r="B727" s="171"/>
      <c r="C727" s="171"/>
      <c r="D727" s="171"/>
      <c r="E727" s="1" t="s">
        <v>477</v>
      </c>
      <c r="F727" s="171"/>
      <c r="G727" s="171" t="s">
        <v>235</v>
      </c>
      <c r="H727" s="167" t="s">
        <v>476</v>
      </c>
      <c r="I727" s="171"/>
      <c r="J727" s="79"/>
      <c r="K727" s="79"/>
      <c r="L727" s="79"/>
      <c r="M727" s="79"/>
      <c r="N727" s="79"/>
      <c r="O727" s="79"/>
      <c r="P727" s="79"/>
      <c r="Q727" s="79"/>
      <c r="R727" s="79"/>
      <c r="S727" s="79"/>
      <c r="T727" s="79"/>
      <c r="U727" s="79"/>
      <c r="V727" s="79"/>
      <c r="W727" s="79"/>
      <c r="X727" s="79"/>
      <c r="Y727" s="79"/>
      <c r="Z727" s="79"/>
      <c r="AA727" s="79"/>
      <c r="AB727" s="79"/>
      <c r="AC727" s="79"/>
      <c r="AD727" s="79"/>
      <c r="AE727" s="79"/>
      <c r="AF727" s="279"/>
      <c r="AG727" s="279"/>
      <c r="AH727" s="279"/>
      <c r="AI727" s="279"/>
      <c r="AJ727" s="279"/>
      <c r="AK727" s="167"/>
      <c r="AL727" s="167"/>
      <c r="AM727" s="167"/>
      <c r="AN727" s="15"/>
      <c r="AO727" s="279"/>
      <c r="AP727" s="167">
        <f>AP202</f>
        <v>0</v>
      </c>
      <c r="AQ727" s="167">
        <f>AQ202</f>
        <v>0</v>
      </c>
      <c r="AR727" s="15">
        <f>AR202</f>
        <v>0</v>
      </c>
      <c r="AS727" s="15">
        <f>AS202</f>
        <v>0</v>
      </c>
      <c r="AT727" s="15">
        <f>AT202</f>
        <v>0</v>
      </c>
    </row>
    <row r="728" spans="1:46" ht="15" customHeight="1">
      <c r="A728" s="177"/>
      <c r="B728" s="171"/>
      <c r="C728" s="171"/>
      <c r="D728" s="171"/>
      <c r="E728" s="300" t="s">
        <v>296</v>
      </c>
      <c r="F728" s="315"/>
      <c r="G728" s="315" t="s">
        <v>235</v>
      </c>
      <c r="H728" s="167"/>
      <c r="I728" s="315"/>
      <c r="J728" s="315"/>
      <c r="K728" s="315"/>
      <c r="L728" s="315"/>
      <c r="M728" s="315"/>
      <c r="N728" s="315"/>
      <c r="O728" s="315"/>
      <c r="P728" s="315"/>
      <c r="Q728" s="315"/>
      <c r="R728" s="315"/>
      <c r="S728" s="315"/>
      <c r="T728" s="315"/>
      <c r="U728" s="315"/>
      <c r="V728" s="315"/>
      <c r="W728" s="315"/>
      <c r="X728" s="315"/>
      <c r="Y728" s="315"/>
      <c r="Z728" s="315"/>
      <c r="AA728" s="315"/>
      <c r="AB728" s="315"/>
      <c r="AC728" s="315"/>
      <c r="AD728" s="315"/>
      <c r="AE728" s="315"/>
      <c r="AF728" s="279"/>
      <c r="AG728" s="279"/>
      <c r="AH728" s="279"/>
      <c r="AI728" s="279"/>
      <c r="AJ728" s="279"/>
      <c r="AK728" s="162"/>
      <c r="AL728" s="162"/>
      <c r="AM728" s="162"/>
      <c r="AN728" s="316"/>
      <c r="AO728" s="317"/>
      <c r="AP728" s="318">
        <f>SUM(AP724:AP727)</f>
        <v>245.87297608360927</v>
      </c>
      <c r="AQ728" s="318">
        <f>SUM(AQ724:AQ727)</f>
        <v>251.10360267417389</v>
      </c>
      <c r="AR728" s="318">
        <f>SUM(AR724:AR727)</f>
        <v>257.61179824283278</v>
      </c>
      <c r="AS728" s="318">
        <f>SUM(AS724:AS727)</f>
        <v>267.87549589531932</v>
      </c>
      <c r="AT728" s="318">
        <f>SUM(AT724:AT727)</f>
        <v>273.99618757004208</v>
      </c>
    </row>
    <row r="729" spans="1:46" ht="15" customHeight="1">
      <c r="A729" s="177"/>
      <c r="B729" s="171"/>
      <c r="C729" s="171"/>
      <c r="D729" s="171"/>
      <c r="E729" s="167" t="s">
        <v>6</v>
      </c>
      <c r="F729" s="171"/>
      <c r="G729" s="171" t="s">
        <v>235</v>
      </c>
      <c r="H729" s="167" t="s">
        <v>312</v>
      </c>
      <c r="I729" s="171"/>
      <c r="J729" s="79"/>
      <c r="K729" s="79"/>
      <c r="L729" s="79"/>
      <c r="M729" s="79"/>
      <c r="N729" s="79"/>
      <c r="O729" s="79"/>
      <c r="P729" s="79"/>
      <c r="Q729" s="79"/>
      <c r="R729" s="79"/>
      <c r="S729" s="79"/>
      <c r="T729" s="79"/>
      <c r="U729" s="79"/>
      <c r="V729" s="79"/>
      <c r="W729" s="79"/>
      <c r="X729" s="79"/>
      <c r="Y729" s="79"/>
      <c r="Z729" s="79"/>
      <c r="AA729" s="79"/>
      <c r="AB729" s="79"/>
      <c r="AC729" s="79"/>
      <c r="AD729" s="79"/>
      <c r="AE729" s="79"/>
      <c r="AF729" s="279"/>
      <c r="AG729" s="279"/>
      <c r="AH729" s="279"/>
      <c r="AI729" s="440"/>
      <c r="AJ729" s="279"/>
      <c r="AK729" s="167"/>
      <c r="AL729" s="167"/>
      <c r="AM729" s="167"/>
      <c r="AN729" s="15"/>
      <c r="AO729" s="279"/>
      <c r="AP729" s="167">
        <f>AP624 / ESOpf</f>
        <v>9.0845067331584879</v>
      </c>
      <c r="AQ729" s="167">
        <f>AQ624 / ESOpf</f>
        <v>7.9709486167222918</v>
      </c>
      <c r="AR729" s="15">
        <f>AR624 / ESOpf</f>
        <v>10.185784606505505</v>
      </c>
      <c r="AS729" s="15">
        <f>AS624 / ESOpf</f>
        <v>8.8151622937367087</v>
      </c>
      <c r="AT729" s="15">
        <f>AT624 / ESOpf</f>
        <v>7.3656189901574836</v>
      </c>
    </row>
    <row r="730" spans="1:46" ht="15" customHeight="1">
      <c r="A730" s="177"/>
      <c r="B730" s="177"/>
      <c r="C730" s="177"/>
      <c r="D730" s="177"/>
      <c r="E730" s="167" t="s">
        <v>295</v>
      </c>
      <c r="F730" s="171"/>
      <c r="G730" s="171" t="s">
        <v>235</v>
      </c>
      <c r="H730" s="167" t="s">
        <v>313</v>
      </c>
      <c r="I730" s="171"/>
      <c r="J730" s="79"/>
      <c r="K730" s="79"/>
      <c r="L730" s="79"/>
      <c r="M730" s="79"/>
      <c r="N730" s="79"/>
      <c r="O730" s="79"/>
      <c r="P730" s="79"/>
      <c r="Q730" s="79"/>
      <c r="R730" s="79"/>
      <c r="S730" s="79"/>
      <c r="T730" s="79"/>
      <c r="U730" s="79"/>
      <c r="V730" s="79"/>
      <c r="W730" s="79"/>
      <c r="X730" s="79"/>
      <c r="Y730" s="79"/>
      <c r="Z730" s="79"/>
      <c r="AA730" s="79"/>
      <c r="AB730" s="79"/>
      <c r="AC730" s="79"/>
      <c r="AD730" s="79"/>
      <c r="AE730" s="79"/>
      <c r="AF730" s="279"/>
      <c r="AG730" s="279"/>
      <c r="AH730" s="279"/>
      <c r="AI730" s="279"/>
      <c r="AJ730" s="279"/>
      <c r="AK730" s="167"/>
      <c r="AL730" s="167"/>
      <c r="AM730" s="167"/>
      <c r="AN730" s="15"/>
      <c r="AO730" s="279"/>
      <c r="AP730" s="167">
        <f>AP126/ESOpf</f>
        <v>0</v>
      </c>
      <c r="AQ730" s="167">
        <f>AQ126/ESOpf</f>
        <v>0</v>
      </c>
      <c r="AR730" s="167">
        <f>AR126/ESOpf</f>
        <v>0</v>
      </c>
      <c r="AS730" s="167">
        <f>AS126/ESOpf</f>
        <v>0</v>
      </c>
      <c r="AT730" s="167">
        <f>AT126/ESOpf</f>
        <v>0</v>
      </c>
    </row>
    <row r="731" spans="1:46" ht="15" customHeight="1">
      <c r="A731" s="177"/>
      <c r="B731" s="171"/>
      <c r="C731" s="171"/>
      <c r="D731" s="171"/>
      <c r="E731" s="300" t="s">
        <v>282</v>
      </c>
      <c r="F731" s="315"/>
      <c r="G731" s="315" t="s">
        <v>235</v>
      </c>
      <c r="H731" s="300" t="s">
        <v>314</v>
      </c>
      <c r="I731" s="315"/>
      <c r="J731" s="319"/>
      <c r="K731" s="319"/>
      <c r="L731" s="319"/>
      <c r="M731" s="319"/>
      <c r="N731" s="319"/>
      <c r="O731" s="319"/>
      <c r="P731" s="319"/>
      <c r="Q731" s="319"/>
      <c r="R731" s="319"/>
      <c r="S731" s="319"/>
      <c r="T731" s="319"/>
      <c r="U731" s="319"/>
      <c r="V731" s="319"/>
      <c r="W731" s="319"/>
      <c r="X731" s="319"/>
      <c r="Y731" s="319"/>
      <c r="Z731" s="319"/>
      <c r="AA731" s="319"/>
      <c r="AB731" s="319"/>
      <c r="AC731" s="319"/>
      <c r="AD731" s="319"/>
      <c r="AE731" s="319"/>
      <c r="AF731" s="279"/>
      <c r="AG731" s="279"/>
      <c r="AH731" s="279"/>
      <c r="AI731" s="279"/>
      <c r="AJ731" s="279"/>
      <c r="AK731" s="162"/>
      <c r="AL731" s="162"/>
      <c r="AM731" s="162"/>
      <c r="AN731" s="320"/>
      <c r="AO731" s="162"/>
      <c r="AP731" s="318">
        <f>SUM(AP728:AP730)</f>
        <v>254.95748281676777</v>
      </c>
      <c r="AQ731" s="318">
        <f t="shared" ref="AQ731:AT731" si="131">SUM(AQ728:AQ730)</f>
        <v>259.07455129089618</v>
      </c>
      <c r="AR731" s="422">
        <f t="shared" si="131"/>
        <v>267.79758284933826</v>
      </c>
      <c r="AS731" s="422">
        <f t="shared" si="131"/>
        <v>276.69065818905602</v>
      </c>
      <c r="AT731" s="422">
        <f t="shared" si="131"/>
        <v>281.36180656019957</v>
      </c>
    </row>
    <row r="732" spans="1:46" ht="15" customHeight="1">
      <c r="A732" s="177"/>
    </row>
    <row r="733" spans="1:46" ht="15" customHeight="1">
      <c r="A733" s="167"/>
      <c r="B733" s="170" t="s">
        <v>32</v>
      </c>
      <c r="C733" s="170"/>
      <c r="D733" s="170"/>
      <c r="E733" s="170"/>
      <c r="F733" s="170"/>
      <c r="G733" s="170"/>
      <c r="H733" s="170"/>
      <c r="I733" s="170"/>
      <c r="J733" s="170"/>
      <c r="K733" s="170"/>
      <c r="L733" s="170"/>
      <c r="M733" s="170"/>
      <c r="N733" s="170"/>
      <c r="O733" s="170"/>
      <c r="P733" s="170"/>
      <c r="Q733" s="170"/>
      <c r="R733" s="170"/>
      <c r="S733" s="170"/>
      <c r="T733" s="170"/>
      <c r="U733" s="170"/>
      <c r="V733" s="170"/>
      <c r="W733" s="170"/>
      <c r="X733" s="170"/>
      <c r="Y733" s="170"/>
      <c r="Z733" s="170"/>
      <c r="AA733" s="170"/>
      <c r="AB733" s="170"/>
      <c r="AC733" s="170"/>
      <c r="AD733" s="170"/>
      <c r="AE733" s="170"/>
      <c r="AF733" s="170"/>
      <c r="AG733" s="170"/>
      <c r="AH733" s="170"/>
      <c r="AI733" s="170"/>
      <c r="AJ733" s="170"/>
      <c r="AK733" s="170"/>
      <c r="AL733" s="170"/>
      <c r="AM733" s="170"/>
      <c r="AN733" s="30"/>
      <c r="AO733" s="30"/>
      <c r="AP733" s="30"/>
      <c r="AQ733" s="30"/>
      <c r="AR733" s="30"/>
      <c r="AS733" s="30"/>
      <c r="AT733" s="30"/>
    </row>
    <row r="734" spans="1:46" ht="15" customHeight="1"/>
    <row r="735" spans="1:46" ht="15" customHeight="1"/>
    <row r="736" spans="1:46" ht="15" customHeight="1"/>
    <row r="737" spans="1:46" ht="15" customHeight="1"/>
    <row r="738" spans="1:46" ht="15" customHeight="1"/>
    <row r="739" spans="1:46" ht="15" customHeight="1"/>
    <row r="740" spans="1:46" ht="15" customHeight="1"/>
    <row r="741" spans="1:46" ht="15" customHeight="1"/>
    <row r="742" spans="1:46" ht="15" customHeight="1"/>
    <row r="743" spans="1:46" ht="15" customHeight="1"/>
    <row r="744" spans="1:46" ht="15" customHeight="1"/>
    <row r="745" spans="1:46" ht="15" customHeight="1"/>
    <row r="746" spans="1:46" ht="15" customHeight="1"/>
    <row r="747" spans="1:46" ht="15" customHeight="1">
      <c r="A747" s="177"/>
      <c r="B747" s="177"/>
      <c r="C747" s="177"/>
      <c r="D747" s="177"/>
      <c r="E747" s="177"/>
      <c r="F747" s="177"/>
      <c r="G747" s="177"/>
      <c r="H747" s="177"/>
      <c r="I747" s="177"/>
      <c r="J747" s="177"/>
      <c r="K747" s="177"/>
      <c r="L747" s="177"/>
      <c r="M747" s="177"/>
      <c r="N747" s="177"/>
      <c r="O747" s="177"/>
      <c r="P747" s="177"/>
      <c r="Q747" s="177"/>
      <c r="R747" s="177"/>
      <c r="S747" s="177"/>
      <c r="T747" s="177"/>
      <c r="U747" s="177"/>
      <c r="V747" s="177"/>
      <c r="W747" s="177"/>
      <c r="X747" s="177"/>
      <c r="Y747" s="177"/>
      <c r="Z747" s="177"/>
      <c r="AA747" s="177"/>
      <c r="AB747" s="177"/>
      <c r="AC747" s="177"/>
      <c r="AD747" s="177"/>
      <c r="AE747" s="177"/>
      <c r="AF747" s="177"/>
      <c r="AG747" s="177"/>
      <c r="AH747" s="177"/>
      <c r="AI747" s="177"/>
      <c r="AJ747" s="177"/>
      <c r="AK747" s="177"/>
      <c r="AL747" s="177"/>
      <c r="AM747" s="177"/>
      <c r="AN747" s="177"/>
      <c r="AO747" s="177"/>
      <c r="AP747" s="177"/>
      <c r="AQ747" s="177"/>
      <c r="AR747" s="177"/>
      <c r="AS747" s="177"/>
      <c r="AT747" s="177"/>
    </row>
    <row r="748" spans="1:46" ht="15" customHeight="1">
      <c r="A748" s="177"/>
      <c r="B748" s="177"/>
      <c r="C748" s="177"/>
      <c r="D748" s="177"/>
      <c r="E748" s="177"/>
      <c r="F748" s="177"/>
      <c r="G748" s="177"/>
      <c r="H748" s="177"/>
      <c r="I748" s="177"/>
      <c r="J748" s="177"/>
      <c r="K748" s="177"/>
      <c r="L748" s="177"/>
      <c r="M748" s="177"/>
      <c r="N748" s="177"/>
      <c r="O748" s="177"/>
      <c r="P748" s="177"/>
      <c r="Q748" s="177"/>
      <c r="R748" s="177"/>
      <c r="S748" s="177"/>
      <c r="T748" s="177"/>
      <c r="U748" s="177"/>
      <c r="V748" s="177"/>
      <c r="W748" s="177"/>
      <c r="X748" s="177"/>
      <c r="Y748" s="177"/>
      <c r="Z748" s="177"/>
      <c r="AA748" s="177"/>
      <c r="AB748" s="177"/>
      <c r="AC748" s="177"/>
      <c r="AD748" s="177"/>
      <c r="AE748" s="177"/>
      <c r="AF748" s="177"/>
      <c r="AG748" s="177"/>
      <c r="AH748" s="177"/>
      <c r="AI748" s="177"/>
      <c r="AJ748" s="177"/>
      <c r="AK748" s="177"/>
      <c r="AL748" s="177"/>
      <c r="AM748" s="177"/>
      <c r="AN748" s="177"/>
      <c r="AO748" s="177"/>
      <c r="AP748" s="177"/>
      <c r="AQ748" s="177"/>
      <c r="AR748" s="177"/>
      <c r="AS748" s="177"/>
      <c r="AT748" s="177"/>
    </row>
    <row r="749" spans="1:46" ht="15" customHeight="1">
      <c r="A749" s="177"/>
      <c r="B749" s="177"/>
      <c r="C749" s="177"/>
      <c r="D749" s="177"/>
      <c r="E749" s="177"/>
      <c r="F749" s="177"/>
      <c r="G749" s="177"/>
      <c r="H749" s="177"/>
      <c r="I749" s="177"/>
      <c r="J749" s="177"/>
      <c r="K749" s="177"/>
      <c r="L749" s="177"/>
      <c r="M749" s="177"/>
      <c r="N749" s="177"/>
      <c r="O749" s="177"/>
      <c r="P749" s="177"/>
      <c r="Q749" s="177"/>
      <c r="R749" s="177"/>
      <c r="S749" s="177"/>
      <c r="T749" s="177"/>
      <c r="U749" s="177"/>
      <c r="V749" s="177"/>
      <c r="W749" s="177"/>
      <c r="X749" s="177"/>
      <c r="Y749" s="177"/>
      <c r="Z749" s="177"/>
      <c r="AA749" s="177"/>
      <c r="AB749" s="177"/>
      <c r="AC749" s="177"/>
      <c r="AD749" s="177"/>
      <c r="AE749" s="177"/>
      <c r="AF749" s="177"/>
      <c r="AG749" s="177"/>
      <c r="AH749" s="177"/>
      <c r="AI749" s="177"/>
      <c r="AJ749" s="177"/>
      <c r="AK749" s="177"/>
      <c r="AL749" s="177"/>
      <c r="AM749" s="177"/>
      <c r="AN749" s="177"/>
      <c r="AO749" s="177"/>
      <c r="AP749" s="177"/>
      <c r="AQ749" s="177"/>
      <c r="AR749" s="177"/>
      <c r="AS749" s="177"/>
      <c r="AT749" s="177"/>
    </row>
    <row r="750" spans="1:46" ht="15" customHeight="1">
      <c r="A750" s="177"/>
      <c r="B750" s="177"/>
      <c r="C750" s="177"/>
      <c r="D750" s="177"/>
      <c r="E750" s="177"/>
      <c r="F750" s="177"/>
      <c r="G750" s="177"/>
      <c r="H750" s="177"/>
      <c r="I750" s="177"/>
      <c r="J750" s="177"/>
      <c r="K750" s="177"/>
      <c r="L750" s="177"/>
      <c r="M750" s="177"/>
      <c r="N750" s="177"/>
      <c r="O750" s="177"/>
      <c r="P750" s="177"/>
      <c r="Q750" s="177"/>
      <c r="R750" s="177"/>
      <c r="S750" s="177"/>
      <c r="T750" s="177"/>
      <c r="U750" s="177"/>
      <c r="V750" s="177"/>
      <c r="W750" s="177"/>
      <c r="X750" s="177"/>
      <c r="Y750" s="177"/>
      <c r="Z750" s="177"/>
      <c r="AA750" s="177"/>
      <c r="AB750" s="177"/>
      <c r="AC750" s="177"/>
      <c r="AD750" s="177"/>
      <c r="AE750" s="177"/>
      <c r="AF750" s="177"/>
      <c r="AG750" s="177"/>
      <c r="AH750" s="177"/>
      <c r="AI750" s="177"/>
      <c r="AJ750" s="177"/>
      <c r="AK750" s="177"/>
      <c r="AL750" s="177"/>
      <c r="AM750" s="177"/>
      <c r="AN750" s="177"/>
      <c r="AO750" s="177"/>
      <c r="AP750" s="177"/>
      <c r="AQ750" s="177"/>
      <c r="AR750" s="177"/>
      <c r="AS750" s="177"/>
      <c r="AT750" s="177"/>
    </row>
    <row r="751" spans="1:46" ht="15" customHeight="1">
      <c r="A751" s="177"/>
      <c r="B751" s="177"/>
      <c r="C751" s="177"/>
      <c r="D751" s="177"/>
      <c r="E751" s="177"/>
      <c r="F751" s="177"/>
      <c r="G751" s="177"/>
      <c r="H751" s="177"/>
      <c r="I751" s="177"/>
      <c r="J751" s="177"/>
      <c r="K751" s="177"/>
      <c r="L751" s="177"/>
      <c r="M751" s="177"/>
      <c r="N751" s="177"/>
      <c r="O751" s="177"/>
      <c r="P751" s="177"/>
      <c r="Q751" s="177"/>
      <c r="R751" s="177"/>
      <c r="S751" s="177"/>
      <c r="T751" s="177"/>
      <c r="U751" s="177"/>
      <c r="V751" s="177"/>
      <c r="W751" s="177"/>
      <c r="X751" s="177"/>
      <c r="Y751" s="177"/>
      <c r="Z751" s="177"/>
      <c r="AA751" s="177"/>
      <c r="AB751" s="177"/>
      <c r="AC751" s="177"/>
      <c r="AD751" s="177"/>
      <c r="AE751" s="177"/>
      <c r="AF751" s="177"/>
      <c r="AG751" s="177"/>
      <c r="AH751" s="177"/>
      <c r="AI751" s="177"/>
      <c r="AJ751" s="177"/>
      <c r="AK751" s="177"/>
      <c r="AL751" s="177"/>
      <c r="AM751" s="177"/>
      <c r="AN751" s="177"/>
      <c r="AO751" s="177"/>
      <c r="AP751" s="177"/>
      <c r="AQ751" s="177"/>
      <c r="AR751" s="177"/>
      <c r="AS751" s="177"/>
      <c r="AT751" s="177"/>
    </row>
    <row r="752" spans="1:46" ht="15" customHeight="1">
      <c r="A752" s="177"/>
      <c r="B752" s="177"/>
      <c r="C752" s="177"/>
      <c r="D752" s="177"/>
      <c r="E752" s="177"/>
      <c r="F752" s="177"/>
      <c r="G752" s="177"/>
      <c r="H752" s="177"/>
      <c r="I752" s="177"/>
      <c r="J752" s="177"/>
      <c r="K752" s="177"/>
      <c r="L752" s="177"/>
      <c r="M752" s="177"/>
      <c r="N752" s="177"/>
      <c r="O752" s="177"/>
      <c r="P752" s="177"/>
      <c r="Q752" s="177"/>
      <c r="R752" s="177"/>
      <c r="S752" s="177"/>
      <c r="T752" s="177"/>
      <c r="U752" s="177"/>
      <c r="V752" s="177"/>
      <c r="W752" s="177"/>
      <c r="X752" s="177"/>
      <c r="Y752" s="177"/>
      <c r="Z752" s="177"/>
      <c r="AA752" s="177"/>
      <c r="AB752" s="177"/>
      <c r="AC752" s="177"/>
      <c r="AD752" s="177"/>
      <c r="AE752" s="177"/>
      <c r="AF752" s="177"/>
      <c r="AG752" s="177"/>
      <c r="AH752" s="177"/>
      <c r="AI752" s="177"/>
      <c r="AJ752" s="177"/>
      <c r="AK752" s="177"/>
      <c r="AL752" s="177"/>
      <c r="AM752" s="177"/>
      <c r="AN752" s="177"/>
      <c r="AO752" s="177"/>
      <c r="AP752" s="177"/>
      <c r="AQ752" s="177"/>
      <c r="AR752" s="177"/>
      <c r="AS752" s="177"/>
      <c r="AT752" s="177"/>
    </row>
    <row r="753" spans="1:46" ht="15" customHeight="1">
      <c r="A753" s="177"/>
      <c r="B753" s="177"/>
      <c r="C753" s="177"/>
      <c r="D753" s="177"/>
      <c r="E753" s="177"/>
      <c r="F753" s="177"/>
      <c r="G753" s="177"/>
      <c r="H753" s="177"/>
      <c r="I753" s="177"/>
      <c r="J753" s="177"/>
      <c r="K753" s="177"/>
      <c r="L753" s="177"/>
      <c r="M753" s="177"/>
      <c r="N753" s="177"/>
      <c r="O753" s="177"/>
      <c r="P753" s="177"/>
      <c r="Q753" s="177"/>
      <c r="R753" s="177"/>
      <c r="S753" s="177"/>
      <c r="T753" s="177"/>
      <c r="U753" s="177"/>
      <c r="V753" s="177"/>
      <c r="W753" s="177"/>
      <c r="X753" s="177"/>
      <c r="Y753" s="177"/>
      <c r="Z753" s="177"/>
      <c r="AA753" s="177"/>
      <c r="AB753" s="177"/>
      <c r="AC753" s="177"/>
      <c r="AD753" s="177"/>
      <c r="AE753" s="177"/>
      <c r="AF753" s="177"/>
      <c r="AG753" s="177"/>
      <c r="AH753" s="177"/>
      <c r="AI753" s="177"/>
      <c r="AJ753" s="177"/>
      <c r="AK753" s="177"/>
      <c r="AL753" s="177"/>
      <c r="AM753" s="177"/>
      <c r="AN753" s="177"/>
      <c r="AO753" s="177"/>
      <c r="AP753" s="177"/>
      <c r="AQ753" s="177"/>
      <c r="AR753" s="177"/>
      <c r="AS753" s="177"/>
      <c r="AT753" s="177"/>
    </row>
    <row r="754" spans="1:46" ht="15" customHeight="1">
      <c r="A754" s="177"/>
      <c r="B754" s="177"/>
      <c r="C754" s="177"/>
      <c r="D754" s="177"/>
      <c r="E754" s="177"/>
      <c r="F754" s="177"/>
      <c r="G754" s="177"/>
      <c r="H754" s="177"/>
      <c r="I754" s="177"/>
      <c r="J754" s="177"/>
      <c r="K754" s="177"/>
      <c r="L754" s="177"/>
      <c r="M754" s="177"/>
      <c r="N754" s="177"/>
      <c r="O754" s="177"/>
      <c r="P754" s="177"/>
      <c r="Q754" s="177"/>
      <c r="R754" s="177"/>
      <c r="S754" s="177"/>
      <c r="T754" s="177"/>
      <c r="U754" s="177"/>
      <c r="V754" s="177"/>
      <c r="W754" s="177"/>
      <c r="X754" s="177"/>
      <c r="Y754" s="177"/>
      <c r="Z754" s="177"/>
      <c r="AA754" s="177"/>
      <c r="AB754" s="177"/>
      <c r="AC754" s="177"/>
      <c r="AD754" s="177"/>
      <c r="AE754" s="177"/>
      <c r="AF754" s="177"/>
      <c r="AG754" s="177"/>
      <c r="AH754" s="177"/>
      <c r="AI754" s="177"/>
      <c r="AJ754" s="177"/>
      <c r="AK754" s="177"/>
      <c r="AL754" s="177"/>
      <c r="AM754" s="177"/>
      <c r="AN754" s="177"/>
      <c r="AO754" s="177"/>
      <c r="AP754" s="177"/>
      <c r="AQ754" s="177"/>
      <c r="AR754" s="177"/>
      <c r="AS754" s="177"/>
      <c r="AT754" s="177"/>
    </row>
    <row r="755" spans="1:46" ht="15" customHeight="1">
      <c r="A755" s="177"/>
      <c r="B755" s="177"/>
      <c r="C755" s="177"/>
      <c r="D755" s="177"/>
      <c r="E755" s="177"/>
      <c r="F755" s="177"/>
      <c r="G755" s="177"/>
      <c r="H755" s="177"/>
      <c r="I755" s="177"/>
      <c r="J755" s="177"/>
      <c r="K755" s="177"/>
      <c r="L755" s="177"/>
      <c r="M755" s="177"/>
      <c r="N755" s="177"/>
      <c r="O755" s="177"/>
      <c r="P755" s="177"/>
      <c r="Q755" s="177"/>
      <c r="R755" s="177"/>
      <c r="S755" s="177"/>
      <c r="T755" s="177"/>
      <c r="U755" s="177"/>
      <c r="V755" s="177"/>
      <c r="W755" s="177"/>
      <c r="X755" s="177"/>
      <c r="Y755" s="177"/>
      <c r="Z755" s="177"/>
      <c r="AA755" s="177"/>
      <c r="AB755" s="177"/>
      <c r="AC755" s="177"/>
      <c r="AD755" s="177"/>
      <c r="AE755" s="177"/>
      <c r="AF755" s="177"/>
      <c r="AG755" s="177"/>
      <c r="AH755" s="177"/>
      <c r="AI755" s="177"/>
      <c r="AJ755" s="177"/>
      <c r="AK755" s="177"/>
      <c r="AL755" s="177"/>
      <c r="AM755" s="177"/>
      <c r="AN755" s="177"/>
      <c r="AO755" s="177"/>
      <c r="AP755" s="177"/>
      <c r="AQ755" s="177"/>
      <c r="AR755" s="177"/>
      <c r="AS755" s="177"/>
      <c r="AT755" s="177"/>
    </row>
    <row r="756" spans="1:46" ht="15" customHeight="1">
      <c r="A756" s="177"/>
      <c r="B756" s="177"/>
      <c r="C756" s="177"/>
      <c r="D756" s="177"/>
      <c r="E756" s="177"/>
      <c r="F756" s="177"/>
      <c r="G756" s="177"/>
      <c r="H756" s="177"/>
      <c r="I756" s="177"/>
      <c r="J756" s="177"/>
      <c r="K756" s="177"/>
      <c r="L756" s="177"/>
      <c r="M756" s="177"/>
      <c r="N756" s="177"/>
      <c r="O756" s="177"/>
      <c r="P756" s="177"/>
      <c r="Q756" s="177"/>
      <c r="R756" s="177"/>
      <c r="S756" s="177"/>
      <c r="T756" s="177"/>
      <c r="U756" s="177"/>
      <c r="V756" s="177"/>
      <c r="W756" s="177"/>
      <c r="X756" s="177"/>
      <c r="Y756" s="177"/>
      <c r="Z756" s="177"/>
      <c r="AA756" s="177"/>
      <c r="AB756" s="177"/>
      <c r="AC756" s="177"/>
      <c r="AD756" s="177"/>
      <c r="AE756" s="177"/>
      <c r="AF756" s="177"/>
      <c r="AG756" s="177"/>
      <c r="AH756" s="177"/>
      <c r="AI756" s="177"/>
      <c r="AJ756" s="177"/>
      <c r="AK756" s="177"/>
      <c r="AL756" s="177"/>
      <c r="AM756" s="177"/>
      <c r="AN756" s="177"/>
      <c r="AO756" s="177"/>
      <c r="AP756" s="177"/>
      <c r="AQ756" s="177"/>
      <c r="AR756" s="177"/>
      <c r="AS756" s="177"/>
      <c r="AT756" s="177"/>
    </row>
    <row r="757" spans="1:46" ht="15" customHeight="1">
      <c r="A757" s="177"/>
      <c r="B757" s="177"/>
      <c r="C757" s="177"/>
      <c r="D757" s="177"/>
      <c r="E757" s="177"/>
      <c r="F757" s="177"/>
      <c r="G757" s="177"/>
      <c r="H757" s="177"/>
      <c r="I757" s="177"/>
      <c r="J757" s="177"/>
      <c r="K757" s="177"/>
      <c r="L757" s="177"/>
      <c r="M757" s="177"/>
      <c r="N757" s="177"/>
      <c r="O757" s="177"/>
      <c r="P757" s="177"/>
      <c r="Q757" s="177"/>
      <c r="R757" s="177"/>
      <c r="S757" s="177"/>
      <c r="T757" s="177"/>
      <c r="U757" s="177"/>
      <c r="V757" s="177"/>
      <c r="W757" s="177"/>
      <c r="X757" s="177"/>
      <c r="Y757" s="177"/>
      <c r="Z757" s="177"/>
      <c r="AA757" s="177"/>
      <c r="AB757" s="177"/>
      <c r="AC757" s="177"/>
      <c r="AD757" s="177"/>
      <c r="AE757" s="177"/>
      <c r="AF757" s="177"/>
      <c r="AG757" s="177"/>
      <c r="AH757" s="177"/>
      <c r="AI757" s="177"/>
      <c r="AJ757" s="177"/>
      <c r="AK757" s="177"/>
      <c r="AL757" s="177"/>
      <c r="AM757" s="177"/>
      <c r="AN757" s="177"/>
      <c r="AO757" s="177"/>
      <c r="AP757" s="177"/>
      <c r="AQ757" s="177"/>
      <c r="AR757" s="177"/>
      <c r="AS757" s="177"/>
      <c r="AT757" s="177"/>
    </row>
    <row r="758" spans="1:46" ht="15" customHeight="1">
      <c r="A758" s="177"/>
      <c r="B758" s="177"/>
      <c r="C758" s="177"/>
      <c r="D758" s="177"/>
      <c r="E758" s="177"/>
      <c r="F758" s="177"/>
      <c r="G758" s="177"/>
      <c r="H758" s="177"/>
      <c r="I758" s="177"/>
      <c r="J758" s="177"/>
      <c r="K758" s="177"/>
      <c r="L758" s="177"/>
      <c r="M758" s="177"/>
      <c r="N758" s="177"/>
      <c r="O758" s="177"/>
      <c r="P758" s="177"/>
      <c r="Q758" s="177"/>
      <c r="R758" s="177"/>
      <c r="S758" s="177"/>
      <c r="T758" s="177"/>
      <c r="U758" s="177"/>
      <c r="V758" s="177"/>
      <c r="W758" s="177"/>
      <c r="X758" s="177"/>
      <c r="Y758" s="177"/>
      <c r="Z758" s="177"/>
      <c r="AA758" s="177"/>
      <c r="AB758" s="177"/>
      <c r="AC758" s="177"/>
      <c r="AD758" s="177"/>
      <c r="AE758" s="177"/>
      <c r="AF758" s="177"/>
      <c r="AG758" s="177"/>
      <c r="AH758" s="177"/>
      <c r="AI758" s="177"/>
      <c r="AJ758" s="177"/>
      <c r="AK758" s="177"/>
      <c r="AL758" s="177"/>
      <c r="AM758" s="177"/>
      <c r="AN758" s="177"/>
      <c r="AO758" s="177"/>
      <c r="AP758" s="177"/>
      <c r="AQ758" s="177"/>
      <c r="AR758" s="177"/>
      <c r="AS758" s="177"/>
      <c r="AT758" s="177"/>
    </row>
    <row r="759" spans="1:46" ht="15" customHeight="1">
      <c r="A759" s="177"/>
      <c r="B759" s="177"/>
      <c r="C759" s="177"/>
      <c r="D759" s="177"/>
      <c r="E759" s="177"/>
      <c r="F759" s="177"/>
      <c r="G759" s="177"/>
      <c r="H759" s="177"/>
      <c r="I759" s="177"/>
      <c r="J759" s="177"/>
      <c r="K759" s="177"/>
      <c r="L759" s="177"/>
      <c r="M759" s="177"/>
      <c r="N759" s="177"/>
      <c r="O759" s="177"/>
      <c r="P759" s="177"/>
      <c r="Q759" s="177"/>
      <c r="R759" s="177"/>
      <c r="S759" s="177"/>
      <c r="T759" s="177"/>
      <c r="U759" s="177"/>
      <c r="V759" s="177"/>
      <c r="W759" s="177"/>
      <c r="X759" s="177"/>
      <c r="Y759" s="177"/>
      <c r="Z759" s="177"/>
      <c r="AA759" s="177"/>
      <c r="AB759" s="177"/>
      <c r="AC759" s="177"/>
      <c r="AD759" s="177"/>
      <c r="AE759" s="177"/>
      <c r="AF759" s="177"/>
      <c r="AG759" s="177"/>
      <c r="AH759" s="177"/>
      <c r="AI759" s="177"/>
      <c r="AJ759" s="177"/>
      <c r="AK759" s="177"/>
      <c r="AL759" s="177"/>
      <c r="AM759" s="177"/>
      <c r="AN759" s="177"/>
      <c r="AO759" s="177"/>
      <c r="AP759" s="177"/>
      <c r="AQ759" s="177"/>
      <c r="AR759" s="177"/>
      <c r="AS759" s="177"/>
      <c r="AT759" s="177"/>
    </row>
    <row r="760" spans="1:46" ht="15" customHeight="1">
      <c r="A760" s="177"/>
      <c r="B760" s="177"/>
      <c r="C760" s="177"/>
      <c r="D760" s="177"/>
      <c r="E760" s="177"/>
      <c r="F760" s="177"/>
      <c r="G760" s="177"/>
      <c r="H760" s="177"/>
      <c r="I760" s="177"/>
      <c r="J760" s="177"/>
      <c r="K760" s="177"/>
      <c r="L760" s="177"/>
      <c r="M760" s="177"/>
      <c r="N760" s="177"/>
      <c r="O760" s="177"/>
      <c r="P760" s="177"/>
      <c r="Q760" s="177"/>
      <c r="R760" s="177"/>
      <c r="S760" s="177"/>
      <c r="T760" s="177"/>
      <c r="U760" s="177"/>
      <c r="V760" s="177"/>
      <c r="W760" s="177"/>
      <c r="X760" s="177"/>
      <c r="Y760" s="177"/>
      <c r="Z760" s="177"/>
      <c r="AA760" s="177"/>
      <c r="AB760" s="177"/>
      <c r="AC760" s="177"/>
      <c r="AD760" s="177"/>
      <c r="AE760" s="177"/>
      <c r="AF760" s="177"/>
      <c r="AG760" s="177"/>
      <c r="AH760" s="177"/>
      <c r="AI760" s="177"/>
      <c r="AJ760" s="177"/>
      <c r="AK760" s="177"/>
      <c r="AL760" s="177"/>
      <c r="AM760" s="177"/>
      <c r="AN760" s="177"/>
      <c r="AO760" s="177"/>
      <c r="AP760" s="177"/>
      <c r="AQ760" s="177"/>
      <c r="AR760" s="177"/>
      <c r="AS760" s="177"/>
      <c r="AT760" s="177"/>
    </row>
    <row r="761" spans="1:46" ht="15" customHeight="1">
      <c r="A761" s="177"/>
      <c r="B761" s="177"/>
      <c r="C761" s="177"/>
      <c r="D761" s="177"/>
      <c r="E761" s="177"/>
      <c r="F761" s="177"/>
      <c r="G761" s="177"/>
      <c r="H761" s="177"/>
      <c r="I761" s="177"/>
      <c r="J761" s="177"/>
      <c r="K761" s="177"/>
      <c r="L761" s="177"/>
      <c r="M761" s="177"/>
      <c r="N761" s="177"/>
      <c r="O761" s="177"/>
      <c r="P761" s="177"/>
      <c r="Q761" s="177"/>
      <c r="R761" s="177"/>
      <c r="S761" s="177"/>
      <c r="T761" s="177"/>
      <c r="U761" s="177"/>
      <c r="V761" s="177"/>
      <c r="W761" s="177"/>
      <c r="X761" s="177"/>
      <c r="Y761" s="177"/>
      <c r="Z761" s="177"/>
      <c r="AA761" s="177"/>
      <c r="AB761" s="177"/>
      <c r="AC761" s="177"/>
      <c r="AD761" s="177"/>
      <c r="AE761" s="177"/>
      <c r="AF761" s="177"/>
      <c r="AG761" s="177"/>
      <c r="AH761" s="177"/>
      <c r="AI761" s="177"/>
      <c r="AJ761" s="177"/>
      <c r="AK761" s="177"/>
      <c r="AL761" s="177"/>
      <c r="AM761" s="177"/>
      <c r="AN761" s="177"/>
      <c r="AO761" s="177"/>
      <c r="AP761" s="177"/>
      <c r="AQ761" s="177"/>
      <c r="AR761" s="177"/>
      <c r="AS761" s="177"/>
      <c r="AT761" s="177"/>
    </row>
    <row r="762" spans="1:46" ht="15" customHeight="1">
      <c r="A762" s="177"/>
      <c r="B762" s="177"/>
      <c r="C762" s="177"/>
      <c r="D762" s="177"/>
      <c r="E762" s="177"/>
      <c r="F762" s="177"/>
      <c r="G762" s="177"/>
      <c r="H762" s="177"/>
      <c r="I762" s="177"/>
      <c r="J762" s="177"/>
      <c r="K762" s="177"/>
      <c r="L762" s="177"/>
      <c r="M762" s="177"/>
      <c r="N762" s="177"/>
      <c r="O762" s="177"/>
      <c r="P762" s="177"/>
      <c r="Q762" s="177"/>
      <c r="R762" s="177"/>
      <c r="S762" s="177"/>
      <c r="T762" s="177"/>
      <c r="U762" s="177"/>
      <c r="V762" s="177"/>
      <c r="W762" s="177"/>
      <c r="X762" s="177"/>
      <c r="Y762" s="177"/>
      <c r="Z762" s="177"/>
      <c r="AA762" s="177"/>
      <c r="AB762" s="177"/>
      <c r="AC762" s="177"/>
      <c r="AD762" s="177"/>
      <c r="AE762" s="177"/>
      <c r="AF762" s="177"/>
      <c r="AG762" s="177"/>
      <c r="AH762" s="177"/>
      <c r="AI762" s="177"/>
      <c r="AJ762" s="177"/>
      <c r="AK762" s="177"/>
      <c r="AL762" s="177"/>
      <c r="AM762" s="177"/>
      <c r="AN762" s="177"/>
      <c r="AO762" s="177"/>
      <c r="AP762" s="177"/>
      <c r="AQ762" s="177"/>
      <c r="AR762" s="177"/>
      <c r="AS762" s="177"/>
      <c r="AT762" s="177"/>
    </row>
    <row r="763" spans="1:46" ht="15" customHeight="1">
      <c r="A763" s="177"/>
      <c r="B763" s="177"/>
      <c r="C763" s="177"/>
      <c r="D763" s="177"/>
      <c r="E763" s="177"/>
      <c r="F763" s="177"/>
      <c r="G763" s="177"/>
      <c r="H763" s="177"/>
      <c r="I763" s="177"/>
      <c r="J763" s="177"/>
      <c r="K763" s="177"/>
      <c r="L763" s="177"/>
      <c r="M763" s="177"/>
      <c r="N763" s="177"/>
      <c r="O763" s="177"/>
      <c r="P763" s="177"/>
      <c r="Q763" s="177"/>
      <c r="R763" s="177"/>
      <c r="S763" s="177"/>
      <c r="T763" s="177"/>
      <c r="U763" s="177"/>
      <c r="V763" s="177"/>
      <c r="W763" s="177"/>
      <c r="X763" s="177"/>
      <c r="Y763" s="177"/>
      <c r="Z763" s="177"/>
      <c r="AA763" s="177"/>
      <c r="AB763" s="177"/>
      <c r="AC763" s="177"/>
      <c r="AD763" s="177"/>
      <c r="AE763" s="177"/>
      <c r="AF763" s="177"/>
      <c r="AG763" s="177"/>
      <c r="AH763" s="177"/>
      <c r="AI763" s="177"/>
      <c r="AJ763" s="177"/>
      <c r="AK763" s="177"/>
      <c r="AL763" s="177"/>
      <c r="AM763" s="177"/>
      <c r="AN763" s="177"/>
      <c r="AO763" s="177"/>
      <c r="AP763" s="177"/>
      <c r="AQ763" s="177"/>
      <c r="AR763" s="177"/>
      <c r="AS763" s="177"/>
      <c r="AT763" s="177"/>
    </row>
    <row r="764" spans="1:46" ht="15" customHeight="1">
      <c r="A764" s="177"/>
      <c r="B764" s="177"/>
      <c r="C764" s="177"/>
      <c r="D764" s="177"/>
      <c r="E764" s="177"/>
      <c r="F764" s="177"/>
      <c r="G764" s="177"/>
      <c r="H764" s="177"/>
      <c r="I764" s="177"/>
      <c r="J764" s="177"/>
      <c r="K764" s="177"/>
      <c r="L764" s="177"/>
      <c r="M764" s="177"/>
      <c r="N764" s="177"/>
      <c r="O764" s="177"/>
      <c r="P764" s="177"/>
      <c r="Q764" s="177"/>
      <c r="R764" s="177"/>
      <c r="S764" s="177"/>
      <c r="T764" s="177"/>
      <c r="U764" s="177"/>
      <c r="V764" s="177"/>
      <c r="W764" s="177"/>
      <c r="X764" s="177"/>
      <c r="Y764" s="177"/>
      <c r="Z764" s="177"/>
      <c r="AA764" s="177"/>
      <c r="AB764" s="177"/>
      <c r="AC764" s="177"/>
      <c r="AD764" s="177"/>
      <c r="AE764" s="177"/>
      <c r="AF764" s="177"/>
      <c r="AG764" s="177"/>
      <c r="AH764" s="177"/>
      <c r="AI764" s="177"/>
      <c r="AJ764" s="177"/>
      <c r="AK764" s="177"/>
      <c r="AL764" s="177"/>
      <c r="AM764" s="177"/>
      <c r="AN764" s="177"/>
      <c r="AO764" s="177"/>
      <c r="AP764" s="177"/>
      <c r="AQ764" s="177"/>
      <c r="AR764" s="177"/>
      <c r="AS764" s="177"/>
      <c r="AT764" s="177"/>
    </row>
    <row r="765" spans="1:46" ht="15" customHeight="1">
      <c r="A765" s="177"/>
      <c r="B765" s="177"/>
      <c r="C765" s="177"/>
      <c r="D765" s="177"/>
      <c r="E765" s="177"/>
      <c r="F765" s="177"/>
      <c r="G765" s="177"/>
      <c r="H765" s="177"/>
      <c r="I765" s="177"/>
      <c r="J765" s="177"/>
      <c r="K765" s="177"/>
      <c r="L765" s="177"/>
      <c r="M765" s="177"/>
      <c r="N765" s="177"/>
      <c r="O765" s="177"/>
      <c r="P765" s="177"/>
      <c r="Q765" s="177"/>
      <c r="R765" s="177"/>
      <c r="S765" s="177"/>
      <c r="T765" s="177"/>
      <c r="U765" s="177"/>
      <c r="V765" s="177"/>
      <c r="W765" s="177"/>
      <c r="X765" s="177"/>
      <c r="Y765" s="177"/>
      <c r="Z765" s="177"/>
      <c r="AA765" s="177"/>
      <c r="AB765" s="177"/>
      <c r="AC765" s="177"/>
      <c r="AD765" s="177"/>
      <c r="AE765" s="177"/>
      <c r="AF765" s="177"/>
      <c r="AG765" s="177"/>
      <c r="AH765" s="177"/>
      <c r="AI765" s="177"/>
      <c r="AJ765" s="177"/>
      <c r="AK765" s="177"/>
      <c r="AL765" s="177"/>
      <c r="AM765" s="177"/>
      <c r="AN765" s="177"/>
      <c r="AO765" s="177"/>
      <c r="AP765" s="177"/>
      <c r="AQ765" s="177"/>
      <c r="AR765" s="177"/>
      <c r="AS765" s="177"/>
      <c r="AT765" s="177"/>
    </row>
    <row r="766" spans="1:46" ht="15" customHeight="1">
      <c r="A766" s="177"/>
      <c r="B766" s="177"/>
      <c r="C766" s="177"/>
      <c r="D766" s="177"/>
      <c r="E766" s="177"/>
      <c r="F766" s="177"/>
      <c r="G766" s="177"/>
      <c r="H766" s="177"/>
      <c r="I766" s="177"/>
      <c r="J766" s="177"/>
      <c r="K766" s="177"/>
      <c r="L766" s="177"/>
      <c r="M766" s="177"/>
      <c r="N766" s="177"/>
      <c r="O766" s="177"/>
      <c r="P766" s="177"/>
      <c r="Q766" s="177"/>
      <c r="R766" s="177"/>
      <c r="S766" s="177"/>
      <c r="T766" s="177"/>
      <c r="U766" s="177"/>
      <c r="V766" s="177"/>
      <c r="W766" s="177"/>
      <c r="X766" s="177"/>
      <c r="Y766" s="177"/>
      <c r="Z766" s="177"/>
      <c r="AA766" s="177"/>
      <c r="AB766" s="177"/>
      <c r="AC766" s="177"/>
      <c r="AD766" s="177"/>
      <c r="AE766" s="177"/>
      <c r="AF766" s="177"/>
      <c r="AG766" s="177"/>
      <c r="AH766" s="177"/>
      <c r="AI766" s="177"/>
      <c r="AJ766" s="177"/>
      <c r="AK766" s="177"/>
      <c r="AL766" s="177"/>
      <c r="AM766" s="177"/>
      <c r="AN766" s="177"/>
      <c r="AO766" s="177"/>
      <c r="AP766" s="177"/>
      <c r="AQ766" s="177"/>
      <c r="AR766" s="177"/>
      <c r="AS766" s="177"/>
      <c r="AT766" s="177"/>
    </row>
    <row r="767" spans="1:46" ht="15" customHeight="1">
      <c r="A767" s="177"/>
      <c r="B767" s="177"/>
      <c r="C767" s="177"/>
      <c r="D767" s="177"/>
      <c r="E767" s="177"/>
      <c r="F767" s="177"/>
      <c r="G767" s="177"/>
      <c r="H767" s="177"/>
      <c r="I767" s="177"/>
      <c r="J767" s="177"/>
      <c r="K767" s="177"/>
      <c r="L767" s="177"/>
      <c r="M767" s="177"/>
      <c r="N767" s="177"/>
      <c r="O767" s="177"/>
      <c r="P767" s="177"/>
      <c r="Q767" s="177"/>
      <c r="R767" s="177"/>
      <c r="S767" s="177"/>
      <c r="T767" s="177"/>
      <c r="U767" s="177"/>
      <c r="V767" s="177"/>
      <c r="W767" s="177"/>
      <c r="X767" s="177"/>
      <c r="Y767" s="177"/>
      <c r="Z767" s="177"/>
      <c r="AA767" s="177"/>
      <c r="AB767" s="177"/>
      <c r="AC767" s="177"/>
      <c r="AD767" s="177"/>
      <c r="AE767" s="177"/>
      <c r="AF767" s="177"/>
      <c r="AG767" s="177"/>
      <c r="AH767" s="177"/>
      <c r="AI767" s="177"/>
      <c r="AJ767" s="177"/>
      <c r="AK767" s="177"/>
      <c r="AL767" s="177"/>
      <c r="AM767" s="177"/>
      <c r="AN767" s="177"/>
      <c r="AO767" s="177"/>
      <c r="AP767" s="177"/>
      <c r="AQ767" s="177"/>
      <c r="AR767" s="177"/>
      <c r="AS767" s="177"/>
      <c r="AT767" s="177"/>
    </row>
    <row r="768" spans="1:46" ht="15" customHeight="1">
      <c r="A768" s="177"/>
      <c r="B768" s="177"/>
      <c r="C768" s="177"/>
      <c r="D768" s="177"/>
      <c r="E768" s="177"/>
      <c r="F768" s="177"/>
      <c r="G768" s="177"/>
      <c r="H768" s="177"/>
      <c r="I768" s="177"/>
      <c r="J768" s="177"/>
      <c r="K768" s="177"/>
      <c r="L768" s="177"/>
      <c r="M768" s="177"/>
      <c r="N768" s="177"/>
      <c r="O768" s="177"/>
      <c r="P768" s="177"/>
      <c r="Q768" s="177"/>
      <c r="R768" s="177"/>
      <c r="S768" s="177"/>
      <c r="T768" s="177"/>
      <c r="U768" s="177"/>
      <c r="V768" s="177"/>
      <c r="W768" s="177"/>
      <c r="X768" s="177"/>
      <c r="Y768" s="177"/>
      <c r="Z768" s="177"/>
      <c r="AA768" s="177"/>
      <c r="AB768" s="177"/>
      <c r="AC768" s="177"/>
      <c r="AD768" s="177"/>
      <c r="AE768" s="177"/>
      <c r="AF768" s="177"/>
      <c r="AG768" s="177"/>
      <c r="AH768" s="177"/>
      <c r="AI768" s="177"/>
      <c r="AJ768" s="177"/>
      <c r="AK768" s="177"/>
      <c r="AL768" s="177"/>
      <c r="AM768" s="177"/>
      <c r="AN768" s="177"/>
      <c r="AO768" s="177"/>
      <c r="AP768" s="177"/>
      <c r="AQ768" s="177"/>
      <c r="AR768" s="177"/>
      <c r="AS768" s="177"/>
      <c r="AT768" s="177"/>
    </row>
    <row r="769" spans="1:46" ht="15" customHeight="1">
      <c r="A769" s="177"/>
      <c r="B769" s="177"/>
      <c r="C769" s="177"/>
      <c r="D769" s="177"/>
      <c r="E769" s="177"/>
      <c r="F769" s="177"/>
      <c r="G769" s="177"/>
      <c r="H769" s="177"/>
      <c r="I769" s="177"/>
      <c r="J769" s="177"/>
      <c r="K769" s="177"/>
      <c r="L769" s="177"/>
      <c r="M769" s="177"/>
      <c r="N769" s="177"/>
      <c r="O769" s="177"/>
      <c r="P769" s="177"/>
      <c r="Q769" s="177"/>
      <c r="R769" s="177"/>
      <c r="S769" s="177"/>
      <c r="T769" s="177"/>
      <c r="U769" s="177"/>
      <c r="V769" s="177"/>
      <c r="W769" s="177"/>
      <c r="X769" s="177"/>
      <c r="Y769" s="177"/>
      <c r="Z769" s="177"/>
      <c r="AA769" s="177"/>
      <c r="AB769" s="177"/>
      <c r="AC769" s="177"/>
      <c r="AD769" s="177"/>
      <c r="AE769" s="177"/>
      <c r="AF769" s="177"/>
      <c r="AG769" s="177"/>
      <c r="AH769" s="177"/>
      <c r="AI769" s="177"/>
      <c r="AJ769" s="177"/>
      <c r="AK769" s="177"/>
      <c r="AL769" s="177"/>
      <c r="AM769" s="177"/>
      <c r="AN769" s="177"/>
      <c r="AO769" s="177"/>
      <c r="AP769" s="177"/>
      <c r="AQ769" s="177"/>
      <c r="AR769" s="177"/>
      <c r="AS769" s="177"/>
      <c r="AT769" s="177"/>
    </row>
    <row r="770" spans="1:46" ht="15" customHeight="1">
      <c r="A770" s="177"/>
      <c r="B770" s="177"/>
      <c r="C770" s="177"/>
      <c r="D770" s="177"/>
      <c r="E770" s="177"/>
      <c r="F770" s="177"/>
      <c r="G770" s="177"/>
      <c r="H770" s="177"/>
      <c r="I770" s="177"/>
      <c r="J770" s="177"/>
      <c r="K770" s="177"/>
      <c r="L770" s="177"/>
      <c r="M770" s="177"/>
      <c r="N770" s="177"/>
      <c r="O770" s="177"/>
      <c r="P770" s="177"/>
      <c r="Q770" s="177"/>
      <c r="R770" s="177"/>
      <c r="S770" s="177"/>
      <c r="T770" s="177"/>
      <c r="U770" s="177"/>
      <c r="V770" s="177"/>
      <c r="W770" s="177"/>
      <c r="X770" s="177"/>
      <c r="Y770" s="177"/>
      <c r="Z770" s="177"/>
      <c r="AA770" s="177"/>
      <c r="AB770" s="177"/>
      <c r="AC770" s="177"/>
      <c r="AD770" s="177"/>
      <c r="AE770" s="177"/>
      <c r="AF770" s="177"/>
      <c r="AG770" s="177"/>
      <c r="AH770" s="177"/>
      <c r="AI770" s="177"/>
      <c r="AJ770" s="177"/>
      <c r="AK770" s="177"/>
      <c r="AL770" s="177"/>
      <c r="AM770" s="177"/>
      <c r="AN770" s="177"/>
      <c r="AO770" s="177"/>
      <c r="AP770" s="177"/>
      <c r="AQ770" s="177"/>
      <c r="AR770" s="177"/>
      <c r="AS770" s="177"/>
      <c r="AT770" s="177"/>
    </row>
    <row r="771" spans="1:46" ht="15" customHeight="1">
      <c r="A771" s="177"/>
      <c r="B771" s="177"/>
      <c r="C771" s="177"/>
      <c r="D771" s="177"/>
      <c r="E771" s="177"/>
      <c r="F771" s="177"/>
      <c r="G771" s="177"/>
      <c r="H771" s="177"/>
      <c r="I771" s="177"/>
      <c r="J771" s="177"/>
      <c r="K771" s="177"/>
      <c r="L771" s="177"/>
      <c r="M771" s="177"/>
      <c r="N771" s="177"/>
      <c r="O771" s="177"/>
      <c r="P771" s="177"/>
      <c r="Q771" s="177"/>
      <c r="R771" s="177"/>
      <c r="S771" s="177"/>
      <c r="T771" s="177"/>
      <c r="U771" s="177"/>
      <c r="V771" s="177"/>
      <c r="W771" s="177"/>
      <c r="X771" s="177"/>
      <c r="Y771" s="177"/>
      <c r="Z771" s="177"/>
      <c r="AA771" s="177"/>
      <c r="AB771" s="177"/>
      <c r="AC771" s="177"/>
      <c r="AD771" s="177"/>
      <c r="AE771" s="177"/>
      <c r="AF771" s="177"/>
      <c r="AG771" s="177"/>
      <c r="AH771" s="177"/>
      <c r="AI771" s="177"/>
      <c r="AJ771" s="177"/>
      <c r="AK771" s="177"/>
      <c r="AL771" s="177"/>
      <c r="AM771" s="177"/>
      <c r="AN771" s="177"/>
      <c r="AO771" s="177"/>
      <c r="AP771" s="177"/>
      <c r="AQ771" s="177"/>
      <c r="AR771" s="177"/>
      <c r="AS771" s="177"/>
      <c r="AT771" s="177"/>
    </row>
    <row r="772" spans="1:46" ht="15" customHeight="1">
      <c r="A772" s="177"/>
      <c r="B772" s="177"/>
      <c r="C772" s="177"/>
      <c r="D772" s="177"/>
      <c r="E772" s="177"/>
      <c r="F772" s="177"/>
      <c r="G772" s="177"/>
      <c r="H772" s="177"/>
      <c r="I772" s="177"/>
      <c r="J772" s="177"/>
      <c r="K772" s="177"/>
      <c r="L772" s="177"/>
      <c r="M772" s="177"/>
      <c r="N772" s="177"/>
      <c r="O772" s="177"/>
      <c r="P772" s="177"/>
      <c r="Q772" s="177"/>
      <c r="R772" s="177"/>
      <c r="S772" s="177"/>
      <c r="T772" s="177"/>
      <c r="U772" s="177"/>
      <c r="V772" s="177"/>
      <c r="W772" s="177"/>
      <c r="X772" s="177"/>
      <c r="Y772" s="177"/>
      <c r="Z772" s="177"/>
      <c r="AA772" s="177"/>
      <c r="AB772" s="177"/>
      <c r="AC772" s="177"/>
      <c r="AD772" s="177"/>
      <c r="AE772" s="177"/>
      <c r="AF772" s="177"/>
      <c r="AG772" s="177"/>
      <c r="AH772" s="177"/>
      <c r="AI772" s="177"/>
      <c r="AJ772" s="177"/>
      <c r="AK772" s="177"/>
      <c r="AL772" s="177"/>
      <c r="AM772" s="177"/>
      <c r="AN772" s="177"/>
      <c r="AO772" s="177"/>
      <c r="AP772" s="177"/>
      <c r="AQ772" s="177"/>
      <c r="AR772" s="177"/>
      <c r="AS772" s="177"/>
      <c r="AT772" s="177"/>
    </row>
    <row r="773" spans="1:46" ht="15" customHeight="1">
      <c r="A773" s="177"/>
      <c r="B773" s="177"/>
      <c r="C773" s="177"/>
      <c r="D773" s="177"/>
      <c r="E773" s="177"/>
      <c r="F773" s="177"/>
      <c r="G773" s="177"/>
      <c r="H773" s="177"/>
      <c r="I773" s="177"/>
      <c r="J773" s="177"/>
      <c r="K773" s="177"/>
      <c r="L773" s="177"/>
      <c r="M773" s="177"/>
      <c r="N773" s="177"/>
      <c r="O773" s="177"/>
      <c r="P773" s="177"/>
      <c r="Q773" s="177"/>
      <c r="R773" s="177"/>
      <c r="S773" s="177"/>
      <c r="T773" s="177"/>
      <c r="U773" s="177"/>
      <c r="V773" s="177"/>
      <c r="W773" s="177"/>
      <c r="X773" s="177"/>
      <c r="Y773" s="177"/>
      <c r="Z773" s="177"/>
      <c r="AA773" s="177"/>
      <c r="AB773" s="177"/>
      <c r="AC773" s="177"/>
      <c r="AD773" s="177"/>
      <c r="AE773" s="177"/>
      <c r="AF773" s="177"/>
      <c r="AG773" s="177"/>
      <c r="AH773" s="177"/>
      <c r="AI773" s="177"/>
      <c r="AJ773" s="177"/>
      <c r="AK773" s="177"/>
      <c r="AL773" s="177"/>
      <c r="AM773" s="177"/>
      <c r="AN773" s="177"/>
      <c r="AO773" s="177"/>
      <c r="AP773" s="177"/>
      <c r="AQ773" s="177"/>
      <c r="AR773" s="177"/>
      <c r="AS773" s="177"/>
      <c r="AT773" s="177"/>
    </row>
    <row r="774" spans="1:46" ht="15" customHeight="1">
      <c r="A774" s="177"/>
      <c r="B774" s="177"/>
      <c r="C774" s="177"/>
      <c r="D774" s="177"/>
      <c r="E774" s="177"/>
      <c r="F774" s="177"/>
      <c r="G774" s="177"/>
      <c r="H774" s="177"/>
      <c r="I774" s="177"/>
      <c r="J774" s="177"/>
      <c r="K774" s="177"/>
      <c r="L774" s="177"/>
      <c r="M774" s="177"/>
      <c r="N774" s="177"/>
      <c r="O774" s="177"/>
      <c r="P774" s="177"/>
      <c r="Q774" s="177"/>
      <c r="R774" s="177"/>
      <c r="S774" s="177"/>
      <c r="T774" s="177"/>
      <c r="U774" s="177"/>
      <c r="V774" s="177"/>
      <c r="W774" s="177"/>
      <c r="X774" s="177"/>
      <c r="Y774" s="177"/>
      <c r="Z774" s="177"/>
      <c r="AA774" s="177"/>
      <c r="AB774" s="177"/>
      <c r="AC774" s="177"/>
      <c r="AD774" s="177"/>
      <c r="AE774" s="177"/>
      <c r="AF774" s="177"/>
      <c r="AG774" s="177"/>
      <c r="AH774" s="177"/>
      <c r="AI774" s="177"/>
      <c r="AJ774" s="177"/>
      <c r="AK774" s="177"/>
      <c r="AL774" s="177"/>
      <c r="AM774" s="177"/>
      <c r="AN774" s="177"/>
      <c r="AO774" s="177"/>
      <c r="AP774" s="177"/>
      <c r="AQ774" s="177"/>
      <c r="AR774" s="177"/>
      <c r="AS774" s="177"/>
      <c r="AT774" s="177"/>
    </row>
    <row r="775" spans="1:46" ht="15" customHeight="1">
      <c r="A775" s="177"/>
      <c r="B775" s="177"/>
      <c r="C775" s="177"/>
      <c r="D775" s="177"/>
      <c r="E775" s="177"/>
      <c r="F775" s="177"/>
      <c r="G775" s="177"/>
      <c r="H775" s="177"/>
      <c r="I775" s="177"/>
      <c r="J775" s="177"/>
      <c r="K775" s="177"/>
      <c r="L775" s="177"/>
      <c r="M775" s="177"/>
      <c r="N775" s="177"/>
      <c r="O775" s="177"/>
      <c r="P775" s="177"/>
      <c r="Q775" s="177"/>
      <c r="R775" s="177"/>
      <c r="S775" s="177"/>
      <c r="T775" s="177"/>
      <c r="U775" s="177"/>
      <c r="V775" s="177"/>
      <c r="W775" s="177"/>
      <c r="X775" s="177"/>
      <c r="Y775" s="177"/>
      <c r="Z775" s="177"/>
      <c r="AA775" s="177"/>
      <c r="AB775" s="177"/>
      <c r="AC775" s="177"/>
      <c r="AD775" s="177"/>
      <c r="AE775" s="177"/>
      <c r="AF775" s="177"/>
      <c r="AG775" s="177"/>
      <c r="AH775" s="177"/>
      <c r="AI775" s="177"/>
      <c r="AJ775" s="177"/>
      <c r="AK775" s="177"/>
      <c r="AL775" s="177"/>
      <c r="AM775" s="177"/>
      <c r="AN775" s="177"/>
      <c r="AO775" s="177"/>
      <c r="AP775" s="177"/>
      <c r="AQ775" s="177"/>
      <c r="AR775" s="177"/>
      <c r="AS775" s="177"/>
      <c r="AT775" s="177"/>
    </row>
    <row r="776" spans="1:46" ht="15" customHeight="1">
      <c r="A776" s="177"/>
      <c r="B776" s="177"/>
      <c r="C776" s="177"/>
      <c r="D776" s="177"/>
      <c r="E776" s="177"/>
      <c r="F776" s="177"/>
      <c r="G776" s="177"/>
      <c r="H776" s="177"/>
      <c r="I776" s="177"/>
      <c r="J776" s="177"/>
      <c r="K776" s="177"/>
      <c r="L776" s="177"/>
      <c r="M776" s="177"/>
      <c r="N776" s="177"/>
      <c r="O776" s="177"/>
      <c r="P776" s="177"/>
      <c r="Q776" s="177"/>
      <c r="R776" s="177"/>
      <c r="S776" s="177"/>
      <c r="T776" s="177"/>
      <c r="U776" s="177"/>
      <c r="V776" s="177"/>
      <c r="W776" s="177"/>
      <c r="X776" s="177"/>
      <c r="Y776" s="177"/>
      <c r="Z776" s="177"/>
      <c r="AA776" s="177"/>
      <c r="AB776" s="177"/>
      <c r="AC776" s="177"/>
      <c r="AD776" s="177"/>
      <c r="AE776" s="177"/>
      <c r="AF776" s="177"/>
      <c r="AG776" s="177"/>
      <c r="AH776" s="177"/>
      <c r="AI776" s="177"/>
      <c r="AJ776" s="177"/>
      <c r="AK776" s="177"/>
      <c r="AL776" s="177"/>
      <c r="AM776" s="177"/>
      <c r="AN776" s="177"/>
      <c r="AO776" s="177"/>
      <c r="AP776" s="177"/>
      <c r="AQ776" s="177"/>
      <c r="AR776" s="177"/>
      <c r="AS776" s="177"/>
      <c r="AT776" s="177"/>
    </row>
    <row r="777" spans="1:46" ht="15" customHeight="1">
      <c r="A777" s="177"/>
      <c r="B777" s="177"/>
      <c r="C777" s="177"/>
      <c r="D777" s="177"/>
      <c r="E777" s="177"/>
      <c r="F777" s="177"/>
      <c r="G777" s="177"/>
      <c r="H777" s="177"/>
      <c r="I777" s="177"/>
      <c r="J777" s="177"/>
      <c r="K777" s="177"/>
      <c r="L777" s="177"/>
      <c r="M777" s="177"/>
      <c r="N777" s="177"/>
      <c r="O777" s="177"/>
      <c r="P777" s="177"/>
      <c r="Q777" s="177"/>
      <c r="R777" s="177"/>
      <c r="S777" s="177"/>
      <c r="T777" s="177"/>
      <c r="U777" s="177"/>
      <c r="V777" s="177"/>
      <c r="W777" s="177"/>
      <c r="X777" s="177"/>
      <c r="Y777" s="177"/>
      <c r="Z777" s="177"/>
      <c r="AA777" s="177"/>
      <c r="AB777" s="177"/>
      <c r="AC777" s="177"/>
      <c r="AD777" s="177"/>
      <c r="AE777" s="177"/>
      <c r="AF777" s="177"/>
      <c r="AG777" s="177"/>
      <c r="AH777" s="177"/>
      <c r="AI777" s="177"/>
      <c r="AJ777" s="177"/>
      <c r="AK777" s="177"/>
      <c r="AL777" s="177"/>
      <c r="AM777" s="177"/>
      <c r="AN777" s="177"/>
      <c r="AO777" s="177"/>
      <c r="AP777" s="177"/>
      <c r="AQ777" s="177"/>
      <c r="AR777" s="177"/>
      <c r="AS777" s="177"/>
      <c r="AT777" s="177"/>
    </row>
    <row r="778" spans="1:46" ht="15" customHeight="1">
      <c r="A778" s="177"/>
      <c r="B778" s="177"/>
      <c r="C778" s="177"/>
      <c r="D778" s="177"/>
      <c r="E778" s="177"/>
      <c r="F778" s="177"/>
      <c r="G778" s="177"/>
      <c r="H778" s="177"/>
      <c r="I778" s="177"/>
      <c r="J778" s="177"/>
      <c r="K778" s="177"/>
      <c r="L778" s="177"/>
      <c r="M778" s="177"/>
      <c r="N778" s="177"/>
      <c r="O778" s="177"/>
      <c r="P778" s="177"/>
      <c r="Q778" s="177"/>
      <c r="R778" s="177"/>
      <c r="S778" s="177"/>
      <c r="T778" s="177"/>
      <c r="U778" s="177"/>
      <c r="V778" s="177"/>
      <c r="W778" s="177"/>
      <c r="X778" s="177"/>
      <c r="Y778" s="177"/>
      <c r="Z778" s="177"/>
      <c r="AA778" s="177"/>
      <c r="AB778" s="177"/>
      <c r="AC778" s="177"/>
      <c r="AD778" s="177"/>
      <c r="AE778" s="177"/>
      <c r="AF778" s="177"/>
      <c r="AG778" s="177"/>
      <c r="AH778" s="177"/>
      <c r="AI778" s="177"/>
      <c r="AJ778" s="177"/>
      <c r="AK778" s="177"/>
      <c r="AL778" s="177"/>
      <c r="AM778" s="177"/>
      <c r="AN778" s="177"/>
      <c r="AO778" s="177"/>
      <c r="AP778" s="177"/>
      <c r="AQ778" s="177"/>
      <c r="AR778" s="177"/>
      <c r="AS778" s="177"/>
      <c r="AT778" s="177"/>
    </row>
    <row r="779" spans="1:46" ht="15" customHeight="1">
      <c r="A779" s="177"/>
      <c r="B779" s="177"/>
      <c r="C779" s="177"/>
      <c r="D779" s="177"/>
      <c r="E779" s="177"/>
      <c r="F779" s="177"/>
      <c r="G779" s="177"/>
      <c r="H779" s="177"/>
      <c r="I779" s="177"/>
      <c r="J779" s="177"/>
      <c r="K779" s="177"/>
      <c r="L779" s="177"/>
      <c r="M779" s="177"/>
      <c r="N779" s="177"/>
      <c r="O779" s="177"/>
      <c r="P779" s="177"/>
      <c r="Q779" s="177"/>
      <c r="R779" s="177"/>
      <c r="S779" s="177"/>
      <c r="T779" s="177"/>
      <c r="U779" s="177"/>
      <c r="V779" s="177"/>
      <c r="W779" s="177"/>
      <c r="X779" s="177"/>
      <c r="Y779" s="177"/>
      <c r="Z779" s="177"/>
      <c r="AA779" s="177"/>
      <c r="AB779" s="177"/>
      <c r="AC779" s="177"/>
      <c r="AD779" s="177"/>
      <c r="AE779" s="177"/>
      <c r="AF779" s="177"/>
      <c r="AG779" s="177"/>
      <c r="AH779" s="177"/>
      <c r="AI779" s="177"/>
      <c r="AJ779" s="177"/>
      <c r="AK779" s="177"/>
      <c r="AL779" s="177"/>
      <c r="AM779" s="177"/>
      <c r="AN779" s="177"/>
      <c r="AO779" s="177"/>
      <c r="AP779" s="177"/>
      <c r="AQ779" s="177"/>
      <c r="AR779" s="177"/>
      <c r="AS779" s="177"/>
      <c r="AT779" s="177"/>
    </row>
    <row r="780" spans="1:46" ht="15" customHeight="1">
      <c r="A780" s="177"/>
      <c r="B780" s="177"/>
      <c r="C780" s="177"/>
      <c r="D780" s="177"/>
      <c r="E780" s="177"/>
      <c r="F780" s="177"/>
      <c r="G780" s="177"/>
      <c r="H780" s="177"/>
      <c r="I780" s="177"/>
      <c r="J780" s="177"/>
      <c r="K780" s="177"/>
      <c r="L780" s="177"/>
      <c r="M780" s="177"/>
      <c r="N780" s="177"/>
      <c r="O780" s="177"/>
      <c r="P780" s="177"/>
      <c r="Q780" s="177"/>
      <c r="R780" s="177"/>
      <c r="S780" s="177"/>
      <c r="T780" s="177"/>
      <c r="U780" s="177"/>
      <c r="V780" s="177"/>
      <c r="W780" s="177"/>
      <c r="X780" s="177"/>
      <c r="Y780" s="177"/>
      <c r="Z780" s="177"/>
      <c r="AA780" s="177"/>
      <c r="AB780" s="177"/>
      <c r="AC780" s="177"/>
      <c r="AD780" s="177"/>
      <c r="AE780" s="177"/>
      <c r="AF780" s="177"/>
      <c r="AG780" s="177"/>
      <c r="AH780" s="177"/>
      <c r="AI780" s="177"/>
      <c r="AJ780" s="177"/>
      <c r="AK780" s="177"/>
      <c r="AL780" s="177"/>
      <c r="AM780" s="177"/>
      <c r="AN780" s="177"/>
      <c r="AO780" s="177"/>
      <c r="AP780" s="177"/>
      <c r="AQ780" s="177"/>
      <c r="AR780" s="177"/>
      <c r="AS780" s="177"/>
      <c r="AT780" s="177"/>
    </row>
    <row r="781" spans="1:46" ht="15" customHeight="1">
      <c r="A781" s="177"/>
      <c r="B781" s="177"/>
      <c r="C781" s="177"/>
      <c r="D781" s="177"/>
      <c r="E781" s="177"/>
      <c r="F781" s="177"/>
      <c r="G781" s="177"/>
      <c r="H781" s="177"/>
      <c r="I781" s="177"/>
      <c r="J781" s="177"/>
      <c r="K781" s="177"/>
      <c r="L781" s="177"/>
      <c r="M781" s="177"/>
      <c r="N781" s="177"/>
      <c r="O781" s="177"/>
      <c r="P781" s="177"/>
      <c r="Q781" s="177"/>
      <c r="R781" s="177"/>
      <c r="S781" s="177"/>
      <c r="T781" s="177"/>
      <c r="U781" s="177"/>
      <c r="V781" s="177"/>
      <c r="W781" s="177"/>
      <c r="X781" s="177"/>
      <c r="Y781" s="177"/>
      <c r="Z781" s="177"/>
      <c r="AA781" s="177"/>
      <c r="AB781" s="177"/>
      <c r="AC781" s="177"/>
      <c r="AD781" s="177"/>
      <c r="AE781" s="177"/>
      <c r="AF781" s="177"/>
      <c r="AG781" s="177"/>
      <c r="AH781" s="177"/>
      <c r="AI781" s="177"/>
      <c r="AJ781" s="177"/>
      <c r="AK781" s="177"/>
      <c r="AL781" s="177"/>
      <c r="AM781" s="177"/>
      <c r="AN781" s="177"/>
      <c r="AO781" s="177"/>
      <c r="AP781" s="177"/>
      <c r="AQ781" s="177"/>
      <c r="AR781" s="177"/>
      <c r="AS781" s="177"/>
      <c r="AT781" s="177"/>
    </row>
    <row r="782" spans="1:46" ht="15" customHeight="1">
      <c r="A782" s="177"/>
      <c r="B782" s="177"/>
      <c r="C782" s="177"/>
      <c r="D782" s="177"/>
      <c r="E782" s="177"/>
      <c r="F782" s="177"/>
      <c r="G782" s="177"/>
      <c r="H782" s="177"/>
      <c r="I782" s="177"/>
      <c r="J782" s="177"/>
      <c r="K782" s="177"/>
      <c r="L782" s="177"/>
      <c r="M782" s="177"/>
      <c r="N782" s="177"/>
      <c r="O782" s="177"/>
      <c r="P782" s="177"/>
      <c r="Q782" s="177"/>
      <c r="R782" s="177"/>
      <c r="S782" s="177"/>
      <c r="T782" s="177"/>
      <c r="U782" s="177"/>
      <c r="V782" s="177"/>
      <c r="W782" s="177"/>
      <c r="X782" s="177"/>
      <c r="Y782" s="177"/>
      <c r="Z782" s="177"/>
      <c r="AA782" s="177"/>
      <c r="AB782" s="177"/>
      <c r="AC782" s="177"/>
      <c r="AD782" s="177"/>
      <c r="AE782" s="177"/>
      <c r="AF782" s="177"/>
      <c r="AG782" s="177"/>
      <c r="AH782" s="177"/>
      <c r="AI782" s="177"/>
      <c r="AJ782" s="177"/>
      <c r="AK782" s="177"/>
      <c r="AL782" s="177"/>
      <c r="AM782" s="177"/>
      <c r="AN782" s="177"/>
      <c r="AO782" s="177"/>
      <c r="AP782" s="177"/>
      <c r="AQ782" s="177"/>
      <c r="AR782" s="177"/>
      <c r="AS782" s="177"/>
      <c r="AT782" s="177"/>
    </row>
    <row r="783" spans="1:46" ht="15" customHeight="1">
      <c r="A783" s="177"/>
      <c r="B783" s="177"/>
      <c r="C783" s="177"/>
      <c r="D783" s="177"/>
      <c r="E783" s="177"/>
      <c r="F783" s="177"/>
      <c r="G783" s="177"/>
      <c r="H783" s="177"/>
      <c r="I783" s="177"/>
      <c r="J783" s="177"/>
      <c r="K783" s="177"/>
      <c r="L783" s="177"/>
      <c r="M783" s="177"/>
      <c r="N783" s="177"/>
      <c r="O783" s="177"/>
      <c r="P783" s="177"/>
      <c r="Q783" s="177"/>
      <c r="R783" s="177"/>
      <c r="S783" s="177"/>
      <c r="T783" s="177"/>
      <c r="U783" s="177"/>
      <c r="V783" s="177"/>
      <c r="W783" s="177"/>
      <c r="X783" s="177"/>
      <c r="Y783" s="177"/>
      <c r="Z783" s="177"/>
      <c r="AA783" s="177"/>
      <c r="AB783" s="177"/>
      <c r="AC783" s="177"/>
      <c r="AD783" s="177"/>
      <c r="AE783" s="177"/>
      <c r="AF783" s="177"/>
      <c r="AG783" s="177"/>
      <c r="AH783" s="177"/>
      <c r="AI783" s="177"/>
      <c r="AJ783" s="177"/>
      <c r="AK783" s="177"/>
      <c r="AL783" s="177"/>
      <c r="AM783" s="177"/>
      <c r="AN783" s="177"/>
      <c r="AO783" s="177"/>
      <c r="AP783" s="177"/>
      <c r="AQ783" s="177"/>
      <c r="AR783" s="177"/>
      <c r="AS783" s="177"/>
      <c r="AT783" s="177"/>
    </row>
    <row r="784" spans="1:46" ht="15" customHeight="1">
      <c r="A784" s="177"/>
      <c r="B784" s="177"/>
      <c r="C784" s="177"/>
      <c r="D784" s="177"/>
      <c r="E784" s="177"/>
      <c r="F784" s="177"/>
      <c r="G784" s="177"/>
      <c r="H784" s="177"/>
      <c r="I784" s="177"/>
      <c r="J784" s="177"/>
      <c r="K784" s="177"/>
      <c r="L784" s="177"/>
      <c r="M784" s="177"/>
      <c r="N784" s="177"/>
      <c r="O784" s="177"/>
      <c r="P784" s="177"/>
      <c r="Q784" s="177"/>
      <c r="R784" s="177"/>
      <c r="S784" s="177"/>
      <c r="T784" s="177"/>
      <c r="U784" s="177"/>
      <c r="V784" s="177"/>
      <c r="W784" s="177"/>
      <c r="X784" s="177"/>
      <c r="Y784" s="177"/>
      <c r="Z784" s="177"/>
      <c r="AA784" s="177"/>
      <c r="AB784" s="177"/>
      <c r="AC784" s="177"/>
      <c r="AD784" s="177"/>
      <c r="AE784" s="177"/>
      <c r="AF784" s="177"/>
      <c r="AG784" s="177"/>
      <c r="AH784" s="177"/>
      <c r="AI784" s="177"/>
      <c r="AJ784" s="177"/>
      <c r="AK784" s="177"/>
      <c r="AL784" s="177"/>
      <c r="AM784" s="177"/>
      <c r="AN784" s="177"/>
      <c r="AO784" s="177"/>
      <c r="AP784" s="177"/>
      <c r="AQ784" s="177"/>
      <c r="AR784" s="177"/>
      <c r="AS784" s="177"/>
      <c r="AT784" s="177"/>
    </row>
    <row r="785" spans="1:46" ht="15" customHeight="1">
      <c r="A785" s="177"/>
      <c r="B785" s="177"/>
      <c r="C785" s="177"/>
      <c r="D785" s="177"/>
      <c r="E785" s="177"/>
      <c r="F785" s="177"/>
      <c r="G785" s="177"/>
      <c r="H785" s="177"/>
      <c r="I785" s="177"/>
      <c r="J785" s="177"/>
      <c r="K785" s="177"/>
      <c r="L785" s="177"/>
      <c r="M785" s="177"/>
      <c r="N785" s="177"/>
      <c r="O785" s="177"/>
      <c r="P785" s="177"/>
      <c r="Q785" s="177"/>
      <c r="R785" s="177"/>
      <c r="S785" s="177"/>
      <c r="T785" s="177"/>
      <c r="U785" s="177"/>
      <c r="V785" s="177"/>
      <c r="W785" s="177"/>
      <c r="X785" s="177"/>
      <c r="Y785" s="177"/>
      <c r="Z785" s="177"/>
      <c r="AA785" s="177"/>
      <c r="AB785" s="177"/>
      <c r="AC785" s="177"/>
      <c r="AD785" s="177"/>
      <c r="AE785" s="177"/>
      <c r="AF785" s="177"/>
      <c r="AG785" s="177"/>
      <c r="AH785" s="177"/>
      <c r="AI785" s="177"/>
      <c r="AJ785" s="177"/>
      <c r="AK785" s="177"/>
      <c r="AL785" s="177"/>
      <c r="AM785" s="177"/>
      <c r="AN785" s="177"/>
      <c r="AO785" s="177"/>
      <c r="AP785" s="177"/>
      <c r="AQ785" s="177"/>
      <c r="AR785" s="177"/>
      <c r="AS785" s="177"/>
      <c r="AT785" s="177"/>
    </row>
    <row r="786" spans="1:46" ht="15" customHeight="1">
      <c r="A786" s="177"/>
      <c r="B786" s="177"/>
      <c r="C786" s="177"/>
      <c r="D786" s="177"/>
      <c r="E786" s="177"/>
      <c r="F786" s="177"/>
      <c r="G786" s="177"/>
      <c r="H786" s="177"/>
      <c r="I786" s="177"/>
      <c r="J786" s="177"/>
      <c r="K786" s="177"/>
      <c r="L786" s="177"/>
      <c r="M786" s="177"/>
      <c r="N786" s="177"/>
      <c r="O786" s="177"/>
      <c r="P786" s="177"/>
      <c r="Q786" s="177"/>
      <c r="R786" s="177"/>
      <c r="S786" s="177"/>
      <c r="T786" s="177"/>
      <c r="U786" s="177"/>
      <c r="V786" s="177"/>
      <c r="W786" s="177"/>
      <c r="X786" s="177"/>
      <c r="Y786" s="177"/>
      <c r="Z786" s="177"/>
      <c r="AA786" s="177"/>
      <c r="AB786" s="177"/>
      <c r="AC786" s="177"/>
      <c r="AD786" s="177"/>
      <c r="AE786" s="177"/>
      <c r="AF786" s="177"/>
      <c r="AG786" s="177"/>
      <c r="AH786" s="177"/>
      <c r="AI786" s="177"/>
      <c r="AJ786" s="177"/>
      <c r="AK786" s="177"/>
      <c r="AL786" s="177"/>
      <c r="AM786" s="177"/>
      <c r="AN786" s="177"/>
      <c r="AO786" s="177"/>
      <c r="AP786" s="177"/>
      <c r="AQ786" s="177"/>
      <c r="AR786" s="177"/>
      <c r="AS786" s="177"/>
      <c r="AT786" s="177"/>
    </row>
    <row r="787" spans="1:46" ht="15" customHeight="1">
      <c r="A787" s="177"/>
      <c r="B787" s="177"/>
      <c r="C787" s="177"/>
      <c r="D787" s="177"/>
      <c r="E787" s="177"/>
      <c r="F787" s="177"/>
      <c r="G787" s="177"/>
      <c r="H787" s="177"/>
      <c r="I787" s="177"/>
      <c r="J787" s="177"/>
      <c r="K787" s="177"/>
      <c r="L787" s="177"/>
      <c r="M787" s="177"/>
      <c r="N787" s="177"/>
      <c r="O787" s="177"/>
      <c r="P787" s="177"/>
      <c r="Q787" s="177"/>
      <c r="R787" s="177"/>
      <c r="S787" s="177"/>
      <c r="T787" s="177"/>
      <c r="U787" s="177"/>
      <c r="V787" s="177"/>
      <c r="W787" s="177"/>
      <c r="X787" s="177"/>
      <c r="Y787" s="177"/>
      <c r="Z787" s="177"/>
      <c r="AA787" s="177"/>
      <c r="AB787" s="177"/>
      <c r="AC787" s="177"/>
      <c r="AD787" s="177"/>
      <c r="AE787" s="177"/>
      <c r="AF787" s="177"/>
      <c r="AG787" s="177"/>
      <c r="AH787" s="177"/>
      <c r="AI787" s="177"/>
      <c r="AJ787" s="177"/>
      <c r="AK787" s="177"/>
      <c r="AL787" s="177"/>
      <c r="AM787" s="177"/>
      <c r="AN787" s="177"/>
      <c r="AO787" s="177"/>
      <c r="AP787" s="177"/>
      <c r="AQ787" s="177"/>
      <c r="AR787" s="177"/>
      <c r="AS787" s="177"/>
      <c r="AT787" s="177"/>
    </row>
    <row r="788" spans="1:46" ht="15" customHeight="1">
      <c r="A788" s="177"/>
      <c r="B788" s="177"/>
      <c r="C788" s="177"/>
      <c r="D788" s="177"/>
      <c r="E788" s="177"/>
      <c r="F788" s="177"/>
      <c r="G788" s="177"/>
      <c r="H788" s="177"/>
      <c r="I788" s="177"/>
      <c r="J788" s="177"/>
      <c r="K788" s="177"/>
      <c r="L788" s="177"/>
      <c r="M788" s="177"/>
      <c r="N788" s="177"/>
      <c r="O788" s="177"/>
      <c r="P788" s="177"/>
      <c r="Q788" s="177"/>
      <c r="R788" s="177"/>
      <c r="S788" s="177"/>
      <c r="T788" s="177"/>
      <c r="U788" s="177"/>
      <c r="V788" s="177"/>
      <c r="W788" s="177"/>
      <c r="X788" s="177"/>
      <c r="Y788" s="177"/>
      <c r="Z788" s="177"/>
      <c r="AA788" s="177"/>
      <c r="AB788" s="177"/>
      <c r="AC788" s="177"/>
      <c r="AD788" s="177"/>
      <c r="AE788" s="177"/>
      <c r="AF788" s="177"/>
      <c r="AG788" s="177"/>
      <c r="AH788" s="177"/>
      <c r="AI788" s="177"/>
      <c r="AJ788" s="177"/>
      <c r="AK788" s="177"/>
      <c r="AL788" s="177"/>
      <c r="AM788" s="177"/>
      <c r="AN788" s="177"/>
      <c r="AO788" s="177"/>
      <c r="AP788" s="177"/>
      <c r="AQ788" s="177"/>
      <c r="AR788" s="177"/>
      <c r="AS788" s="177"/>
      <c r="AT788" s="177"/>
    </row>
    <row r="789" spans="1:46" ht="15" customHeight="1">
      <c r="A789" s="177"/>
      <c r="B789" s="177"/>
      <c r="C789" s="177"/>
      <c r="D789" s="177"/>
      <c r="E789" s="177"/>
      <c r="F789" s="177"/>
      <c r="G789" s="177"/>
      <c r="H789" s="177"/>
      <c r="I789" s="177"/>
      <c r="J789" s="177"/>
      <c r="K789" s="177"/>
      <c r="L789" s="177"/>
      <c r="M789" s="177"/>
      <c r="N789" s="177"/>
      <c r="O789" s="177"/>
      <c r="P789" s="177"/>
      <c r="Q789" s="177"/>
      <c r="R789" s="177"/>
      <c r="S789" s="177"/>
      <c r="T789" s="177"/>
      <c r="U789" s="177"/>
      <c r="V789" s="177"/>
      <c r="W789" s="177"/>
      <c r="X789" s="177"/>
      <c r="Y789" s="177"/>
      <c r="Z789" s="177"/>
      <c r="AA789" s="177"/>
      <c r="AB789" s="177"/>
      <c r="AC789" s="177"/>
      <c r="AD789" s="177"/>
      <c r="AE789" s="177"/>
      <c r="AF789" s="177"/>
      <c r="AG789" s="177"/>
      <c r="AH789" s="177"/>
      <c r="AI789" s="177"/>
      <c r="AJ789" s="177"/>
      <c r="AK789" s="177"/>
      <c r="AL789" s="177"/>
      <c r="AM789" s="177"/>
      <c r="AN789" s="177"/>
      <c r="AO789" s="177"/>
      <c r="AP789" s="177"/>
      <c r="AQ789" s="177"/>
      <c r="AR789" s="177"/>
      <c r="AS789" s="177"/>
      <c r="AT789" s="177"/>
    </row>
    <row r="790" spans="1:46" ht="15" customHeight="1">
      <c r="A790" s="177"/>
      <c r="B790" s="177"/>
      <c r="C790" s="177"/>
      <c r="D790" s="177"/>
      <c r="E790" s="177"/>
      <c r="F790" s="177"/>
      <c r="G790" s="177"/>
      <c r="H790" s="177"/>
      <c r="I790" s="177"/>
      <c r="J790" s="177"/>
      <c r="K790" s="177"/>
      <c r="L790" s="177"/>
      <c r="M790" s="177"/>
      <c r="N790" s="177"/>
      <c r="O790" s="177"/>
      <c r="P790" s="177"/>
      <c r="Q790" s="177"/>
      <c r="R790" s="177"/>
      <c r="S790" s="177"/>
      <c r="T790" s="177"/>
      <c r="U790" s="177"/>
      <c r="V790" s="177"/>
      <c r="W790" s="177"/>
      <c r="X790" s="177"/>
      <c r="Y790" s="177"/>
      <c r="Z790" s="177"/>
      <c r="AA790" s="177"/>
      <c r="AB790" s="177"/>
      <c r="AC790" s="177"/>
      <c r="AD790" s="177"/>
      <c r="AE790" s="177"/>
      <c r="AF790" s="177"/>
      <c r="AG790" s="177"/>
      <c r="AH790" s="177"/>
      <c r="AI790" s="177"/>
      <c r="AJ790" s="177"/>
      <c r="AK790" s="177"/>
      <c r="AL790" s="177"/>
      <c r="AM790" s="177"/>
      <c r="AN790" s="177"/>
      <c r="AO790" s="177"/>
      <c r="AP790" s="177"/>
      <c r="AQ790" s="177"/>
      <c r="AR790" s="177"/>
      <c r="AS790" s="177"/>
      <c r="AT790" s="177"/>
    </row>
    <row r="791" spans="1:46" ht="15" customHeight="1">
      <c r="A791" s="177"/>
      <c r="B791" s="177"/>
      <c r="C791" s="177"/>
      <c r="D791" s="177"/>
      <c r="E791" s="177"/>
      <c r="F791" s="177"/>
      <c r="G791" s="177"/>
      <c r="H791" s="177"/>
      <c r="I791" s="177"/>
      <c r="J791" s="177"/>
      <c r="K791" s="177"/>
      <c r="L791" s="177"/>
      <c r="M791" s="177"/>
      <c r="N791" s="177"/>
      <c r="O791" s="177"/>
      <c r="P791" s="177"/>
      <c r="Q791" s="177"/>
      <c r="R791" s="177"/>
      <c r="S791" s="177"/>
      <c r="T791" s="177"/>
      <c r="U791" s="177"/>
      <c r="V791" s="177"/>
      <c r="W791" s="177"/>
      <c r="X791" s="177"/>
      <c r="Y791" s="177"/>
      <c r="Z791" s="177"/>
      <c r="AA791" s="177"/>
      <c r="AB791" s="177"/>
      <c r="AC791" s="177"/>
      <c r="AD791" s="177"/>
      <c r="AE791" s="177"/>
      <c r="AF791" s="177"/>
      <c r="AG791" s="177"/>
      <c r="AH791" s="177"/>
      <c r="AI791" s="177"/>
      <c r="AJ791" s="177"/>
      <c r="AK791" s="177"/>
      <c r="AL791" s="177"/>
      <c r="AM791" s="177"/>
      <c r="AN791" s="177"/>
      <c r="AO791" s="177"/>
      <c r="AP791" s="177"/>
      <c r="AQ791" s="177"/>
      <c r="AR791" s="177"/>
      <c r="AS791" s="177"/>
      <c r="AT791" s="177"/>
    </row>
    <row r="792" spans="1:46" ht="15" customHeight="1">
      <c r="A792" s="177"/>
      <c r="B792" s="177"/>
      <c r="C792" s="177"/>
      <c r="D792" s="177"/>
      <c r="E792" s="177"/>
      <c r="F792" s="177"/>
      <c r="G792" s="177"/>
      <c r="H792" s="177"/>
      <c r="I792" s="177"/>
      <c r="J792" s="177"/>
      <c r="K792" s="177"/>
      <c r="L792" s="177"/>
      <c r="M792" s="177"/>
      <c r="N792" s="177"/>
      <c r="O792" s="177"/>
      <c r="P792" s="177"/>
      <c r="Q792" s="177"/>
      <c r="R792" s="177"/>
      <c r="S792" s="177"/>
      <c r="T792" s="177"/>
      <c r="U792" s="177"/>
      <c r="V792" s="177"/>
      <c r="W792" s="177"/>
      <c r="X792" s="177"/>
      <c r="Y792" s="177"/>
      <c r="Z792" s="177"/>
      <c r="AA792" s="177"/>
      <c r="AB792" s="177"/>
      <c r="AC792" s="177"/>
      <c r="AD792" s="177"/>
      <c r="AE792" s="177"/>
      <c r="AF792" s="177"/>
      <c r="AG792" s="177"/>
      <c r="AH792" s="177"/>
      <c r="AI792" s="177"/>
      <c r="AJ792" s="177"/>
      <c r="AK792" s="177"/>
      <c r="AL792" s="177"/>
      <c r="AM792" s="177"/>
      <c r="AN792" s="177"/>
      <c r="AO792" s="177"/>
      <c r="AP792" s="177"/>
      <c r="AQ792" s="177"/>
      <c r="AR792" s="177"/>
      <c r="AS792" s="177"/>
      <c r="AT792" s="177"/>
    </row>
    <row r="793" spans="1:46" ht="15" customHeight="1">
      <c r="A793" s="177"/>
      <c r="B793" s="177"/>
      <c r="C793" s="177"/>
      <c r="D793" s="177"/>
      <c r="E793" s="177"/>
      <c r="F793" s="177"/>
      <c r="G793" s="177"/>
      <c r="H793" s="177"/>
      <c r="I793" s="177"/>
      <c r="J793" s="177"/>
      <c r="K793" s="177"/>
      <c r="L793" s="177"/>
      <c r="M793" s="177"/>
      <c r="N793" s="177"/>
      <c r="O793" s="177"/>
      <c r="P793" s="177"/>
      <c r="Q793" s="177"/>
      <c r="R793" s="177"/>
      <c r="S793" s="177"/>
      <c r="T793" s="177"/>
      <c r="U793" s="177"/>
      <c r="V793" s="177"/>
      <c r="W793" s="177"/>
      <c r="X793" s="177"/>
      <c r="Y793" s="177"/>
      <c r="Z793" s="177"/>
      <c r="AA793" s="177"/>
      <c r="AB793" s="177"/>
      <c r="AC793" s="177"/>
      <c r="AD793" s="177"/>
      <c r="AE793" s="177"/>
      <c r="AF793" s="177"/>
      <c r="AG793" s="177"/>
      <c r="AH793" s="177"/>
      <c r="AI793" s="177"/>
      <c r="AJ793" s="177"/>
      <c r="AK793" s="177"/>
      <c r="AL793" s="177"/>
      <c r="AM793" s="177"/>
      <c r="AN793" s="177"/>
      <c r="AO793" s="177"/>
      <c r="AP793" s="177"/>
      <c r="AQ793" s="177"/>
      <c r="AR793" s="177"/>
      <c r="AS793" s="177"/>
      <c r="AT793" s="177"/>
    </row>
    <row r="794" spans="1:46" ht="15" customHeight="1">
      <c r="A794" s="177"/>
      <c r="B794" s="177"/>
      <c r="C794" s="177"/>
      <c r="D794" s="177"/>
      <c r="E794" s="177"/>
      <c r="F794" s="177"/>
      <c r="G794" s="177"/>
      <c r="H794" s="177"/>
      <c r="I794" s="177"/>
      <c r="J794" s="177"/>
      <c r="K794" s="177"/>
      <c r="L794" s="177"/>
      <c r="M794" s="177"/>
      <c r="N794" s="177"/>
      <c r="O794" s="177"/>
      <c r="P794" s="177"/>
      <c r="Q794" s="177"/>
      <c r="R794" s="177"/>
      <c r="S794" s="177"/>
      <c r="T794" s="177"/>
      <c r="U794" s="177"/>
      <c r="V794" s="177"/>
      <c r="W794" s="177"/>
      <c r="X794" s="177"/>
      <c r="Y794" s="177"/>
      <c r="Z794" s="177"/>
      <c r="AA794" s="177"/>
      <c r="AB794" s="177"/>
      <c r="AC794" s="177"/>
      <c r="AD794" s="177"/>
      <c r="AE794" s="177"/>
      <c r="AF794" s="177"/>
      <c r="AG794" s="177"/>
      <c r="AH794" s="177"/>
      <c r="AI794" s="177"/>
      <c r="AJ794" s="177"/>
      <c r="AK794" s="177"/>
      <c r="AL794" s="177"/>
      <c r="AM794" s="177"/>
      <c r="AN794" s="177"/>
      <c r="AO794" s="177"/>
      <c r="AP794" s="177"/>
      <c r="AQ794" s="177"/>
      <c r="AR794" s="177"/>
      <c r="AS794" s="177"/>
      <c r="AT794" s="177"/>
    </row>
    <row r="795" spans="1:46" ht="15" customHeight="1">
      <c r="A795" s="177"/>
      <c r="B795" s="177"/>
      <c r="C795" s="177"/>
      <c r="D795" s="177"/>
      <c r="E795" s="177"/>
      <c r="F795" s="177"/>
      <c r="G795" s="177"/>
      <c r="H795" s="177"/>
      <c r="I795" s="177"/>
      <c r="J795" s="177"/>
      <c r="K795" s="177"/>
      <c r="L795" s="177"/>
      <c r="M795" s="177"/>
      <c r="N795" s="177"/>
      <c r="O795" s="177"/>
      <c r="P795" s="177"/>
      <c r="Q795" s="177"/>
      <c r="R795" s="177"/>
      <c r="S795" s="177"/>
      <c r="T795" s="177"/>
      <c r="U795" s="177"/>
      <c r="V795" s="177"/>
      <c r="W795" s="177"/>
      <c r="X795" s="177"/>
      <c r="Y795" s="177"/>
      <c r="Z795" s="177"/>
      <c r="AA795" s="177"/>
      <c r="AB795" s="177"/>
      <c r="AC795" s="177"/>
      <c r="AD795" s="177"/>
      <c r="AE795" s="177"/>
      <c r="AF795" s="177"/>
      <c r="AG795" s="177"/>
      <c r="AH795" s="177"/>
      <c r="AI795" s="177"/>
      <c r="AJ795" s="177"/>
      <c r="AK795" s="177"/>
      <c r="AL795" s="177"/>
      <c r="AM795" s="177"/>
      <c r="AN795" s="177"/>
      <c r="AO795" s="177"/>
      <c r="AP795" s="177"/>
      <c r="AQ795" s="177"/>
      <c r="AR795" s="177"/>
      <c r="AS795" s="177"/>
      <c r="AT795" s="177"/>
    </row>
    <row r="796" spans="1:46" ht="15" customHeight="1">
      <c r="A796" s="177"/>
      <c r="B796" s="177"/>
      <c r="C796" s="177"/>
      <c r="D796" s="177"/>
      <c r="E796" s="177"/>
      <c r="F796" s="177"/>
      <c r="G796" s="177"/>
      <c r="H796" s="177"/>
      <c r="I796" s="177"/>
      <c r="J796" s="177"/>
      <c r="K796" s="177"/>
      <c r="L796" s="177"/>
      <c r="M796" s="177"/>
      <c r="N796" s="177"/>
      <c r="O796" s="177"/>
      <c r="P796" s="177"/>
      <c r="Q796" s="177"/>
      <c r="R796" s="177"/>
      <c r="S796" s="177"/>
      <c r="T796" s="177"/>
      <c r="U796" s="177"/>
      <c r="V796" s="177"/>
      <c r="W796" s="177"/>
      <c r="X796" s="177"/>
      <c r="Y796" s="177"/>
      <c r="Z796" s="177"/>
      <c r="AA796" s="177"/>
      <c r="AB796" s="177"/>
      <c r="AC796" s="177"/>
      <c r="AD796" s="177"/>
      <c r="AE796" s="177"/>
      <c r="AF796" s="177"/>
      <c r="AG796" s="177"/>
      <c r="AH796" s="177"/>
      <c r="AI796" s="177"/>
      <c r="AJ796" s="177"/>
      <c r="AK796" s="177"/>
      <c r="AL796" s="177"/>
      <c r="AM796" s="177"/>
      <c r="AN796" s="177"/>
      <c r="AO796" s="177"/>
      <c r="AP796" s="177"/>
      <c r="AQ796" s="177"/>
      <c r="AR796" s="177"/>
      <c r="AS796" s="177"/>
      <c r="AT796" s="177"/>
    </row>
    <row r="797" spans="1:46" ht="15" customHeight="1">
      <c r="A797" s="177"/>
      <c r="B797" s="177"/>
      <c r="C797" s="177"/>
      <c r="D797" s="177"/>
      <c r="E797" s="177"/>
      <c r="F797" s="177"/>
      <c r="G797" s="177"/>
      <c r="H797" s="177"/>
      <c r="I797" s="177"/>
      <c r="J797" s="177"/>
      <c r="K797" s="177"/>
      <c r="L797" s="177"/>
      <c r="M797" s="177"/>
      <c r="N797" s="177"/>
      <c r="O797" s="177"/>
      <c r="P797" s="177"/>
      <c r="Q797" s="177"/>
      <c r="R797" s="177"/>
      <c r="S797" s="177"/>
      <c r="T797" s="177"/>
      <c r="U797" s="177"/>
      <c r="V797" s="177"/>
      <c r="W797" s="177"/>
      <c r="X797" s="177"/>
      <c r="Y797" s="177"/>
      <c r="Z797" s="177"/>
      <c r="AA797" s="177"/>
      <c r="AB797" s="177"/>
      <c r="AC797" s="177"/>
      <c r="AD797" s="177"/>
      <c r="AE797" s="177"/>
      <c r="AF797" s="177"/>
      <c r="AG797" s="177"/>
      <c r="AH797" s="177"/>
      <c r="AI797" s="177"/>
      <c r="AJ797" s="177"/>
      <c r="AK797" s="177"/>
      <c r="AL797" s="177"/>
      <c r="AM797" s="177"/>
      <c r="AN797" s="177"/>
      <c r="AO797" s="177"/>
      <c r="AP797" s="177"/>
      <c r="AQ797" s="177"/>
      <c r="AR797" s="177"/>
      <c r="AS797" s="177"/>
      <c r="AT797" s="177"/>
    </row>
    <row r="798" spans="1:46" ht="15" customHeight="1">
      <c r="A798" s="177"/>
      <c r="B798" s="177"/>
      <c r="C798" s="177"/>
      <c r="D798" s="177"/>
      <c r="E798" s="177"/>
      <c r="F798" s="177"/>
      <c r="G798" s="177"/>
      <c r="H798" s="177"/>
      <c r="I798" s="177"/>
      <c r="J798" s="177"/>
      <c r="K798" s="177"/>
      <c r="L798" s="177"/>
      <c r="M798" s="177"/>
      <c r="N798" s="177"/>
      <c r="O798" s="177"/>
      <c r="P798" s="177"/>
      <c r="Q798" s="177"/>
      <c r="R798" s="177"/>
      <c r="S798" s="177"/>
      <c r="T798" s="177"/>
      <c r="U798" s="177"/>
      <c r="V798" s="177"/>
      <c r="W798" s="177"/>
      <c r="X798" s="177"/>
      <c r="Y798" s="177"/>
      <c r="Z798" s="177"/>
      <c r="AA798" s="177"/>
      <c r="AB798" s="177"/>
      <c r="AC798" s="177"/>
      <c r="AD798" s="177"/>
      <c r="AE798" s="177"/>
      <c r="AF798" s="177"/>
      <c r="AG798" s="177"/>
      <c r="AH798" s="177"/>
      <c r="AI798" s="177"/>
      <c r="AJ798" s="177"/>
      <c r="AK798" s="177"/>
      <c r="AL798" s="177"/>
      <c r="AM798" s="177"/>
      <c r="AN798" s="177"/>
      <c r="AO798" s="177"/>
      <c r="AP798" s="177"/>
      <c r="AQ798" s="177"/>
      <c r="AR798" s="177"/>
      <c r="AS798" s="177"/>
      <c r="AT798" s="177"/>
    </row>
    <row r="799" spans="1:46" ht="15" customHeight="1">
      <c r="A799" s="177"/>
      <c r="B799" s="177"/>
      <c r="C799" s="177"/>
      <c r="D799" s="177"/>
      <c r="E799" s="177"/>
      <c r="F799" s="177"/>
      <c r="G799" s="177"/>
      <c r="H799" s="177"/>
      <c r="I799" s="177"/>
      <c r="J799" s="177"/>
      <c r="K799" s="177"/>
      <c r="L799" s="177"/>
      <c r="M799" s="177"/>
      <c r="N799" s="177"/>
      <c r="O799" s="177"/>
      <c r="P799" s="177"/>
      <c r="Q799" s="177"/>
      <c r="R799" s="177"/>
      <c r="S799" s="177"/>
      <c r="T799" s="177"/>
      <c r="U799" s="177"/>
      <c r="V799" s="177"/>
      <c r="W799" s="177"/>
      <c r="X799" s="177"/>
      <c r="Y799" s="177"/>
      <c r="Z799" s="177"/>
      <c r="AA799" s="177"/>
      <c r="AB799" s="177"/>
      <c r="AC799" s="177"/>
      <c r="AD799" s="177"/>
      <c r="AE799" s="177"/>
      <c r="AF799" s="177"/>
      <c r="AG799" s="177"/>
      <c r="AH799" s="177"/>
      <c r="AI799" s="177"/>
      <c r="AJ799" s="177"/>
      <c r="AK799" s="177"/>
      <c r="AL799" s="177"/>
      <c r="AM799" s="177"/>
      <c r="AN799" s="177"/>
      <c r="AO799" s="177"/>
      <c r="AP799" s="177"/>
      <c r="AQ799" s="177"/>
      <c r="AR799" s="177"/>
      <c r="AS799" s="177"/>
      <c r="AT799" s="177"/>
    </row>
    <row r="800" spans="1:46" ht="15" customHeight="1">
      <c r="A800" s="177"/>
      <c r="B800" s="177"/>
      <c r="C800" s="177"/>
      <c r="D800" s="177"/>
      <c r="E800" s="177"/>
      <c r="F800" s="177"/>
      <c r="G800" s="177"/>
      <c r="H800" s="177"/>
      <c r="I800" s="177"/>
      <c r="J800" s="177"/>
      <c r="K800" s="177"/>
      <c r="L800" s="177"/>
      <c r="M800" s="177"/>
      <c r="N800" s="177"/>
      <c r="O800" s="177"/>
      <c r="P800" s="177"/>
      <c r="Q800" s="177"/>
      <c r="R800" s="177"/>
      <c r="S800" s="177"/>
      <c r="T800" s="177"/>
      <c r="U800" s="177"/>
      <c r="V800" s="177"/>
      <c r="W800" s="177"/>
      <c r="X800" s="177"/>
      <c r="Y800" s="177"/>
      <c r="Z800" s="177"/>
      <c r="AA800" s="177"/>
      <c r="AB800" s="177"/>
      <c r="AC800" s="177"/>
      <c r="AD800" s="177"/>
      <c r="AE800" s="177"/>
      <c r="AF800" s="177"/>
      <c r="AG800" s="177"/>
      <c r="AH800" s="177"/>
      <c r="AI800" s="177"/>
      <c r="AJ800" s="177"/>
      <c r="AK800" s="177"/>
      <c r="AL800" s="177"/>
      <c r="AM800" s="177"/>
      <c r="AN800" s="177"/>
      <c r="AO800" s="177"/>
      <c r="AP800" s="177"/>
      <c r="AQ800" s="177"/>
      <c r="AR800" s="177"/>
      <c r="AS800" s="177"/>
      <c r="AT800" s="177"/>
    </row>
    <row r="801" spans="1:46" ht="15" customHeight="1">
      <c r="A801" s="177"/>
      <c r="B801" s="177"/>
      <c r="C801" s="177"/>
      <c r="D801" s="177"/>
      <c r="E801" s="177"/>
      <c r="F801" s="177"/>
      <c r="G801" s="177"/>
      <c r="H801" s="177"/>
      <c r="I801" s="177"/>
      <c r="J801" s="177"/>
      <c r="K801" s="177"/>
      <c r="L801" s="177"/>
      <c r="M801" s="177"/>
      <c r="N801" s="177"/>
      <c r="O801" s="177"/>
      <c r="P801" s="177"/>
      <c r="Q801" s="177"/>
      <c r="R801" s="177"/>
      <c r="S801" s="177"/>
      <c r="T801" s="177"/>
      <c r="U801" s="177"/>
      <c r="V801" s="177"/>
      <c r="W801" s="177"/>
      <c r="X801" s="177"/>
      <c r="Y801" s="177"/>
      <c r="Z801" s="177"/>
      <c r="AA801" s="177"/>
      <c r="AB801" s="177"/>
      <c r="AC801" s="177"/>
      <c r="AD801" s="177"/>
      <c r="AE801" s="177"/>
      <c r="AF801" s="177"/>
      <c r="AG801" s="177"/>
      <c r="AH801" s="177"/>
      <c r="AI801" s="177"/>
      <c r="AJ801" s="177"/>
      <c r="AK801" s="177"/>
      <c r="AL801" s="177"/>
      <c r="AM801" s="177"/>
      <c r="AN801" s="177"/>
      <c r="AO801" s="177"/>
      <c r="AP801" s="177"/>
      <c r="AQ801" s="177"/>
      <c r="AR801" s="177"/>
      <c r="AS801" s="177"/>
      <c r="AT801" s="177"/>
    </row>
    <row r="802" spans="1:46" ht="15" customHeight="1">
      <c r="A802" s="177"/>
      <c r="B802" s="177"/>
      <c r="C802" s="177"/>
      <c r="D802" s="177"/>
      <c r="E802" s="177"/>
      <c r="F802" s="177"/>
      <c r="G802" s="177"/>
      <c r="H802" s="177"/>
      <c r="I802" s="177"/>
      <c r="J802" s="177"/>
      <c r="K802" s="177"/>
      <c r="L802" s="177"/>
      <c r="M802" s="177"/>
      <c r="N802" s="177"/>
      <c r="O802" s="177"/>
      <c r="P802" s="177"/>
      <c r="Q802" s="177"/>
      <c r="R802" s="177"/>
      <c r="S802" s="177"/>
      <c r="T802" s="177"/>
      <c r="U802" s="177"/>
      <c r="V802" s="177"/>
      <c r="W802" s="177"/>
      <c r="X802" s="177"/>
      <c r="Y802" s="177"/>
      <c r="Z802" s="177"/>
      <c r="AA802" s="177"/>
      <c r="AB802" s="177"/>
      <c r="AC802" s="177"/>
      <c r="AD802" s="177"/>
      <c r="AE802" s="177"/>
      <c r="AF802" s="177"/>
      <c r="AG802" s="177"/>
      <c r="AH802" s="177"/>
      <c r="AI802" s="177"/>
      <c r="AJ802" s="177"/>
      <c r="AK802" s="177"/>
      <c r="AL802" s="177"/>
      <c r="AM802" s="177"/>
      <c r="AN802" s="177"/>
      <c r="AO802" s="177"/>
      <c r="AP802" s="177"/>
      <c r="AQ802" s="177"/>
      <c r="AR802" s="177"/>
      <c r="AS802" s="177"/>
      <c r="AT802" s="177"/>
    </row>
    <row r="803" spans="1:46" ht="15" customHeight="1">
      <c r="A803" s="177"/>
      <c r="B803" s="177"/>
      <c r="C803" s="177"/>
      <c r="D803" s="177"/>
      <c r="E803" s="177"/>
      <c r="F803" s="177"/>
      <c r="G803" s="177"/>
      <c r="H803" s="177"/>
      <c r="I803" s="177"/>
      <c r="J803" s="177"/>
      <c r="K803" s="177"/>
      <c r="L803" s="177"/>
      <c r="M803" s="177"/>
      <c r="N803" s="177"/>
      <c r="O803" s="177"/>
      <c r="P803" s="177"/>
      <c r="Q803" s="177"/>
      <c r="R803" s="177"/>
      <c r="S803" s="177"/>
      <c r="T803" s="177"/>
      <c r="U803" s="177"/>
      <c r="V803" s="177"/>
      <c r="W803" s="177"/>
      <c r="X803" s="177"/>
      <c r="Y803" s="177"/>
      <c r="Z803" s="177"/>
      <c r="AA803" s="177"/>
      <c r="AB803" s="177"/>
      <c r="AC803" s="177"/>
      <c r="AD803" s="177"/>
      <c r="AE803" s="177"/>
      <c r="AF803" s="177"/>
      <c r="AG803" s="177"/>
      <c r="AH803" s="177"/>
      <c r="AI803" s="177"/>
      <c r="AJ803" s="177"/>
      <c r="AK803" s="177"/>
      <c r="AL803" s="177"/>
      <c r="AM803" s="177"/>
      <c r="AN803" s="177"/>
      <c r="AO803" s="177"/>
      <c r="AP803" s="177"/>
      <c r="AQ803" s="177"/>
      <c r="AR803" s="177"/>
      <c r="AS803" s="177"/>
      <c r="AT803" s="177"/>
    </row>
    <row r="804" spans="1:46" ht="15" customHeight="1">
      <c r="A804" s="177"/>
      <c r="B804" s="177"/>
      <c r="C804" s="177"/>
      <c r="D804" s="177"/>
      <c r="E804" s="177"/>
      <c r="F804" s="177"/>
      <c r="G804" s="177"/>
      <c r="H804" s="177"/>
      <c r="I804" s="177"/>
      <c r="J804" s="177"/>
      <c r="K804" s="177"/>
      <c r="L804" s="177"/>
      <c r="M804" s="177"/>
      <c r="N804" s="177"/>
      <c r="O804" s="177"/>
      <c r="P804" s="177"/>
      <c r="Q804" s="177"/>
      <c r="R804" s="177"/>
      <c r="S804" s="177"/>
      <c r="T804" s="177"/>
      <c r="U804" s="177"/>
      <c r="V804" s="177"/>
      <c r="W804" s="177"/>
      <c r="X804" s="177"/>
      <c r="Y804" s="177"/>
      <c r="Z804" s="177"/>
      <c r="AA804" s="177"/>
      <c r="AB804" s="177"/>
      <c r="AC804" s="177"/>
      <c r="AD804" s="177"/>
      <c r="AE804" s="177"/>
      <c r="AF804" s="177"/>
      <c r="AG804" s="177"/>
      <c r="AH804" s="177"/>
      <c r="AI804" s="177"/>
      <c r="AJ804" s="177"/>
      <c r="AK804" s="177"/>
      <c r="AL804" s="177"/>
      <c r="AM804" s="177"/>
      <c r="AN804" s="177"/>
      <c r="AO804" s="177"/>
      <c r="AP804" s="177"/>
      <c r="AQ804" s="177"/>
      <c r="AR804" s="177"/>
      <c r="AS804" s="177"/>
      <c r="AT804" s="177"/>
    </row>
    <row r="805" spans="1:46" ht="15" customHeight="1">
      <c r="A805" s="177"/>
      <c r="B805" s="177"/>
      <c r="C805" s="177"/>
      <c r="D805" s="177"/>
      <c r="E805" s="177"/>
      <c r="F805" s="177"/>
      <c r="G805" s="177"/>
      <c r="H805" s="177"/>
      <c r="I805" s="177"/>
      <c r="J805" s="177"/>
      <c r="K805" s="177"/>
      <c r="L805" s="177"/>
      <c r="M805" s="177"/>
      <c r="N805" s="177"/>
      <c r="O805" s="177"/>
      <c r="P805" s="177"/>
      <c r="Q805" s="177"/>
      <c r="R805" s="177"/>
      <c r="S805" s="177"/>
      <c r="T805" s="177"/>
      <c r="U805" s="177"/>
      <c r="V805" s="177"/>
      <c r="W805" s="177"/>
      <c r="X805" s="177"/>
      <c r="Y805" s="177"/>
      <c r="Z805" s="177"/>
      <c r="AA805" s="177"/>
      <c r="AB805" s="177"/>
      <c r="AC805" s="177"/>
      <c r="AD805" s="177"/>
      <c r="AE805" s="177"/>
      <c r="AF805" s="177"/>
      <c r="AG805" s="177"/>
      <c r="AH805" s="177"/>
      <c r="AI805" s="177"/>
      <c r="AJ805" s="177"/>
      <c r="AK805" s="177"/>
      <c r="AL805" s="177"/>
      <c r="AM805" s="177"/>
      <c r="AN805" s="177"/>
      <c r="AO805" s="177"/>
      <c r="AP805" s="177"/>
      <c r="AQ805" s="177"/>
      <c r="AR805" s="177"/>
      <c r="AS805" s="177"/>
      <c r="AT805" s="177"/>
    </row>
    <row r="806" spans="1:46" ht="15" customHeight="1">
      <c r="A806" s="177"/>
      <c r="B806" s="177"/>
      <c r="C806" s="177"/>
      <c r="D806" s="177"/>
      <c r="E806" s="177"/>
      <c r="F806" s="177"/>
      <c r="G806" s="177"/>
      <c r="H806" s="177"/>
      <c r="I806" s="177"/>
      <c r="J806" s="177"/>
      <c r="K806" s="177"/>
      <c r="L806" s="177"/>
      <c r="M806" s="177"/>
      <c r="N806" s="177"/>
      <c r="O806" s="177"/>
      <c r="P806" s="177"/>
      <c r="Q806" s="177"/>
      <c r="R806" s="177"/>
      <c r="S806" s="177"/>
      <c r="T806" s="177"/>
      <c r="U806" s="177"/>
      <c r="V806" s="177"/>
      <c r="W806" s="177"/>
      <c r="X806" s="177"/>
      <c r="Y806" s="177"/>
      <c r="Z806" s="177"/>
      <c r="AA806" s="177"/>
      <c r="AB806" s="177"/>
      <c r="AC806" s="177"/>
      <c r="AD806" s="177"/>
      <c r="AE806" s="177"/>
      <c r="AF806" s="177"/>
      <c r="AG806" s="177"/>
      <c r="AH806" s="177"/>
      <c r="AI806" s="177"/>
      <c r="AJ806" s="177"/>
      <c r="AK806" s="177"/>
      <c r="AL806" s="177"/>
      <c r="AM806" s="177"/>
      <c r="AN806" s="177"/>
      <c r="AO806" s="177"/>
      <c r="AP806" s="177"/>
      <c r="AQ806" s="177"/>
      <c r="AR806" s="177"/>
      <c r="AS806" s="177"/>
      <c r="AT806" s="177"/>
    </row>
    <row r="807" spans="1:46" ht="15" customHeight="1">
      <c r="A807" s="177"/>
      <c r="B807" s="177"/>
      <c r="C807" s="177"/>
      <c r="D807" s="177"/>
      <c r="E807" s="177"/>
      <c r="F807" s="177"/>
      <c r="G807" s="177"/>
      <c r="H807" s="177"/>
      <c r="I807" s="177"/>
      <c r="J807" s="177"/>
      <c r="K807" s="177"/>
      <c r="L807" s="177"/>
      <c r="M807" s="177"/>
      <c r="N807" s="177"/>
      <c r="O807" s="177"/>
      <c r="P807" s="177"/>
      <c r="Q807" s="177"/>
      <c r="R807" s="177"/>
      <c r="S807" s="177"/>
      <c r="T807" s="177"/>
      <c r="U807" s="177"/>
      <c r="V807" s="177"/>
      <c r="W807" s="177"/>
      <c r="X807" s="177"/>
      <c r="Y807" s="177"/>
      <c r="Z807" s="177"/>
      <c r="AA807" s="177"/>
      <c r="AB807" s="177"/>
      <c r="AC807" s="177"/>
      <c r="AD807" s="177"/>
      <c r="AE807" s="177"/>
      <c r="AF807" s="177"/>
      <c r="AG807" s="177"/>
      <c r="AH807" s="177"/>
      <c r="AI807" s="177"/>
      <c r="AJ807" s="177"/>
      <c r="AK807" s="177"/>
      <c r="AL807" s="177"/>
      <c r="AM807" s="177"/>
      <c r="AN807" s="177"/>
      <c r="AO807" s="177"/>
      <c r="AP807" s="177"/>
      <c r="AQ807" s="177"/>
      <c r="AR807" s="177"/>
      <c r="AS807" s="177"/>
      <c r="AT807" s="177"/>
    </row>
    <row r="808" spans="1:46" ht="15" customHeight="1">
      <c r="A808" s="177"/>
      <c r="B808" s="177"/>
      <c r="C808" s="177"/>
      <c r="D808" s="177"/>
      <c r="E808" s="177"/>
      <c r="F808" s="177"/>
      <c r="G808" s="177"/>
      <c r="H808" s="177"/>
      <c r="I808" s="177"/>
      <c r="J808" s="177"/>
      <c r="K808" s="177"/>
      <c r="L808" s="177"/>
      <c r="M808" s="177"/>
      <c r="N808" s="177"/>
      <c r="O808" s="177"/>
      <c r="P808" s="177"/>
      <c r="Q808" s="177"/>
      <c r="R808" s="177"/>
      <c r="S808" s="177"/>
      <c r="T808" s="177"/>
      <c r="U808" s="177"/>
      <c r="V808" s="177"/>
      <c r="W808" s="177"/>
      <c r="X808" s="177"/>
      <c r="Y808" s="177"/>
      <c r="Z808" s="177"/>
      <c r="AA808" s="177"/>
      <c r="AB808" s="177"/>
      <c r="AC808" s="177"/>
      <c r="AD808" s="177"/>
      <c r="AE808" s="177"/>
      <c r="AF808" s="177"/>
      <c r="AG808" s="177"/>
      <c r="AH808" s="177"/>
      <c r="AI808" s="177"/>
      <c r="AJ808" s="177"/>
      <c r="AK808" s="177"/>
      <c r="AL808" s="177"/>
      <c r="AM808" s="177"/>
      <c r="AN808" s="177"/>
      <c r="AO808" s="177"/>
      <c r="AP808" s="177"/>
      <c r="AQ808" s="177"/>
      <c r="AR808" s="177"/>
      <c r="AS808" s="177"/>
      <c r="AT808" s="177"/>
    </row>
    <row r="809" spans="1:46" ht="15" customHeight="1">
      <c r="A809" s="177"/>
      <c r="B809" s="177"/>
      <c r="C809" s="177"/>
      <c r="D809" s="177"/>
      <c r="E809" s="177"/>
      <c r="F809" s="177"/>
      <c r="G809" s="177"/>
      <c r="H809" s="177"/>
      <c r="I809" s="177"/>
      <c r="J809" s="177"/>
      <c r="K809" s="177"/>
      <c r="L809" s="177"/>
      <c r="M809" s="177"/>
      <c r="N809" s="177"/>
      <c r="O809" s="177"/>
      <c r="P809" s="177"/>
      <c r="Q809" s="177"/>
      <c r="R809" s="177"/>
      <c r="S809" s="177"/>
      <c r="T809" s="177"/>
      <c r="U809" s="177"/>
      <c r="V809" s="177"/>
      <c r="W809" s="177"/>
      <c r="X809" s="177"/>
      <c r="Y809" s="177"/>
      <c r="Z809" s="177"/>
      <c r="AA809" s="177"/>
      <c r="AB809" s="177"/>
      <c r="AC809" s="177"/>
      <c r="AD809" s="177"/>
      <c r="AE809" s="177"/>
      <c r="AF809" s="177"/>
      <c r="AG809" s="177"/>
      <c r="AH809" s="177"/>
      <c r="AI809" s="177"/>
      <c r="AJ809" s="177"/>
      <c r="AK809" s="177"/>
      <c r="AL809" s="177"/>
      <c r="AM809" s="177"/>
      <c r="AN809" s="177"/>
      <c r="AO809" s="177"/>
      <c r="AP809" s="177"/>
      <c r="AQ809" s="177"/>
      <c r="AR809" s="177"/>
      <c r="AS809" s="177"/>
      <c r="AT809" s="177"/>
    </row>
    <row r="810" spans="1:46" ht="15" customHeight="1">
      <c r="A810" s="177"/>
      <c r="B810" s="177"/>
      <c r="C810" s="177"/>
      <c r="D810" s="177"/>
      <c r="E810" s="177"/>
      <c r="F810" s="177"/>
      <c r="G810" s="177"/>
      <c r="H810" s="177"/>
      <c r="I810" s="177"/>
      <c r="J810" s="177"/>
      <c r="K810" s="177"/>
      <c r="L810" s="177"/>
      <c r="M810" s="177"/>
      <c r="N810" s="177"/>
      <c r="O810" s="177"/>
      <c r="P810" s="177"/>
      <c r="Q810" s="177"/>
      <c r="R810" s="177"/>
      <c r="S810" s="177"/>
      <c r="T810" s="177"/>
      <c r="U810" s="177"/>
      <c r="V810" s="177"/>
      <c r="W810" s="177"/>
      <c r="X810" s="177"/>
      <c r="Y810" s="177"/>
      <c r="Z810" s="177"/>
      <c r="AA810" s="177"/>
      <c r="AB810" s="177"/>
      <c r="AC810" s="177"/>
      <c r="AD810" s="177"/>
      <c r="AE810" s="177"/>
      <c r="AF810" s="177"/>
      <c r="AG810" s="177"/>
      <c r="AH810" s="177"/>
      <c r="AI810" s="177"/>
      <c r="AJ810" s="177"/>
      <c r="AK810" s="177"/>
      <c r="AL810" s="177"/>
      <c r="AM810" s="177"/>
      <c r="AN810" s="177"/>
      <c r="AO810" s="177"/>
      <c r="AP810" s="177"/>
      <c r="AQ810" s="177"/>
      <c r="AR810" s="177"/>
      <c r="AS810" s="177"/>
      <c r="AT810" s="177"/>
    </row>
    <row r="811" spans="1:46" ht="15" customHeight="1">
      <c r="A811" s="177"/>
      <c r="B811" s="177"/>
      <c r="C811" s="177"/>
      <c r="D811" s="177"/>
      <c r="E811" s="177"/>
      <c r="F811" s="177"/>
      <c r="G811" s="177"/>
      <c r="H811" s="177"/>
      <c r="I811" s="177"/>
      <c r="J811" s="177"/>
      <c r="K811" s="177"/>
      <c r="L811" s="177"/>
      <c r="M811" s="177"/>
      <c r="N811" s="177"/>
      <c r="O811" s="177"/>
      <c r="P811" s="177"/>
      <c r="Q811" s="177"/>
      <c r="R811" s="177"/>
      <c r="S811" s="177"/>
      <c r="T811" s="177"/>
      <c r="U811" s="177"/>
      <c r="V811" s="177"/>
      <c r="W811" s="177"/>
      <c r="X811" s="177"/>
      <c r="Y811" s="177"/>
      <c r="Z811" s="177"/>
      <c r="AA811" s="177"/>
      <c r="AB811" s="177"/>
      <c r="AC811" s="177"/>
      <c r="AD811" s="177"/>
      <c r="AE811" s="177"/>
      <c r="AF811" s="177"/>
      <c r="AG811" s="177"/>
      <c r="AH811" s="177"/>
      <c r="AI811" s="177"/>
      <c r="AJ811" s="177"/>
      <c r="AK811" s="177"/>
      <c r="AL811" s="177"/>
      <c r="AM811" s="177"/>
      <c r="AN811" s="177"/>
      <c r="AO811" s="177"/>
      <c r="AP811" s="177"/>
      <c r="AQ811" s="177"/>
      <c r="AR811" s="177"/>
      <c r="AS811" s="177"/>
      <c r="AT811" s="177"/>
    </row>
    <row r="812" spans="1:46" ht="15" customHeight="1">
      <c r="A812" s="177"/>
      <c r="B812" s="177"/>
      <c r="C812" s="177"/>
      <c r="D812" s="177"/>
      <c r="E812" s="177"/>
      <c r="F812" s="177"/>
      <c r="G812" s="177"/>
      <c r="H812" s="177"/>
      <c r="I812" s="177"/>
      <c r="J812" s="177"/>
      <c r="K812" s="177"/>
      <c r="L812" s="177"/>
      <c r="M812" s="177"/>
      <c r="N812" s="177"/>
      <c r="O812" s="177"/>
      <c r="P812" s="177"/>
      <c r="Q812" s="177"/>
      <c r="R812" s="177"/>
      <c r="S812" s="177"/>
      <c r="T812" s="177"/>
      <c r="U812" s="177"/>
      <c r="V812" s="177"/>
      <c r="W812" s="177"/>
      <c r="X812" s="177"/>
      <c r="Y812" s="177"/>
      <c r="Z812" s="177"/>
      <c r="AA812" s="177"/>
      <c r="AB812" s="177"/>
      <c r="AC812" s="177"/>
      <c r="AD812" s="177"/>
      <c r="AE812" s="177"/>
      <c r="AF812" s="177"/>
      <c r="AG812" s="177"/>
      <c r="AH812" s="177"/>
      <c r="AI812" s="177"/>
      <c r="AJ812" s="177"/>
      <c r="AK812" s="177"/>
      <c r="AL812" s="177"/>
      <c r="AM812" s="177"/>
      <c r="AN812" s="177"/>
      <c r="AO812" s="177"/>
      <c r="AP812" s="177"/>
      <c r="AQ812" s="177"/>
      <c r="AR812" s="177"/>
      <c r="AS812" s="177"/>
      <c r="AT812" s="177"/>
    </row>
    <row r="813" spans="1:46" ht="15" customHeight="1">
      <c r="A813" s="177"/>
      <c r="B813" s="177"/>
      <c r="C813" s="177"/>
      <c r="D813" s="177"/>
      <c r="E813" s="177"/>
      <c r="F813" s="177"/>
      <c r="G813" s="177"/>
      <c r="H813" s="177"/>
      <c r="I813" s="177"/>
      <c r="J813" s="177"/>
      <c r="K813" s="177"/>
      <c r="L813" s="177"/>
      <c r="M813" s="177"/>
      <c r="N813" s="177"/>
      <c r="O813" s="177"/>
      <c r="P813" s="177"/>
      <c r="Q813" s="177"/>
      <c r="R813" s="177"/>
      <c r="S813" s="177"/>
      <c r="T813" s="177"/>
      <c r="U813" s="177"/>
      <c r="V813" s="177"/>
      <c r="W813" s="177"/>
      <c r="X813" s="177"/>
      <c r="Y813" s="177"/>
      <c r="Z813" s="177"/>
      <c r="AA813" s="177"/>
      <c r="AB813" s="177"/>
      <c r="AC813" s="177"/>
      <c r="AD813" s="177"/>
      <c r="AE813" s="177"/>
      <c r="AF813" s="177"/>
      <c r="AG813" s="177"/>
      <c r="AH813" s="177"/>
      <c r="AI813" s="177"/>
      <c r="AJ813" s="177"/>
      <c r="AK813" s="177"/>
      <c r="AL813" s="177"/>
      <c r="AM813" s="177"/>
      <c r="AN813" s="177"/>
      <c r="AO813" s="177"/>
      <c r="AP813" s="177"/>
      <c r="AQ813" s="177"/>
      <c r="AR813" s="177"/>
      <c r="AS813" s="177"/>
      <c r="AT813" s="177"/>
    </row>
    <row r="814" spans="1:46" ht="15" customHeight="1">
      <c r="A814" s="177"/>
      <c r="B814" s="177"/>
      <c r="C814" s="177"/>
      <c r="D814" s="177"/>
      <c r="E814" s="177"/>
      <c r="F814" s="177"/>
      <c r="G814" s="177"/>
      <c r="H814" s="177"/>
      <c r="I814" s="177"/>
      <c r="J814" s="177"/>
      <c r="K814" s="177"/>
      <c r="L814" s="177"/>
      <c r="M814" s="177"/>
      <c r="N814" s="177"/>
      <c r="O814" s="177"/>
      <c r="P814" s="177"/>
      <c r="Q814" s="177"/>
      <c r="R814" s="177"/>
      <c r="S814" s="177"/>
      <c r="T814" s="177"/>
      <c r="U814" s="177"/>
      <c r="V814" s="177"/>
      <c r="W814" s="177"/>
      <c r="X814" s="177"/>
      <c r="Y814" s="177"/>
      <c r="Z814" s="177"/>
      <c r="AA814" s="177"/>
      <c r="AB814" s="177"/>
      <c r="AC814" s="177"/>
      <c r="AD814" s="177"/>
      <c r="AE814" s="177"/>
      <c r="AF814" s="177"/>
      <c r="AG814" s="177"/>
      <c r="AH814" s="177"/>
      <c r="AI814" s="177"/>
      <c r="AJ814" s="177"/>
      <c r="AK814" s="177"/>
      <c r="AL814" s="177"/>
      <c r="AM814" s="177"/>
      <c r="AN814" s="177"/>
      <c r="AO814" s="177"/>
      <c r="AP814" s="177"/>
      <c r="AQ814" s="177"/>
      <c r="AR814" s="177"/>
      <c r="AS814" s="177"/>
      <c r="AT814" s="177"/>
    </row>
    <row r="815" spans="1:46" ht="15" customHeight="1">
      <c r="A815" s="177"/>
      <c r="B815" s="177"/>
      <c r="C815" s="177"/>
      <c r="D815" s="177"/>
      <c r="E815" s="177"/>
      <c r="F815" s="177"/>
      <c r="G815" s="177"/>
      <c r="H815" s="177"/>
      <c r="I815" s="177"/>
      <c r="J815" s="177"/>
      <c r="K815" s="177"/>
      <c r="L815" s="177"/>
      <c r="M815" s="177"/>
      <c r="N815" s="177"/>
      <c r="O815" s="177"/>
      <c r="P815" s="177"/>
      <c r="Q815" s="177"/>
      <c r="R815" s="177"/>
      <c r="S815" s="177"/>
      <c r="T815" s="177"/>
      <c r="U815" s="177"/>
      <c r="V815" s="177"/>
      <c r="W815" s="177"/>
      <c r="X815" s="177"/>
      <c r="Y815" s="177"/>
      <c r="Z815" s="177"/>
      <c r="AA815" s="177"/>
      <c r="AB815" s="177"/>
      <c r="AC815" s="177"/>
      <c r="AD815" s="177"/>
      <c r="AE815" s="177"/>
      <c r="AF815" s="177"/>
      <c r="AG815" s="177"/>
      <c r="AH815" s="177"/>
      <c r="AI815" s="177"/>
      <c r="AJ815" s="177"/>
      <c r="AK815" s="177"/>
      <c r="AL815" s="177"/>
      <c r="AM815" s="177"/>
      <c r="AN815" s="177"/>
      <c r="AO815" s="177"/>
      <c r="AP815" s="177"/>
      <c r="AQ815" s="177"/>
      <c r="AR815" s="177"/>
      <c r="AS815" s="177"/>
      <c r="AT815" s="177"/>
    </row>
    <row r="816" spans="1:46" ht="15" customHeight="1">
      <c r="A816" s="177"/>
      <c r="B816" s="177"/>
      <c r="C816" s="177"/>
      <c r="D816" s="177"/>
      <c r="E816" s="177"/>
      <c r="F816" s="177"/>
      <c r="G816" s="177"/>
      <c r="H816" s="177"/>
      <c r="I816" s="177"/>
      <c r="J816" s="177"/>
      <c r="K816" s="177"/>
      <c r="L816" s="177"/>
      <c r="M816" s="177"/>
      <c r="N816" s="177"/>
      <c r="O816" s="177"/>
      <c r="P816" s="177"/>
      <c r="Q816" s="177"/>
      <c r="R816" s="177"/>
      <c r="S816" s="177"/>
      <c r="T816" s="177"/>
      <c r="U816" s="177"/>
      <c r="V816" s="177"/>
      <c r="W816" s="177"/>
      <c r="X816" s="177"/>
      <c r="Y816" s="177"/>
      <c r="Z816" s="177"/>
      <c r="AA816" s="177"/>
      <c r="AB816" s="177"/>
      <c r="AC816" s="177"/>
      <c r="AD816" s="177"/>
      <c r="AE816" s="177"/>
      <c r="AF816" s="177"/>
      <c r="AG816" s="177"/>
      <c r="AH816" s="177"/>
      <c r="AI816" s="177"/>
      <c r="AJ816" s="177"/>
      <c r="AK816" s="177"/>
      <c r="AL816" s="177"/>
      <c r="AM816" s="177"/>
      <c r="AN816" s="177"/>
      <c r="AO816" s="177"/>
      <c r="AP816" s="177"/>
      <c r="AQ816" s="177"/>
      <c r="AR816" s="177"/>
      <c r="AS816" s="177"/>
      <c r="AT816" s="177"/>
    </row>
    <row r="817" spans="1:46" ht="15" customHeight="1">
      <c r="A817" s="177"/>
      <c r="B817" s="177"/>
      <c r="C817" s="177"/>
      <c r="D817" s="177"/>
      <c r="E817" s="177"/>
      <c r="F817" s="177"/>
      <c r="G817" s="177"/>
      <c r="H817" s="177"/>
      <c r="I817" s="177"/>
      <c r="J817" s="177"/>
      <c r="K817" s="177"/>
      <c r="L817" s="177"/>
      <c r="M817" s="177"/>
      <c r="N817" s="177"/>
      <c r="O817" s="177"/>
      <c r="P817" s="177"/>
      <c r="Q817" s="177"/>
      <c r="R817" s="177"/>
      <c r="S817" s="177"/>
      <c r="T817" s="177"/>
      <c r="U817" s="177"/>
      <c r="V817" s="177"/>
      <c r="W817" s="177"/>
      <c r="X817" s="177"/>
      <c r="Y817" s="177"/>
      <c r="Z817" s="177"/>
      <c r="AA817" s="177"/>
      <c r="AB817" s="177"/>
      <c r="AC817" s="177"/>
      <c r="AD817" s="177"/>
      <c r="AE817" s="177"/>
      <c r="AF817" s="177"/>
      <c r="AG817" s="177"/>
      <c r="AH817" s="177"/>
      <c r="AI817" s="177"/>
      <c r="AJ817" s="177"/>
      <c r="AK817" s="177"/>
      <c r="AL817" s="177"/>
      <c r="AM817" s="177"/>
      <c r="AN817" s="177"/>
      <c r="AO817" s="177"/>
      <c r="AP817" s="177"/>
      <c r="AQ817" s="177"/>
      <c r="AR817" s="177"/>
      <c r="AS817" s="177"/>
      <c r="AT817" s="177"/>
    </row>
    <row r="818" spans="1:46" ht="15" customHeight="1">
      <c r="A818" s="177"/>
      <c r="B818" s="177"/>
      <c r="C818" s="177"/>
      <c r="D818" s="177"/>
      <c r="E818" s="177"/>
      <c r="F818" s="177"/>
      <c r="G818" s="177"/>
      <c r="H818" s="177"/>
      <c r="I818" s="177"/>
      <c r="J818" s="177"/>
      <c r="K818" s="177"/>
      <c r="L818" s="177"/>
      <c r="M818" s="177"/>
      <c r="N818" s="177"/>
      <c r="O818" s="177"/>
      <c r="P818" s="177"/>
      <c r="Q818" s="177"/>
      <c r="R818" s="177"/>
      <c r="S818" s="177"/>
      <c r="T818" s="177"/>
      <c r="U818" s="177"/>
      <c r="V818" s="177"/>
      <c r="W818" s="177"/>
      <c r="X818" s="177"/>
      <c r="Y818" s="177"/>
      <c r="Z818" s="177"/>
      <c r="AA818" s="177"/>
      <c r="AB818" s="177"/>
      <c r="AC818" s="177"/>
      <c r="AD818" s="177"/>
      <c r="AE818" s="177"/>
      <c r="AF818" s="177"/>
      <c r="AG818" s="177"/>
      <c r="AH818" s="177"/>
      <c r="AI818" s="177"/>
      <c r="AJ818" s="177"/>
      <c r="AK818" s="177"/>
      <c r="AL818" s="177"/>
      <c r="AM818" s="177"/>
      <c r="AN818" s="177"/>
      <c r="AO818" s="177"/>
      <c r="AP818" s="177"/>
      <c r="AQ818" s="177"/>
      <c r="AR818" s="177"/>
      <c r="AS818" s="177"/>
      <c r="AT818" s="177"/>
    </row>
    <row r="819" spans="1:46" ht="15" customHeight="1">
      <c r="A819" s="177"/>
      <c r="B819" s="177"/>
      <c r="C819" s="177"/>
      <c r="D819" s="177"/>
      <c r="E819" s="177"/>
      <c r="F819" s="177"/>
      <c r="G819" s="177"/>
      <c r="H819" s="177"/>
      <c r="I819" s="177"/>
      <c r="J819" s="177"/>
      <c r="K819" s="177"/>
      <c r="L819" s="177"/>
      <c r="M819" s="177"/>
      <c r="N819" s="177"/>
      <c r="O819" s="177"/>
      <c r="P819" s="177"/>
      <c r="Q819" s="177"/>
      <c r="R819" s="177"/>
      <c r="S819" s="177"/>
      <c r="T819" s="177"/>
      <c r="U819" s="177"/>
      <c r="V819" s="177"/>
      <c r="W819" s="177"/>
      <c r="X819" s="177"/>
      <c r="Y819" s="177"/>
      <c r="Z819" s="177"/>
      <c r="AA819" s="177"/>
      <c r="AB819" s="177"/>
      <c r="AC819" s="177"/>
      <c r="AD819" s="177"/>
      <c r="AE819" s="177"/>
      <c r="AF819" s="177"/>
      <c r="AG819" s="177"/>
      <c r="AH819" s="177"/>
      <c r="AI819" s="177"/>
      <c r="AJ819" s="177"/>
      <c r="AK819" s="177"/>
      <c r="AL819" s="177"/>
      <c r="AM819" s="177"/>
      <c r="AN819" s="177"/>
      <c r="AO819" s="177"/>
      <c r="AP819" s="177"/>
      <c r="AQ819" s="177"/>
      <c r="AR819" s="177"/>
      <c r="AS819" s="177"/>
      <c r="AT819" s="177"/>
    </row>
    <row r="820" spans="1:46" ht="15" customHeight="1">
      <c r="A820" s="177"/>
      <c r="B820" s="177"/>
      <c r="C820" s="177"/>
      <c r="D820" s="177"/>
      <c r="E820" s="177"/>
      <c r="F820" s="177"/>
      <c r="G820" s="177"/>
      <c r="H820" s="177"/>
      <c r="I820" s="177"/>
      <c r="J820" s="177"/>
      <c r="K820" s="177"/>
      <c r="L820" s="177"/>
      <c r="M820" s="177"/>
      <c r="N820" s="177"/>
      <c r="O820" s="177"/>
      <c r="P820" s="177"/>
      <c r="Q820" s="177"/>
      <c r="R820" s="177"/>
      <c r="S820" s="177"/>
      <c r="T820" s="177"/>
      <c r="U820" s="177"/>
      <c r="V820" s="177"/>
      <c r="W820" s="177"/>
      <c r="X820" s="177"/>
      <c r="Y820" s="177"/>
      <c r="Z820" s="177"/>
      <c r="AA820" s="177"/>
      <c r="AB820" s="177"/>
      <c r="AC820" s="177"/>
      <c r="AD820" s="177"/>
      <c r="AE820" s="177"/>
      <c r="AF820" s="177"/>
      <c r="AG820" s="177"/>
      <c r="AH820" s="177"/>
      <c r="AI820" s="177"/>
      <c r="AJ820" s="177"/>
      <c r="AK820" s="177"/>
      <c r="AL820" s="177"/>
      <c r="AM820" s="177"/>
      <c r="AN820" s="177"/>
      <c r="AO820" s="177"/>
      <c r="AP820" s="177"/>
      <c r="AQ820" s="177"/>
      <c r="AR820" s="177"/>
      <c r="AS820" s="177"/>
      <c r="AT820" s="177"/>
    </row>
    <row r="821" spans="1:46" ht="15" customHeight="1">
      <c r="A821" s="177"/>
      <c r="B821" s="177"/>
      <c r="C821" s="177"/>
      <c r="D821" s="177"/>
      <c r="E821" s="177"/>
      <c r="F821" s="177"/>
      <c r="G821" s="177"/>
      <c r="H821" s="177"/>
      <c r="I821" s="177"/>
      <c r="J821" s="177"/>
      <c r="K821" s="177"/>
      <c r="L821" s="177"/>
      <c r="M821" s="177"/>
      <c r="N821" s="177"/>
      <c r="O821" s="177"/>
      <c r="P821" s="177"/>
      <c r="Q821" s="177"/>
      <c r="R821" s="177"/>
      <c r="S821" s="177"/>
      <c r="T821" s="177"/>
      <c r="U821" s="177"/>
      <c r="V821" s="177"/>
      <c r="W821" s="177"/>
      <c r="X821" s="177"/>
      <c r="Y821" s="177"/>
      <c r="Z821" s="177"/>
      <c r="AA821" s="177"/>
      <c r="AB821" s="177"/>
      <c r="AC821" s="177"/>
      <c r="AD821" s="177"/>
      <c r="AE821" s="177"/>
      <c r="AF821" s="177"/>
      <c r="AG821" s="177"/>
      <c r="AH821" s="177"/>
      <c r="AI821" s="177"/>
      <c r="AJ821" s="177"/>
      <c r="AK821" s="177"/>
      <c r="AL821" s="177"/>
      <c r="AM821" s="177"/>
      <c r="AN821" s="177"/>
      <c r="AO821" s="177"/>
      <c r="AP821" s="177"/>
      <c r="AQ821" s="177"/>
      <c r="AR821" s="177"/>
      <c r="AS821" s="177"/>
      <c r="AT821" s="177"/>
    </row>
    <row r="822" spans="1:46" ht="15" customHeight="1">
      <c r="A822" s="177"/>
      <c r="B822" s="177"/>
      <c r="C822" s="177"/>
      <c r="D822" s="177"/>
      <c r="E822" s="177"/>
      <c r="F822" s="177"/>
      <c r="G822" s="177"/>
      <c r="H822" s="177"/>
      <c r="I822" s="177"/>
      <c r="J822" s="177"/>
      <c r="K822" s="177"/>
      <c r="L822" s="177"/>
      <c r="M822" s="177"/>
      <c r="N822" s="177"/>
      <c r="O822" s="177"/>
      <c r="P822" s="177"/>
      <c r="Q822" s="177"/>
      <c r="R822" s="177"/>
      <c r="S822" s="177"/>
      <c r="T822" s="177"/>
      <c r="U822" s="177"/>
      <c r="V822" s="177"/>
      <c r="W822" s="177"/>
      <c r="X822" s="177"/>
      <c r="Y822" s="177"/>
      <c r="Z822" s="177"/>
      <c r="AA822" s="177"/>
      <c r="AB822" s="177"/>
      <c r="AC822" s="177"/>
      <c r="AD822" s="177"/>
      <c r="AE822" s="177"/>
      <c r="AF822" s="177"/>
      <c r="AG822" s="177"/>
      <c r="AH822" s="177"/>
      <c r="AI822" s="177"/>
      <c r="AJ822" s="177"/>
      <c r="AK822" s="177"/>
      <c r="AL822" s="177"/>
      <c r="AM822" s="177"/>
      <c r="AN822" s="177"/>
      <c r="AO822" s="177"/>
      <c r="AP822" s="177"/>
      <c r="AQ822" s="177"/>
      <c r="AR822" s="177"/>
      <c r="AS822" s="177"/>
      <c r="AT822" s="177"/>
    </row>
    <row r="823" spans="1:46" ht="15" customHeight="1">
      <c r="A823" s="177"/>
      <c r="B823" s="177"/>
      <c r="C823" s="177"/>
      <c r="D823" s="177"/>
      <c r="E823" s="177"/>
      <c r="F823" s="177"/>
      <c r="G823" s="177"/>
      <c r="H823" s="177"/>
      <c r="I823" s="177"/>
      <c r="J823" s="177"/>
      <c r="K823" s="177"/>
      <c r="L823" s="177"/>
      <c r="M823" s="177"/>
      <c r="N823" s="177"/>
      <c r="O823" s="177"/>
      <c r="P823" s="177"/>
      <c r="Q823" s="177"/>
      <c r="R823" s="177"/>
      <c r="S823" s="177"/>
      <c r="T823" s="177"/>
      <c r="U823" s="177"/>
      <c r="V823" s="177"/>
      <c r="W823" s="177"/>
      <c r="X823" s="177"/>
      <c r="Y823" s="177"/>
      <c r="Z823" s="177"/>
      <c r="AA823" s="177"/>
      <c r="AB823" s="177"/>
      <c r="AC823" s="177"/>
      <c r="AD823" s="177"/>
      <c r="AE823" s="177"/>
      <c r="AF823" s="177"/>
      <c r="AG823" s="177"/>
      <c r="AH823" s="177"/>
      <c r="AI823" s="177"/>
      <c r="AJ823" s="177"/>
      <c r="AK823" s="177"/>
      <c r="AL823" s="177"/>
      <c r="AM823" s="177"/>
      <c r="AN823" s="177"/>
      <c r="AO823" s="177"/>
      <c r="AP823" s="177"/>
      <c r="AQ823" s="177"/>
      <c r="AR823" s="177"/>
      <c r="AS823" s="177"/>
      <c r="AT823" s="177"/>
    </row>
    <row r="824" spans="1:46" ht="15" customHeight="1">
      <c r="A824" s="177"/>
      <c r="B824" s="177"/>
      <c r="C824" s="177"/>
      <c r="D824" s="177"/>
      <c r="E824" s="177"/>
      <c r="F824" s="177"/>
      <c r="G824" s="177"/>
      <c r="H824" s="177"/>
      <c r="I824" s="177"/>
      <c r="J824" s="177"/>
      <c r="K824" s="177"/>
      <c r="L824" s="177"/>
      <c r="M824" s="177"/>
      <c r="N824" s="177"/>
      <c r="O824" s="177"/>
      <c r="P824" s="177"/>
      <c r="Q824" s="177"/>
      <c r="R824" s="177"/>
      <c r="S824" s="177"/>
      <c r="T824" s="177"/>
      <c r="U824" s="177"/>
      <c r="V824" s="177"/>
      <c r="W824" s="177"/>
      <c r="X824" s="177"/>
      <c r="Y824" s="177"/>
      <c r="Z824" s="177"/>
      <c r="AA824" s="177"/>
      <c r="AB824" s="177"/>
      <c r="AC824" s="177"/>
      <c r="AD824" s="177"/>
      <c r="AE824" s="177"/>
      <c r="AF824" s="177"/>
      <c r="AG824" s="177"/>
      <c r="AH824" s="177"/>
      <c r="AI824" s="177"/>
      <c r="AJ824" s="177"/>
      <c r="AK824" s="177"/>
      <c r="AL824" s="177"/>
      <c r="AM824" s="177"/>
      <c r="AN824" s="177"/>
      <c r="AO824" s="177"/>
      <c r="AP824" s="177"/>
      <c r="AQ824" s="177"/>
      <c r="AR824" s="177"/>
      <c r="AS824" s="177"/>
      <c r="AT824" s="177"/>
    </row>
    <row r="825" spans="1:46" ht="15" customHeight="1">
      <c r="A825" s="177"/>
      <c r="B825" s="177"/>
      <c r="C825" s="177"/>
      <c r="D825" s="177"/>
      <c r="E825" s="177"/>
      <c r="F825" s="177"/>
      <c r="G825" s="177"/>
      <c r="H825" s="177"/>
      <c r="I825" s="177"/>
      <c r="J825" s="177"/>
      <c r="K825" s="177"/>
      <c r="L825" s="177"/>
      <c r="M825" s="177"/>
      <c r="N825" s="177"/>
      <c r="O825" s="177"/>
      <c r="P825" s="177"/>
      <c r="Q825" s="177"/>
      <c r="R825" s="177"/>
      <c r="S825" s="177"/>
      <c r="T825" s="177"/>
      <c r="U825" s="177"/>
      <c r="V825" s="177"/>
      <c r="W825" s="177"/>
      <c r="X825" s="177"/>
      <c r="Y825" s="177"/>
      <c r="Z825" s="177"/>
      <c r="AA825" s="177"/>
      <c r="AB825" s="177"/>
      <c r="AC825" s="177"/>
      <c r="AD825" s="177"/>
      <c r="AE825" s="177"/>
      <c r="AF825" s="177"/>
      <c r="AG825" s="177"/>
      <c r="AH825" s="177"/>
      <c r="AI825" s="177"/>
      <c r="AJ825" s="177"/>
      <c r="AK825" s="177"/>
      <c r="AL825" s="177"/>
      <c r="AM825" s="177"/>
      <c r="AN825" s="177"/>
      <c r="AO825" s="177"/>
      <c r="AP825" s="177"/>
      <c r="AQ825" s="177"/>
      <c r="AR825" s="177"/>
      <c r="AS825" s="177"/>
      <c r="AT825" s="177"/>
    </row>
    <row r="826" spans="1:46" ht="15" customHeight="1">
      <c r="A826" s="177"/>
      <c r="B826" s="177"/>
      <c r="C826" s="177"/>
      <c r="D826" s="177"/>
      <c r="E826" s="177"/>
      <c r="F826" s="177"/>
      <c r="G826" s="177"/>
      <c r="H826" s="177"/>
      <c r="I826" s="177"/>
      <c r="J826" s="177"/>
      <c r="K826" s="177"/>
      <c r="L826" s="177"/>
      <c r="M826" s="177"/>
      <c r="N826" s="177"/>
      <c r="O826" s="177"/>
      <c r="P826" s="177"/>
      <c r="Q826" s="177"/>
      <c r="R826" s="177"/>
      <c r="S826" s="177"/>
      <c r="T826" s="177"/>
      <c r="U826" s="177"/>
      <c r="V826" s="177"/>
      <c r="W826" s="177"/>
      <c r="X826" s="177"/>
      <c r="Y826" s="177"/>
      <c r="Z826" s="177"/>
      <c r="AA826" s="177"/>
      <c r="AB826" s="177"/>
      <c r="AC826" s="177"/>
      <c r="AD826" s="177"/>
      <c r="AE826" s="177"/>
      <c r="AF826" s="177"/>
      <c r="AG826" s="177"/>
      <c r="AH826" s="177"/>
      <c r="AI826" s="177"/>
      <c r="AJ826" s="177"/>
      <c r="AK826" s="177"/>
      <c r="AL826" s="177"/>
      <c r="AM826" s="177"/>
      <c r="AN826" s="177"/>
      <c r="AO826" s="177"/>
      <c r="AP826" s="177"/>
      <c r="AQ826" s="177"/>
      <c r="AR826" s="177"/>
      <c r="AS826" s="177"/>
      <c r="AT826" s="177"/>
    </row>
    <row r="827" spans="1:46" ht="15" customHeight="1">
      <c r="A827" s="177"/>
      <c r="B827" s="177"/>
      <c r="C827" s="177"/>
      <c r="D827" s="177"/>
      <c r="E827" s="177"/>
      <c r="F827" s="177"/>
      <c r="G827" s="177"/>
      <c r="H827" s="177"/>
      <c r="I827" s="177"/>
      <c r="J827" s="177"/>
      <c r="K827" s="177"/>
      <c r="L827" s="177"/>
      <c r="M827" s="177"/>
      <c r="N827" s="177"/>
      <c r="O827" s="177"/>
      <c r="P827" s="177"/>
      <c r="Q827" s="177"/>
      <c r="R827" s="177"/>
      <c r="S827" s="177"/>
      <c r="T827" s="177"/>
      <c r="U827" s="177"/>
      <c r="V827" s="177"/>
      <c r="W827" s="177"/>
      <c r="X827" s="177"/>
      <c r="Y827" s="177"/>
      <c r="Z827" s="177"/>
      <c r="AA827" s="177"/>
      <c r="AB827" s="177"/>
      <c r="AC827" s="177"/>
      <c r="AD827" s="177"/>
      <c r="AE827" s="177"/>
      <c r="AF827" s="177"/>
      <c r="AG827" s="177"/>
      <c r="AH827" s="177"/>
      <c r="AI827" s="177"/>
      <c r="AJ827" s="177"/>
      <c r="AK827" s="177"/>
      <c r="AL827" s="177"/>
      <c r="AM827" s="177"/>
      <c r="AN827" s="177"/>
      <c r="AO827" s="177"/>
      <c r="AP827" s="177"/>
      <c r="AQ827" s="177"/>
      <c r="AR827" s="177"/>
      <c r="AS827" s="177"/>
      <c r="AT827" s="177"/>
    </row>
    <row r="828" spans="1:46" ht="15" customHeight="1">
      <c r="A828" s="177"/>
      <c r="B828" s="177"/>
      <c r="C828" s="177"/>
      <c r="D828" s="177"/>
      <c r="E828" s="177"/>
      <c r="F828" s="177"/>
      <c r="G828" s="177"/>
      <c r="H828" s="177"/>
      <c r="I828" s="177"/>
      <c r="J828" s="177"/>
      <c r="K828" s="177"/>
      <c r="L828" s="177"/>
      <c r="M828" s="177"/>
      <c r="N828" s="177"/>
      <c r="O828" s="177"/>
      <c r="P828" s="177"/>
      <c r="Q828" s="177"/>
      <c r="R828" s="177"/>
      <c r="S828" s="177"/>
      <c r="T828" s="177"/>
      <c r="U828" s="177"/>
      <c r="V828" s="177"/>
      <c r="W828" s="177"/>
      <c r="X828" s="177"/>
      <c r="Y828" s="177"/>
      <c r="Z828" s="177"/>
      <c r="AA828" s="177"/>
      <c r="AB828" s="177"/>
      <c r="AC828" s="177"/>
      <c r="AD828" s="177"/>
      <c r="AE828" s="177"/>
      <c r="AF828" s="177"/>
      <c r="AG828" s="177"/>
      <c r="AH828" s="177"/>
      <c r="AI828" s="177"/>
      <c r="AJ828" s="177"/>
      <c r="AK828" s="177"/>
      <c r="AL828" s="177"/>
      <c r="AM828" s="177"/>
      <c r="AN828" s="177"/>
      <c r="AO828" s="177"/>
      <c r="AP828" s="177"/>
      <c r="AQ828" s="177"/>
      <c r="AR828" s="177"/>
      <c r="AS828" s="177"/>
      <c r="AT828" s="177"/>
    </row>
    <row r="829" spans="1:46" ht="15" customHeight="1">
      <c r="A829" s="177"/>
      <c r="B829" s="177"/>
      <c r="C829" s="177"/>
      <c r="D829" s="177"/>
      <c r="E829" s="177"/>
      <c r="F829" s="177"/>
      <c r="G829" s="177"/>
      <c r="H829" s="177"/>
      <c r="I829" s="177"/>
      <c r="J829" s="177"/>
      <c r="K829" s="177"/>
      <c r="L829" s="177"/>
      <c r="M829" s="177"/>
      <c r="N829" s="177"/>
      <c r="O829" s="177"/>
      <c r="P829" s="177"/>
      <c r="Q829" s="177"/>
      <c r="R829" s="177"/>
      <c r="S829" s="177"/>
      <c r="T829" s="177"/>
      <c r="U829" s="177"/>
      <c r="V829" s="177"/>
      <c r="W829" s="177"/>
      <c r="X829" s="177"/>
      <c r="Y829" s="177"/>
      <c r="Z829" s="177"/>
      <c r="AA829" s="177"/>
      <c r="AB829" s="177"/>
      <c r="AC829" s="177"/>
      <c r="AD829" s="177"/>
      <c r="AE829" s="177"/>
      <c r="AF829" s="177"/>
      <c r="AG829" s="177"/>
      <c r="AH829" s="177"/>
      <c r="AI829" s="177"/>
      <c r="AJ829" s="177"/>
      <c r="AK829" s="177"/>
      <c r="AL829" s="177"/>
      <c r="AM829" s="177"/>
      <c r="AN829" s="177"/>
      <c r="AO829" s="177"/>
      <c r="AP829" s="177"/>
      <c r="AQ829" s="177"/>
      <c r="AR829" s="177"/>
      <c r="AS829" s="177"/>
      <c r="AT829" s="177"/>
    </row>
    <row r="830" spans="1:46" ht="15" customHeight="1">
      <c r="A830" s="177"/>
      <c r="B830" s="177"/>
      <c r="C830" s="177"/>
      <c r="D830" s="177"/>
      <c r="E830" s="177"/>
      <c r="F830" s="177"/>
      <c r="G830" s="177"/>
      <c r="H830" s="177"/>
      <c r="I830" s="177"/>
      <c r="J830" s="177"/>
      <c r="K830" s="177"/>
      <c r="L830" s="177"/>
      <c r="M830" s="177"/>
      <c r="N830" s="177"/>
      <c r="O830" s="177"/>
      <c r="P830" s="177"/>
      <c r="Q830" s="177"/>
      <c r="R830" s="177"/>
      <c r="S830" s="177"/>
      <c r="T830" s="177"/>
      <c r="U830" s="177"/>
      <c r="V830" s="177"/>
      <c r="W830" s="177"/>
      <c r="X830" s="177"/>
      <c r="Y830" s="177"/>
      <c r="Z830" s="177"/>
      <c r="AA830" s="177"/>
      <c r="AB830" s="177"/>
      <c r="AC830" s="177"/>
      <c r="AD830" s="177"/>
      <c r="AE830" s="177"/>
      <c r="AF830" s="177"/>
      <c r="AG830" s="177"/>
      <c r="AH830" s="177"/>
      <c r="AI830" s="177"/>
      <c r="AJ830" s="177"/>
      <c r="AK830" s="177"/>
      <c r="AL830" s="177"/>
      <c r="AM830" s="177"/>
      <c r="AN830" s="177"/>
      <c r="AO830" s="177"/>
      <c r="AP830" s="177"/>
      <c r="AQ830" s="177"/>
      <c r="AR830" s="177"/>
      <c r="AS830" s="177"/>
      <c r="AT830" s="177"/>
    </row>
    <row r="831" spans="1:46" ht="15" customHeight="1">
      <c r="A831" s="177"/>
      <c r="B831" s="177"/>
      <c r="C831" s="177"/>
      <c r="D831" s="177"/>
      <c r="E831" s="177"/>
      <c r="F831" s="177"/>
      <c r="G831" s="177"/>
      <c r="H831" s="177"/>
      <c r="I831" s="177"/>
      <c r="J831" s="177"/>
      <c r="K831" s="177"/>
      <c r="L831" s="177"/>
      <c r="M831" s="177"/>
      <c r="N831" s="177"/>
      <c r="O831" s="177"/>
      <c r="P831" s="177"/>
      <c r="Q831" s="177"/>
      <c r="R831" s="177"/>
      <c r="S831" s="177"/>
      <c r="T831" s="177"/>
      <c r="U831" s="177"/>
      <c r="V831" s="177"/>
      <c r="W831" s="177"/>
      <c r="X831" s="177"/>
      <c r="Y831" s="177"/>
      <c r="Z831" s="177"/>
      <c r="AA831" s="177"/>
      <c r="AB831" s="177"/>
      <c r="AC831" s="177"/>
      <c r="AD831" s="177"/>
      <c r="AE831" s="177"/>
      <c r="AF831" s="177"/>
      <c r="AG831" s="177"/>
      <c r="AH831" s="177"/>
      <c r="AI831" s="177"/>
      <c r="AJ831" s="177"/>
      <c r="AK831" s="177"/>
      <c r="AL831" s="177"/>
      <c r="AM831" s="177"/>
      <c r="AN831" s="177"/>
      <c r="AO831" s="177"/>
      <c r="AP831" s="177"/>
      <c r="AQ831" s="177"/>
      <c r="AR831" s="177"/>
      <c r="AS831" s="177"/>
      <c r="AT831" s="177"/>
    </row>
    <row r="832" spans="1:46" ht="15" customHeight="1">
      <c r="A832" s="177"/>
      <c r="B832" s="177"/>
      <c r="C832" s="177"/>
      <c r="D832" s="177"/>
      <c r="E832" s="177"/>
      <c r="F832" s="177"/>
      <c r="G832" s="177"/>
      <c r="H832" s="177"/>
      <c r="I832" s="177"/>
      <c r="J832" s="177"/>
      <c r="K832" s="177"/>
      <c r="L832" s="177"/>
      <c r="M832" s="177"/>
      <c r="N832" s="177"/>
      <c r="O832" s="177"/>
      <c r="P832" s="177"/>
      <c r="Q832" s="177"/>
      <c r="R832" s="177"/>
      <c r="S832" s="177"/>
      <c r="T832" s="177"/>
      <c r="U832" s="177"/>
      <c r="V832" s="177"/>
      <c r="W832" s="177"/>
      <c r="X832" s="177"/>
      <c r="Y832" s="177"/>
      <c r="Z832" s="177"/>
      <c r="AA832" s="177"/>
      <c r="AB832" s="177"/>
      <c r="AC832" s="177"/>
      <c r="AD832" s="177"/>
      <c r="AE832" s="177"/>
      <c r="AF832" s="177"/>
      <c r="AG832" s="177"/>
      <c r="AH832" s="177"/>
      <c r="AI832" s="177"/>
      <c r="AJ832" s="177"/>
      <c r="AK832" s="177"/>
      <c r="AL832" s="177"/>
      <c r="AM832" s="177"/>
      <c r="AN832" s="177"/>
      <c r="AO832" s="177"/>
      <c r="AP832" s="177"/>
      <c r="AQ832" s="177"/>
      <c r="AR832" s="177"/>
      <c r="AS832" s="177"/>
      <c r="AT832" s="177"/>
    </row>
    <row r="833" spans="1:46" ht="15" customHeight="1">
      <c r="A833" s="177"/>
      <c r="B833" s="177"/>
      <c r="C833" s="177"/>
      <c r="D833" s="177"/>
      <c r="E833" s="177"/>
      <c r="F833" s="177"/>
      <c r="G833" s="177"/>
      <c r="H833" s="177"/>
      <c r="I833" s="177"/>
      <c r="J833" s="177"/>
      <c r="K833" s="177"/>
      <c r="L833" s="177"/>
      <c r="M833" s="177"/>
      <c r="N833" s="177"/>
      <c r="O833" s="177"/>
      <c r="P833" s="177"/>
      <c r="Q833" s="177"/>
      <c r="R833" s="177"/>
      <c r="S833" s="177"/>
      <c r="T833" s="177"/>
      <c r="U833" s="177"/>
      <c r="V833" s="177"/>
      <c r="W833" s="177"/>
      <c r="X833" s="177"/>
      <c r="Y833" s="177"/>
      <c r="Z833" s="177"/>
      <c r="AA833" s="177"/>
      <c r="AB833" s="177"/>
      <c r="AC833" s="177"/>
      <c r="AD833" s="177"/>
      <c r="AE833" s="177"/>
      <c r="AF833" s="177"/>
      <c r="AG833" s="177"/>
      <c r="AH833" s="177"/>
      <c r="AI833" s="177"/>
      <c r="AJ833" s="177"/>
      <c r="AK833" s="177"/>
      <c r="AL833" s="177"/>
      <c r="AM833" s="177"/>
      <c r="AN833" s="177"/>
      <c r="AO833" s="177"/>
      <c r="AP833" s="177"/>
      <c r="AQ833" s="177"/>
      <c r="AR833" s="177"/>
      <c r="AS833" s="177"/>
      <c r="AT833" s="177"/>
    </row>
    <row r="834" spans="1:46" ht="15" customHeight="1">
      <c r="A834" s="177"/>
      <c r="B834" s="177"/>
      <c r="C834" s="177"/>
      <c r="D834" s="177"/>
      <c r="E834" s="177"/>
      <c r="F834" s="177"/>
      <c r="G834" s="177"/>
      <c r="H834" s="177"/>
      <c r="I834" s="177"/>
      <c r="J834" s="177"/>
      <c r="K834" s="177"/>
      <c r="L834" s="177"/>
      <c r="M834" s="177"/>
      <c r="N834" s="177"/>
      <c r="O834" s="177"/>
      <c r="P834" s="177"/>
      <c r="Q834" s="177"/>
      <c r="R834" s="177"/>
      <c r="S834" s="177"/>
      <c r="T834" s="177"/>
      <c r="U834" s="177"/>
      <c r="V834" s="177"/>
      <c r="W834" s="177"/>
      <c r="X834" s="177"/>
      <c r="Y834" s="177"/>
      <c r="Z834" s="177"/>
      <c r="AA834" s="177"/>
      <c r="AB834" s="177"/>
      <c r="AC834" s="177"/>
      <c r="AD834" s="177"/>
      <c r="AE834" s="177"/>
      <c r="AF834" s="177"/>
      <c r="AG834" s="177"/>
      <c r="AH834" s="177"/>
      <c r="AI834" s="177"/>
      <c r="AJ834" s="177"/>
      <c r="AK834" s="177"/>
      <c r="AL834" s="177"/>
      <c r="AM834" s="177"/>
      <c r="AN834" s="177"/>
      <c r="AO834" s="177"/>
      <c r="AP834" s="177"/>
      <c r="AQ834" s="177"/>
      <c r="AR834" s="177"/>
      <c r="AS834" s="177"/>
      <c r="AT834" s="177"/>
    </row>
    <row r="835" spans="1:46" ht="15" customHeight="1">
      <c r="A835" s="177"/>
      <c r="B835" s="177"/>
      <c r="C835" s="177"/>
      <c r="D835" s="177"/>
      <c r="E835" s="177"/>
      <c r="F835" s="177"/>
      <c r="G835" s="177"/>
      <c r="H835" s="177"/>
      <c r="I835" s="177"/>
      <c r="J835" s="177"/>
      <c r="K835" s="177"/>
      <c r="L835" s="177"/>
      <c r="M835" s="177"/>
      <c r="N835" s="177"/>
      <c r="O835" s="177"/>
      <c r="P835" s="177"/>
      <c r="Q835" s="177"/>
      <c r="R835" s="177"/>
      <c r="S835" s="177"/>
      <c r="T835" s="177"/>
      <c r="U835" s="177"/>
      <c r="V835" s="177"/>
      <c r="W835" s="177"/>
      <c r="X835" s="177"/>
      <c r="Y835" s="177"/>
      <c r="Z835" s="177"/>
      <c r="AA835" s="177"/>
      <c r="AB835" s="177"/>
      <c r="AC835" s="177"/>
      <c r="AD835" s="177"/>
      <c r="AE835" s="177"/>
      <c r="AF835" s="177"/>
      <c r="AG835" s="177"/>
      <c r="AH835" s="177"/>
      <c r="AI835" s="177"/>
      <c r="AJ835" s="177"/>
      <c r="AK835" s="177"/>
      <c r="AL835" s="177"/>
      <c r="AM835" s="177"/>
      <c r="AN835" s="177"/>
      <c r="AO835" s="177"/>
      <c r="AP835" s="177"/>
      <c r="AQ835" s="177"/>
      <c r="AR835" s="177"/>
      <c r="AS835" s="177"/>
      <c r="AT835" s="177"/>
    </row>
    <row r="836" spans="1:46" ht="15" customHeight="1">
      <c r="A836" s="177"/>
      <c r="B836" s="177"/>
      <c r="C836" s="177"/>
      <c r="D836" s="177"/>
      <c r="E836" s="177"/>
      <c r="F836" s="177"/>
      <c r="G836" s="177"/>
      <c r="H836" s="177"/>
      <c r="I836" s="177"/>
      <c r="J836" s="177"/>
      <c r="K836" s="177"/>
      <c r="L836" s="177"/>
      <c r="M836" s="177"/>
      <c r="N836" s="177"/>
      <c r="O836" s="177"/>
      <c r="P836" s="177"/>
      <c r="Q836" s="177"/>
      <c r="R836" s="177"/>
      <c r="S836" s="177"/>
      <c r="T836" s="177"/>
      <c r="U836" s="177"/>
      <c r="V836" s="177"/>
      <c r="W836" s="177"/>
      <c r="X836" s="177"/>
      <c r="Y836" s="177"/>
      <c r="Z836" s="177"/>
      <c r="AA836" s="177"/>
      <c r="AB836" s="177"/>
      <c r="AC836" s="177"/>
      <c r="AD836" s="177"/>
      <c r="AE836" s="177"/>
      <c r="AF836" s="177"/>
      <c r="AG836" s="177"/>
      <c r="AH836" s="177"/>
      <c r="AI836" s="177"/>
      <c r="AJ836" s="177"/>
      <c r="AK836" s="177"/>
      <c r="AL836" s="177"/>
      <c r="AM836" s="177"/>
      <c r="AN836" s="177"/>
      <c r="AO836" s="177"/>
      <c r="AP836" s="177"/>
      <c r="AQ836" s="177"/>
      <c r="AR836" s="177"/>
      <c r="AS836" s="177"/>
      <c r="AT836" s="177"/>
    </row>
    <row r="837" spans="1:46" ht="15" customHeight="1">
      <c r="A837" s="177"/>
      <c r="B837" s="177"/>
      <c r="C837" s="177"/>
      <c r="D837" s="177"/>
      <c r="E837" s="177"/>
      <c r="F837" s="177"/>
      <c r="G837" s="177"/>
      <c r="H837" s="177"/>
      <c r="I837" s="177"/>
      <c r="J837" s="177"/>
      <c r="K837" s="177"/>
      <c r="L837" s="177"/>
      <c r="M837" s="177"/>
      <c r="N837" s="177"/>
      <c r="O837" s="177"/>
      <c r="P837" s="177"/>
      <c r="Q837" s="177"/>
      <c r="R837" s="177"/>
      <c r="S837" s="177"/>
      <c r="T837" s="177"/>
      <c r="U837" s="177"/>
      <c r="V837" s="177"/>
      <c r="W837" s="177"/>
      <c r="X837" s="177"/>
      <c r="Y837" s="177"/>
      <c r="Z837" s="177"/>
      <c r="AA837" s="177"/>
      <c r="AB837" s="177"/>
      <c r="AC837" s="177"/>
      <c r="AD837" s="177"/>
      <c r="AE837" s="177"/>
      <c r="AF837" s="177"/>
      <c r="AG837" s="177"/>
      <c r="AH837" s="177"/>
      <c r="AI837" s="177"/>
      <c r="AJ837" s="177"/>
      <c r="AK837" s="177"/>
      <c r="AL837" s="177"/>
      <c r="AM837" s="177"/>
      <c r="AN837" s="177"/>
      <c r="AO837" s="177"/>
      <c r="AP837" s="177"/>
      <c r="AQ837" s="177"/>
      <c r="AR837" s="177"/>
      <c r="AS837" s="177"/>
      <c r="AT837" s="177"/>
    </row>
    <row r="838" spans="1:46" ht="15" customHeight="1">
      <c r="A838" s="177"/>
      <c r="B838" s="177"/>
      <c r="C838" s="177"/>
      <c r="D838" s="177"/>
      <c r="E838" s="177"/>
      <c r="F838" s="177"/>
      <c r="G838" s="177"/>
      <c r="H838" s="177"/>
      <c r="I838" s="177"/>
      <c r="J838" s="177"/>
      <c r="K838" s="177"/>
      <c r="L838" s="177"/>
      <c r="M838" s="177"/>
      <c r="N838" s="177"/>
      <c r="O838" s="177"/>
      <c r="P838" s="177"/>
      <c r="Q838" s="177"/>
      <c r="R838" s="177"/>
      <c r="S838" s="177"/>
      <c r="T838" s="177"/>
      <c r="U838" s="177"/>
      <c r="V838" s="177"/>
      <c r="W838" s="177"/>
      <c r="X838" s="177"/>
      <c r="Y838" s="177"/>
      <c r="Z838" s="177"/>
      <c r="AA838" s="177"/>
      <c r="AB838" s="177"/>
      <c r="AC838" s="177"/>
      <c r="AD838" s="177"/>
      <c r="AE838" s="177"/>
      <c r="AF838" s="177"/>
      <c r="AG838" s="177"/>
      <c r="AH838" s="177"/>
      <c r="AI838" s="177"/>
      <c r="AJ838" s="177"/>
      <c r="AK838" s="177"/>
      <c r="AL838" s="177"/>
      <c r="AM838" s="177"/>
      <c r="AN838" s="177"/>
      <c r="AO838" s="177"/>
      <c r="AP838" s="177"/>
      <c r="AQ838" s="177"/>
      <c r="AR838" s="177"/>
      <c r="AS838" s="177"/>
      <c r="AT838" s="177"/>
    </row>
    <row r="839" spans="1:46" ht="15" customHeight="1">
      <c r="A839" s="177"/>
      <c r="B839" s="177"/>
      <c r="C839" s="177"/>
      <c r="D839" s="177"/>
      <c r="E839" s="177"/>
      <c r="F839" s="177"/>
      <c r="G839" s="177"/>
      <c r="H839" s="177"/>
      <c r="I839" s="177"/>
      <c r="J839" s="177"/>
      <c r="K839" s="177"/>
      <c r="L839" s="177"/>
      <c r="M839" s="177"/>
      <c r="N839" s="177"/>
      <c r="O839" s="177"/>
      <c r="P839" s="177"/>
      <c r="Q839" s="177"/>
      <c r="R839" s="177"/>
      <c r="S839" s="177"/>
      <c r="T839" s="177"/>
      <c r="U839" s="177"/>
      <c r="V839" s="177"/>
      <c r="W839" s="177"/>
      <c r="X839" s="177"/>
      <c r="Y839" s="177"/>
      <c r="Z839" s="177"/>
      <c r="AA839" s="177"/>
      <c r="AB839" s="177"/>
      <c r="AC839" s="177"/>
      <c r="AD839" s="177"/>
      <c r="AE839" s="177"/>
      <c r="AF839" s="177"/>
      <c r="AG839" s="177"/>
      <c r="AH839" s="177"/>
      <c r="AI839" s="177"/>
      <c r="AJ839" s="177"/>
      <c r="AK839" s="177"/>
      <c r="AL839" s="177"/>
      <c r="AM839" s="177"/>
      <c r="AN839" s="177"/>
      <c r="AO839" s="177"/>
      <c r="AP839" s="177"/>
      <c r="AQ839" s="177"/>
      <c r="AR839" s="177"/>
      <c r="AS839" s="177"/>
      <c r="AT839" s="177"/>
    </row>
    <row r="840" spans="1:46" ht="15" customHeight="1">
      <c r="A840" s="177"/>
      <c r="B840" s="177"/>
      <c r="C840" s="177"/>
      <c r="D840" s="177"/>
      <c r="E840" s="177"/>
      <c r="F840" s="177"/>
      <c r="G840" s="177"/>
      <c r="H840" s="177"/>
      <c r="I840" s="177"/>
      <c r="J840" s="177"/>
      <c r="K840" s="177"/>
      <c r="L840" s="177"/>
      <c r="M840" s="177"/>
      <c r="N840" s="177"/>
      <c r="O840" s="177"/>
      <c r="P840" s="177"/>
      <c r="Q840" s="177"/>
      <c r="R840" s="177"/>
      <c r="S840" s="177"/>
      <c r="T840" s="177"/>
      <c r="U840" s="177"/>
      <c r="V840" s="177"/>
      <c r="W840" s="177"/>
      <c r="X840" s="177"/>
      <c r="Y840" s="177"/>
      <c r="Z840" s="177"/>
      <c r="AA840" s="177"/>
      <c r="AB840" s="177"/>
      <c r="AC840" s="177"/>
      <c r="AD840" s="177"/>
      <c r="AE840" s="177"/>
      <c r="AF840" s="177"/>
      <c r="AG840" s="177"/>
      <c r="AH840" s="177"/>
      <c r="AI840" s="177"/>
      <c r="AJ840" s="177"/>
      <c r="AK840" s="177"/>
      <c r="AL840" s="177"/>
      <c r="AM840" s="177"/>
      <c r="AN840" s="177"/>
      <c r="AO840" s="177"/>
      <c r="AP840" s="177"/>
      <c r="AQ840" s="177"/>
      <c r="AR840" s="177"/>
      <c r="AS840" s="177"/>
      <c r="AT840" s="177"/>
    </row>
    <row r="841" spans="1:46" ht="15" customHeight="1">
      <c r="A841" s="177"/>
      <c r="B841" s="177"/>
      <c r="C841" s="177"/>
      <c r="D841" s="177"/>
      <c r="E841" s="177"/>
      <c r="F841" s="177"/>
      <c r="G841" s="177"/>
      <c r="H841" s="177"/>
      <c r="I841" s="177"/>
      <c r="J841" s="177"/>
      <c r="K841" s="177"/>
      <c r="L841" s="177"/>
      <c r="M841" s="177"/>
      <c r="N841" s="177"/>
      <c r="O841" s="177"/>
      <c r="P841" s="177"/>
      <c r="Q841" s="177"/>
      <c r="R841" s="177"/>
      <c r="S841" s="177"/>
      <c r="T841" s="177"/>
      <c r="U841" s="177"/>
      <c r="V841" s="177"/>
      <c r="W841" s="177"/>
      <c r="X841" s="177"/>
      <c r="Y841" s="177"/>
      <c r="Z841" s="177"/>
      <c r="AA841" s="177"/>
      <c r="AB841" s="177"/>
      <c r="AC841" s="177"/>
      <c r="AD841" s="177"/>
      <c r="AE841" s="177"/>
      <c r="AF841" s="177"/>
      <c r="AG841" s="177"/>
      <c r="AH841" s="177"/>
      <c r="AI841" s="177"/>
      <c r="AJ841" s="177"/>
      <c r="AK841" s="177"/>
      <c r="AL841" s="177"/>
      <c r="AM841" s="177"/>
      <c r="AN841" s="177"/>
      <c r="AO841" s="177"/>
      <c r="AP841" s="177"/>
      <c r="AQ841" s="177"/>
      <c r="AR841" s="177"/>
      <c r="AS841" s="177"/>
      <c r="AT841" s="177"/>
    </row>
    <row r="842" spans="1:46" ht="15" customHeight="1">
      <c r="A842" s="177"/>
      <c r="B842" s="177"/>
      <c r="C842" s="177"/>
      <c r="D842" s="177"/>
      <c r="E842" s="177"/>
      <c r="F842" s="177"/>
      <c r="G842" s="177"/>
      <c r="H842" s="177"/>
      <c r="I842" s="177"/>
      <c r="J842" s="177"/>
      <c r="K842" s="177"/>
      <c r="L842" s="177"/>
      <c r="M842" s="177"/>
      <c r="N842" s="177"/>
      <c r="O842" s="177"/>
      <c r="P842" s="177"/>
      <c r="Q842" s="177"/>
      <c r="R842" s="177"/>
      <c r="S842" s="177"/>
      <c r="T842" s="177"/>
      <c r="U842" s="177"/>
      <c r="V842" s="177"/>
      <c r="W842" s="177"/>
      <c r="X842" s="177"/>
      <c r="Y842" s="177"/>
      <c r="Z842" s="177"/>
      <c r="AA842" s="177"/>
      <c r="AB842" s="177"/>
      <c r="AC842" s="177"/>
      <c r="AD842" s="177"/>
      <c r="AE842" s="177"/>
      <c r="AF842" s="177"/>
      <c r="AG842" s="177"/>
      <c r="AH842" s="177"/>
      <c r="AI842" s="177"/>
      <c r="AJ842" s="177"/>
      <c r="AK842" s="177"/>
      <c r="AL842" s="177"/>
      <c r="AM842" s="177"/>
      <c r="AN842" s="177"/>
      <c r="AO842" s="177"/>
      <c r="AP842" s="177"/>
      <c r="AQ842" s="177"/>
      <c r="AR842" s="177"/>
      <c r="AS842" s="177"/>
      <c r="AT842" s="177"/>
    </row>
    <row r="843" spans="1:46" ht="15" customHeight="1">
      <c r="A843" s="177"/>
      <c r="B843" s="177"/>
      <c r="C843" s="177"/>
      <c r="D843" s="177"/>
      <c r="E843" s="177"/>
      <c r="F843" s="177"/>
      <c r="G843" s="177"/>
      <c r="H843" s="177"/>
      <c r="I843" s="177"/>
      <c r="J843" s="177"/>
      <c r="K843" s="177"/>
      <c r="L843" s="177"/>
      <c r="M843" s="177"/>
      <c r="N843" s="177"/>
      <c r="O843" s="177"/>
      <c r="P843" s="177"/>
      <c r="Q843" s="177"/>
      <c r="R843" s="177"/>
      <c r="S843" s="177"/>
      <c r="T843" s="177"/>
      <c r="U843" s="177"/>
      <c r="V843" s="177"/>
      <c r="W843" s="177"/>
      <c r="X843" s="177"/>
      <c r="Y843" s="177"/>
      <c r="Z843" s="177"/>
      <c r="AA843" s="177"/>
      <c r="AB843" s="177"/>
      <c r="AC843" s="177"/>
      <c r="AD843" s="177"/>
      <c r="AE843" s="177"/>
      <c r="AF843" s="177"/>
      <c r="AG843" s="177"/>
      <c r="AH843" s="177"/>
      <c r="AI843" s="177"/>
      <c r="AJ843" s="177"/>
      <c r="AK843" s="177"/>
      <c r="AL843" s="177"/>
      <c r="AM843" s="177"/>
      <c r="AN843" s="177"/>
      <c r="AO843" s="177"/>
      <c r="AP843" s="177"/>
      <c r="AQ843" s="177"/>
      <c r="AR843" s="177"/>
      <c r="AS843" s="177"/>
      <c r="AT843" s="177"/>
    </row>
    <row r="844" spans="1:46" ht="15" customHeight="1">
      <c r="A844" s="177"/>
      <c r="B844" s="177"/>
      <c r="C844" s="177"/>
      <c r="D844" s="177"/>
      <c r="E844" s="177"/>
      <c r="F844" s="177"/>
      <c r="G844" s="177"/>
      <c r="H844" s="177"/>
      <c r="I844" s="177"/>
      <c r="J844" s="177"/>
      <c r="K844" s="177"/>
      <c r="L844" s="177"/>
      <c r="M844" s="177"/>
      <c r="N844" s="177"/>
      <c r="O844" s="177"/>
      <c r="P844" s="177"/>
      <c r="Q844" s="177"/>
      <c r="R844" s="177"/>
      <c r="S844" s="177"/>
      <c r="T844" s="177"/>
      <c r="U844" s="177"/>
      <c r="V844" s="177"/>
      <c r="W844" s="177"/>
      <c r="X844" s="177"/>
      <c r="Y844" s="177"/>
      <c r="Z844" s="177"/>
      <c r="AA844" s="177"/>
      <c r="AB844" s="177"/>
      <c r="AC844" s="177"/>
      <c r="AD844" s="177"/>
      <c r="AE844" s="177"/>
      <c r="AF844" s="177"/>
      <c r="AG844" s="177"/>
      <c r="AH844" s="177"/>
      <c r="AI844" s="177"/>
      <c r="AJ844" s="177"/>
      <c r="AK844" s="177"/>
      <c r="AL844" s="177"/>
      <c r="AM844" s="177"/>
      <c r="AN844" s="177"/>
      <c r="AO844" s="177"/>
      <c r="AP844" s="177"/>
      <c r="AQ844" s="177"/>
      <c r="AR844" s="177"/>
      <c r="AS844" s="177"/>
      <c r="AT844" s="177"/>
    </row>
    <row r="845" spans="1:46" ht="15" customHeight="1">
      <c r="A845" s="177"/>
      <c r="B845" s="177"/>
      <c r="C845" s="177"/>
      <c r="D845" s="177"/>
      <c r="E845" s="177"/>
      <c r="F845" s="177"/>
      <c r="G845" s="177"/>
      <c r="H845" s="177"/>
      <c r="I845" s="177"/>
      <c r="J845" s="177"/>
      <c r="K845" s="177"/>
      <c r="L845" s="177"/>
      <c r="M845" s="177"/>
      <c r="N845" s="177"/>
      <c r="O845" s="177"/>
      <c r="P845" s="177"/>
      <c r="Q845" s="177"/>
      <c r="R845" s="177"/>
      <c r="S845" s="177"/>
      <c r="T845" s="177"/>
      <c r="U845" s="177"/>
      <c r="V845" s="177"/>
      <c r="W845" s="177"/>
      <c r="X845" s="177"/>
      <c r="Y845" s="177"/>
      <c r="Z845" s="177"/>
      <c r="AA845" s="177"/>
      <c r="AB845" s="177"/>
      <c r="AC845" s="177"/>
      <c r="AD845" s="177"/>
      <c r="AE845" s="177"/>
      <c r="AF845" s="177"/>
      <c r="AG845" s="177"/>
      <c r="AH845" s="177"/>
      <c r="AI845" s="177"/>
      <c r="AJ845" s="177"/>
      <c r="AK845" s="177"/>
      <c r="AL845" s="177"/>
      <c r="AM845" s="177"/>
      <c r="AN845" s="177"/>
      <c r="AO845" s="177"/>
      <c r="AP845" s="177"/>
      <c r="AQ845" s="177"/>
      <c r="AR845" s="177"/>
      <c r="AS845" s="177"/>
      <c r="AT845" s="177"/>
    </row>
    <row r="846" spans="1:46" ht="15" customHeight="1">
      <c r="A846" s="177"/>
      <c r="B846" s="177"/>
      <c r="C846" s="177"/>
      <c r="D846" s="177"/>
      <c r="E846" s="177"/>
      <c r="F846" s="177"/>
      <c r="G846" s="177"/>
      <c r="H846" s="177"/>
      <c r="I846" s="177"/>
      <c r="J846" s="177"/>
      <c r="K846" s="177"/>
      <c r="L846" s="177"/>
      <c r="M846" s="177"/>
      <c r="N846" s="177"/>
      <c r="O846" s="177"/>
      <c r="P846" s="177"/>
      <c r="Q846" s="177"/>
      <c r="R846" s="177"/>
      <c r="S846" s="177"/>
      <c r="T846" s="177"/>
      <c r="U846" s="177"/>
      <c r="V846" s="177"/>
      <c r="W846" s="177"/>
      <c r="X846" s="177"/>
      <c r="Y846" s="177"/>
      <c r="Z846" s="177"/>
      <c r="AA846" s="177"/>
      <c r="AB846" s="177"/>
      <c r="AC846" s="177"/>
      <c r="AD846" s="177"/>
      <c r="AE846" s="177"/>
      <c r="AF846" s="177"/>
      <c r="AG846" s="177"/>
      <c r="AH846" s="177"/>
      <c r="AI846" s="177"/>
      <c r="AJ846" s="177"/>
      <c r="AK846" s="177"/>
      <c r="AL846" s="177"/>
      <c r="AM846" s="177"/>
      <c r="AN846" s="177"/>
      <c r="AO846" s="177"/>
      <c r="AP846" s="177"/>
      <c r="AQ846" s="177"/>
      <c r="AR846" s="177"/>
      <c r="AS846" s="177"/>
      <c r="AT846" s="177"/>
    </row>
    <row r="847" spans="1:46" ht="15" customHeight="1">
      <c r="A847" s="177"/>
      <c r="B847" s="177"/>
      <c r="C847" s="177"/>
      <c r="D847" s="177"/>
      <c r="E847" s="177"/>
      <c r="F847" s="177"/>
      <c r="G847" s="177"/>
      <c r="H847" s="177"/>
      <c r="I847" s="177"/>
      <c r="J847" s="177"/>
      <c r="K847" s="177"/>
      <c r="L847" s="177"/>
      <c r="M847" s="177"/>
      <c r="N847" s="177"/>
      <c r="O847" s="177"/>
      <c r="P847" s="177"/>
      <c r="Q847" s="177"/>
      <c r="R847" s="177"/>
      <c r="S847" s="177"/>
      <c r="T847" s="177"/>
      <c r="U847" s="177"/>
      <c r="V847" s="177"/>
      <c r="W847" s="177"/>
      <c r="X847" s="177"/>
      <c r="Y847" s="177"/>
      <c r="Z847" s="177"/>
      <c r="AA847" s="177"/>
      <c r="AB847" s="177"/>
      <c r="AC847" s="177"/>
      <c r="AD847" s="177"/>
      <c r="AE847" s="177"/>
      <c r="AF847" s="177"/>
      <c r="AG847" s="177"/>
      <c r="AH847" s="177"/>
      <c r="AI847" s="177"/>
      <c r="AJ847" s="177"/>
      <c r="AK847" s="177"/>
      <c r="AL847" s="177"/>
      <c r="AM847" s="177"/>
      <c r="AN847" s="177"/>
      <c r="AO847" s="177"/>
      <c r="AP847" s="177"/>
      <c r="AQ847" s="177"/>
      <c r="AR847" s="177"/>
      <c r="AS847" s="177"/>
      <c r="AT847" s="177"/>
    </row>
    <row r="848" spans="1:46" ht="15" customHeight="1">
      <c r="A848" s="177"/>
      <c r="B848" s="177"/>
      <c r="C848" s="177"/>
      <c r="D848" s="177"/>
      <c r="E848" s="177"/>
      <c r="F848" s="177"/>
      <c r="G848" s="177"/>
      <c r="H848" s="177"/>
      <c r="I848" s="177"/>
      <c r="J848" s="177"/>
      <c r="K848" s="177"/>
      <c r="L848" s="177"/>
      <c r="M848" s="177"/>
      <c r="N848" s="177"/>
      <c r="O848" s="177"/>
      <c r="P848" s="177"/>
      <c r="Q848" s="177"/>
      <c r="R848" s="177"/>
      <c r="S848" s="177"/>
      <c r="T848" s="177"/>
      <c r="U848" s="177"/>
      <c r="V848" s="177"/>
      <c r="W848" s="177"/>
      <c r="X848" s="177"/>
      <c r="Y848" s="177"/>
      <c r="Z848" s="177"/>
      <c r="AA848" s="177"/>
      <c r="AB848" s="177"/>
      <c r="AC848" s="177"/>
      <c r="AD848" s="177"/>
      <c r="AE848" s="177"/>
      <c r="AF848" s="177"/>
      <c r="AG848" s="177"/>
      <c r="AH848" s="177"/>
      <c r="AI848" s="177"/>
      <c r="AJ848" s="177"/>
      <c r="AK848" s="177"/>
      <c r="AL848" s="177"/>
      <c r="AM848" s="177"/>
      <c r="AN848" s="177"/>
      <c r="AO848" s="177"/>
      <c r="AP848" s="177"/>
      <c r="AQ848" s="177"/>
      <c r="AR848" s="177"/>
      <c r="AS848" s="177"/>
      <c r="AT848" s="177"/>
    </row>
    <row r="849" spans="1:46" ht="15" customHeight="1">
      <c r="A849" s="177"/>
      <c r="B849" s="177"/>
      <c r="C849" s="177"/>
      <c r="D849" s="177"/>
      <c r="E849" s="177"/>
      <c r="F849" s="177"/>
      <c r="G849" s="177"/>
      <c r="H849" s="177"/>
      <c r="I849" s="177"/>
      <c r="J849" s="177"/>
      <c r="K849" s="177"/>
      <c r="L849" s="177"/>
      <c r="M849" s="177"/>
      <c r="N849" s="177"/>
      <c r="O849" s="177"/>
      <c r="P849" s="177"/>
      <c r="Q849" s="177"/>
      <c r="R849" s="177"/>
      <c r="S849" s="177"/>
      <c r="T849" s="177"/>
      <c r="U849" s="177"/>
      <c r="V849" s="177"/>
      <c r="W849" s="177"/>
      <c r="X849" s="177"/>
      <c r="Y849" s="177"/>
      <c r="Z849" s="177"/>
      <c r="AA849" s="177"/>
      <c r="AB849" s="177"/>
      <c r="AC849" s="177"/>
      <c r="AD849" s="177"/>
      <c r="AE849" s="177"/>
      <c r="AF849" s="177"/>
      <c r="AG849" s="177"/>
      <c r="AH849" s="177"/>
      <c r="AI849" s="177"/>
      <c r="AJ849" s="177"/>
      <c r="AK849" s="177"/>
      <c r="AL849" s="177"/>
      <c r="AM849" s="177"/>
      <c r="AN849" s="177"/>
      <c r="AO849" s="177"/>
      <c r="AP849" s="177"/>
      <c r="AQ849" s="177"/>
      <c r="AR849" s="177"/>
      <c r="AS849" s="177"/>
      <c r="AT849" s="177"/>
    </row>
    <row r="850" spans="1:46" ht="15" customHeight="1">
      <c r="A850" s="177"/>
      <c r="B850" s="177"/>
      <c r="C850" s="177"/>
      <c r="D850" s="177"/>
      <c r="E850" s="177"/>
      <c r="F850" s="177"/>
      <c r="G850" s="177"/>
      <c r="H850" s="177"/>
      <c r="I850" s="177"/>
      <c r="J850" s="177"/>
      <c r="K850" s="177"/>
      <c r="L850" s="177"/>
      <c r="M850" s="177"/>
      <c r="N850" s="177"/>
      <c r="O850" s="177"/>
      <c r="P850" s="177"/>
      <c r="Q850" s="177"/>
      <c r="R850" s="177"/>
      <c r="S850" s="177"/>
      <c r="T850" s="177"/>
      <c r="U850" s="177"/>
      <c r="V850" s="177"/>
      <c r="W850" s="177"/>
      <c r="X850" s="177"/>
      <c r="Y850" s="177"/>
      <c r="Z850" s="177"/>
      <c r="AA850" s="177"/>
      <c r="AB850" s="177"/>
      <c r="AC850" s="177"/>
      <c r="AD850" s="177"/>
      <c r="AE850" s="177"/>
      <c r="AF850" s="177"/>
      <c r="AG850" s="177"/>
      <c r="AH850" s="177"/>
      <c r="AI850" s="177"/>
      <c r="AJ850" s="177"/>
      <c r="AK850" s="177"/>
      <c r="AL850" s="177"/>
      <c r="AM850" s="177"/>
      <c r="AN850" s="177"/>
      <c r="AO850" s="177"/>
      <c r="AP850" s="177"/>
      <c r="AQ850" s="177"/>
      <c r="AR850" s="177"/>
      <c r="AS850" s="177"/>
      <c r="AT850" s="177"/>
    </row>
    <row r="851" spans="1:46" ht="15" customHeight="1">
      <c r="A851" s="177"/>
      <c r="B851" s="177"/>
      <c r="C851" s="177"/>
      <c r="D851" s="177"/>
      <c r="E851" s="177"/>
      <c r="F851" s="177"/>
      <c r="G851" s="177"/>
      <c r="H851" s="177"/>
      <c r="I851" s="177"/>
      <c r="J851" s="177"/>
      <c r="K851" s="177"/>
      <c r="L851" s="177"/>
      <c r="M851" s="177"/>
      <c r="N851" s="177"/>
      <c r="O851" s="177"/>
      <c r="P851" s="177"/>
      <c r="Q851" s="177"/>
      <c r="R851" s="177"/>
      <c r="S851" s="177"/>
      <c r="T851" s="177"/>
      <c r="U851" s="177"/>
      <c r="V851" s="177"/>
      <c r="W851" s="177"/>
      <c r="X851" s="177"/>
      <c r="Y851" s="177"/>
      <c r="Z851" s="177"/>
      <c r="AA851" s="177"/>
      <c r="AB851" s="177"/>
      <c r="AC851" s="177"/>
      <c r="AD851" s="177"/>
      <c r="AE851" s="177"/>
      <c r="AF851" s="177"/>
      <c r="AG851" s="177"/>
      <c r="AH851" s="177"/>
      <c r="AI851" s="177"/>
      <c r="AJ851" s="177"/>
      <c r="AK851" s="177"/>
      <c r="AL851" s="177"/>
      <c r="AM851" s="177"/>
      <c r="AN851" s="177"/>
      <c r="AO851" s="177"/>
      <c r="AP851" s="177"/>
      <c r="AQ851" s="177"/>
      <c r="AR851" s="177"/>
      <c r="AS851" s="177"/>
      <c r="AT851" s="177"/>
    </row>
    <row r="852" spans="1:46" ht="15" customHeight="1">
      <c r="A852" s="177"/>
      <c r="B852" s="177"/>
      <c r="C852" s="177"/>
      <c r="D852" s="177"/>
      <c r="E852" s="177"/>
      <c r="F852" s="177"/>
      <c r="G852" s="177"/>
      <c r="H852" s="177"/>
      <c r="I852" s="177"/>
      <c r="J852" s="177"/>
      <c r="K852" s="177"/>
      <c r="L852" s="177"/>
      <c r="M852" s="177"/>
      <c r="N852" s="177"/>
      <c r="O852" s="177"/>
      <c r="P852" s="177"/>
      <c r="Q852" s="177"/>
      <c r="R852" s="177"/>
      <c r="S852" s="177"/>
      <c r="T852" s="177"/>
      <c r="U852" s="177"/>
      <c r="V852" s="177"/>
      <c r="W852" s="177"/>
      <c r="X852" s="177"/>
      <c r="Y852" s="177"/>
      <c r="Z852" s="177"/>
      <c r="AA852" s="177"/>
      <c r="AB852" s="177"/>
      <c r="AC852" s="177"/>
      <c r="AD852" s="177"/>
      <c r="AE852" s="177"/>
      <c r="AF852" s="177"/>
      <c r="AG852" s="177"/>
      <c r="AH852" s="177"/>
      <c r="AI852" s="177"/>
      <c r="AJ852" s="177"/>
      <c r="AK852" s="177"/>
      <c r="AL852" s="177"/>
      <c r="AM852" s="177"/>
      <c r="AN852" s="177"/>
      <c r="AO852" s="177"/>
      <c r="AP852" s="177"/>
      <c r="AQ852" s="177"/>
      <c r="AR852" s="177"/>
      <c r="AS852" s="177"/>
      <c r="AT852" s="177"/>
    </row>
    <row r="853" spans="1:46" ht="15" customHeight="1">
      <c r="A853" s="177"/>
      <c r="B853" s="177"/>
      <c r="C853" s="177"/>
      <c r="D853" s="177"/>
      <c r="E853" s="177"/>
      <c r="F853" s="177"/>
      <c r="G853" s="177"/>
      <c r="H853" s="177"/>
      <c r="I853" s="177"/>
      <c r="J853" s="177"/>
      <c r="K853" s="177"/>
      <c r="L853" s="177"/>
      <c r="M853" s="177"/>
      <c r="N853" s="177"/>
      <c r="O853" s="177"/>
      <c r="P853" s="177"/>
      <c r="Q853" s="177"/>
      <c r="R853" s="177"/>
      <c r="S853" s="177"/>
      <c r="T853" s="177"/>
      <c r="U853" s="177"/>
      <c r="V853" s="177"/>
      <c r="W853" s="177"/>
      <c r="X853" s="177"/>
      <c r="Y853" s="177"/>
      <c r="Z853" s="177"/>
      <c r="AA853" s="177"/>
      <c r="AB853" s="177"/>
      <c r="AC853" s="177"/>
      <c r="AD853" s="177"/>
      <c r="AE853" s="177"/>
      <c r="AF853" s="177"/>
      <c r="AG853" s="177"/>
      <c r="AH853" s="177"/>
      <c r="AI853" s="177"/>
      <c r="AJ853" s="177"/>
      <c r="AK853" s="177"/>
      <c r="AL853" s="177"/>
      <c r="AM853" s="177"/>
      <c r="AN853" s="177"/>
      <c r="AO853" s="177"/>
      <c r="AP853" s="177"/>
      <c r="AQ853" s="177"/>
      <c r="AR853" s="177"/>
      <c r="AS853" s="177"/>
      <c r="AT853" s="177"/>
    </row>
    <row r="854" spans="1:46" ht="15" customHeight="1">
      <c r="A854" s="177"/>
      <c r="B854" s="177"/>
      <c r="C854" s="177"/>
      <c r="D854" s="177"/>
      <c r="E854" s="177"/>
      <c r="F854" s="177"/>
      <c r="G854" s="177"/>
      <c r="H854" s="177"/>
      <c r="I854" s="177"/>
      <c r="J854" s="177"/>
      <c r="K854" s="177"/>
      <c r="L854" s="177"/>
      <c r="M854" s="177"/>
      <c r="N854" s="177"/>
      <c r="O854" s="177"/>
      <c r="P854" s="177"/>
      <c r="Q854" s="177"/>
      <c r="R854" s="177"/>
      <c r="S854" s="177"/>
      <c r="T854" s="177"/>
      <c r="U854" s="177"/>
      <c r="V854" s="177"/>
      <c r="W854" s="177"/>
      <c r="X854" s="177"/>
      <c r="Y854" s="177"/>
      <c r="Z854" s="177"/>
      <c r="AA854" s="177"/>
      <c r="AB854" s="177"/>
      <c r="AC854" s="177"/>
      <c r="AD854" s="177"/>
      <c r="AE854" s="177"/>
      <c r="AF854" s="177"/>
      <c r="AG854" s="177"/>
      <c r="AH854" s="177"/>
      <c r="AI854" s="177"/>
      <c r="AJ854" s="177"/>
      <c r="AK854" s="177"/>
      <c r="AL854" s="177"/>
      <c r="AM854" s="177"/>
      <c r="AN854" s="177"/>
      <c r="AO854" s="177"/>
      <c r="AP854" s="177"/>
      <c r="AQ854" s="177"/>
      <c r="AR854" s="177"/>
      <c r="AS854" s="177"/>
      <c r="AT854" s="177"/>
    </row>
    <row r="855" spans="1:46" ht="15" customHeight="1">
      <c r="A855" s="177"/>
      <c r="B855" s="177"/>
      <c r="C855" s="177"/>
      <c r="D855" s="177"/>
      <c r="E855" s="177"/>
      <c r="F855" s="177"/>
      <c r="G855" s="177"/>
      <c r="H855" s="177"/>
      <c r="I855" s="177"/>
      <c r="J855" s="177"/>
      <c r="K855" s="177"/>
      <c r="L855" s="177"/>
      <c r="M855" s="177"/>
      <c r="N855" s="177"/>
      <c r="O855" s="177"/>
      <c r="P855" s="177"/>
      <c r="Q855" s="177"/>
      <c r="R855" s="177"/>
      <c r="S855" s="177"/>
      <c r="T855" s="177"/>
      <c r="U855" s="177"/>
      <c r="V855" s="177"/>
      <c r="W855" s="177"/>
      <c r="X855" s="177"/>
      <c r="Y855" s="177"/>
      <c r="Z855" s="177"/>
      <c r="AA855" s="177"/>
      <c r="AB855" s="177"/>
      <c r="AC855" s="177"/>
      <c r="AD855" s="177"/>
      <c r="AE855" s="177"/>
      <c r="AF855" s="177"/>
      <c r="AG855" s="177"/>
      <c r="AH855" s="177"/>
      <c r="AI855" s="177"/>
      <c r="AJ855" s="177"/>
      <c r="AK855" s="177"/>
      <c r="AL855" s="177"/>
      <c r="AM855" s="177"/>
      <c r="AN855" s="177"/>
      <c r="AO855" s="177"/>
      <c r="AP855" s="177"/>
      <c r="AQ855" s="177"/>
      <c r="AR855" s="177"/>
      <c r="AS855" s="177"/>
      <c r="AT855" s="177"/>
    </row>
    <row r="856" spans="1:46" ht="15" customHeight="1">
      <c r="A856" s="177"/>
      <c r="B856" s="177"/>
      <c r="C856" s="177"/>
      <c r="D856" s="177"/>
      <c r="E856" s="177"/>
      <c r="F856" s="177"/>
      <c r="G856" s="177"/>
      <c r="H856" s="177"/>
      <c r="I856" s="177"/>
      <c r="J856" s="177"/>
      <c r="K856" s="177"/>
      <c r="L856" s="177"/>
      <c r="M856" s="177"/>
      <c r="N856" s="177"/>
      <c r="O856" s="177"/>
      <c r="P856" s="177"/>
      <c r="Q856" s="177"/>
      <c r="R856" s="177"/>
      <c r="S856" s="177"/>
      <c r="T856" s="177"/>
      <c r="U856" s="177"/>
      <c r="V856" s="177"/>
      <c r="W856" s="177"/>
      <c r="X856" s="177"/>
      <c r="Y856" s="177"/>
      <c r="Z856" s="177"/>
      <c r="AA856" s="177"/>
      <c r="AB856" s="177"/>
      <c r="AC856" s="177"/>
      <c r="AD856" s="177"/>
      <c r="AE856" s="177"/>
      <c r="AF856" s="177"/>
      <c r="AG856" s="177"/>
      <c r="AH856" s="177"/>
      <c r="AI856" s="177"/>
      <c r="AJ856" s="177"/>
      <c r="AK856" s="177"/>
      <c r="AL856" s="177"/>
      <c r="AM856" s="177"/>
      <c r="AN856" s="177"/>
      <c r="AO856" s="177"/>
      <c r="AP856" s="177"/>
      <c r="AQ856" s="177"/>
      <c r="AR856" s="177"/>
      <c r="AS856" s="177"/>
      <c r="AT856" s="177"/>
    </row>
    <row r="857" spans="1:46" ht="15" customHeight="1">
      <c r="A857" s="177"/>
      <c r="B857" s="177"/>
      <c r="C857" s="177"/>
      <c r="D857" s="177"/>
      <c r="E857" s="177"/>
      <c r="F857" s="177"/>
      <c r="G857" s="177"/>
      <c r="H857" s="177"/>
      <c r="I857" s="177"/>
      <c r="J857" s="177"/>
      <c r="K857" s="177"/>
      <c r="L857" s="177"/>
      <c r="M857" s="177"/>
      <c r="N857" s="177"/>
      <c r="O857" s="177"/>
      <c r="P857" s="177"/>
      <c r="Q857" s="177"/>
      <c r="R857" s="177"/>
      <c r="S857" s="177"/>
      <c r="T857" s="177"/>
      <c r="U857" s="177"/>
      <c r="V857" s="177"/>
      <c r="W857" s="177"/>
      <c r="X857" s="177"/>
      <c r="Y857" s="177"/>
      <c r="Z857" s="177"/>
      <c r="AA857" s="177"/>
      <c r="AB857" s="177"/>
      <c r="AC857" s="177"/>
      <c r="AD857" s="177"/>
      <c r="AE857" s="177"/>
      <c r="AF857" s="177"/>
      <c r="AG857" s="177"/>
      <c r="AH857" s="177"/>
      <c r="AI857" s="177"/>
      <c r="AJ857" s="177"/>
      <c r="AK857" s="177"/>
      <c r="AL857" s="177"/>
      <c r="AM857" s="177"/>
      <c r="AN857" s="177"/>
      <c r="AO857" s="177"/>
      <c r="AP857" s="177"/>
      <c r="AQ857" s="177"/>
      <c r="AR857" s="177"/>
      <c r="AS857" s="177"/>
      <c r="AT857" s="177"/>
    </row>
    <row r="858" spans="1:46" ht="15" customHeight="1">
      <c r="A858" s="177"/>
      <c r="B858" s="177"/>
      <c r="C858" s="177"/>
      <c r="D858" s="177"/>
      <c r="E858" s="177"/>
      <c r="F858" s="177"/>
      <c r="G858" s="177"/>
      <c r="H858" s="177"/>
      <c r="I858" s="177"/>
      <c r="J858" s="177"/>
      <c r="K858" s="177"/>
      <c r="L858" s="177"/>
      <c r="M858" s="177"/>
      <c r="N858" s="177"/>
      <c r="O858" s="177"/>
      <c r="P858" s="177"/>
      <c r="Q858" s="177"/>
      <c r="R858" s="177"/>
      <c r="S858" s="177"/>
      <c r="T858" s="177"/>
      <c r="U858" s="177"/>
      <c r="V858" s="177"/>
      <c r="W858" s="177"/>
      <c r="X858" s="177"/>
      <c r="Y858" s="177"/>
      <c r="Z858" s="177"/>
      <c r="AA858" s="177"/>
      <c r="AB858" s="177"/>
      <c r="AC858" s="177"/>
      <c r="AD858" s="177"/>
      <c r="AE858" s="177"/>
      <c r="AF858" s="177"/>
      <c r="AG858" s="177"/>
      <c r="AH858" s="177"/>
      <c r="AI858" s="177"/>
      <c r="AJ858" s="177"/>
      <c r="AK858" s="177"/>
      <c r="AL858" s="177"/>
      <c r="AM858" s="177"/>
      <c r="AN858" s="177"/>
      <c r="AO858" s="177"/>
      <c r="AP858" s="177"/>
      <c r="AQ858" s="177"/>
      <c r="AR858" s="177"/>
      <c r="AS858" s="177"/>
      <c r="AT858" s="177"/>
    </row>
    <row r="859" spans="1:46" ht="15" customHeight="1">
      <c r="A859" s="177"/>
      <c r="B859" s="177"/>
      <c r="C859" s="177"/>
      <c r="D859" s="177"/>
      <c r="E859" s="177"/>
      <c r="F859" s="177"/>
      <c r="G859" s="177"/>
      <c r="H859" s="177"/>
      <c r="I859" s="177"/>
      <c r="J859" s="177"/>
      <c r="K859" s="177"/>
      <c r="L859" s="177"/>
      <c r="M859" s="177"/>
      <c r="N859" s="177"/>
      <c r="O859" s="177"/>
      <c r="P859" s="177"/>
      <c r="Q859" s="177"/>
      <c r="R859" s="177"/>
      <c r="S859" s="177"/>
      <c r="T859" s="177"/>
      <c r="U859" s="177"/>
      <c r="V859" s="177"/>
      <c r="W859" s="177"/>
      <c r="X859" s="177"/>
      <c r="Y859" s="177"/>
      <c r="Z859" s="177"/>
      <c r="AA859" s="177"/>
      <c r="AB859" s="177"/>
      <c r="AC859" s="177"/>
      <c r="AD859" s="177"/>
      <c r="AE859" s="177"/>
      <c r="AF859" s="177"/>
      <c r="AG859" s="177"/>
      <c r="AH859" s="177"/>
      <c r="AI859" s="177"/>
      <c r="AJ859" s="177"/>
      <c r="AK859" s="177"/>
      <c r="AL859" s="177"/>
      <c r="AM859" s="177"/>
      <c r="AN859" s="177"/>
      <c r="AO859" s="177"/>
      <c r="AP859" s="177"/>
      <c r="AQ859" s="177"/>
      <c r="AR859" s="177"/>
      <c r="AS859" s="177"/>
      <c r="AT859" s="177"/>
    </row>
    <row r="860" spans="1:46" ht="15" customHeight="1">
      <c r="A860" s="177"/>
      <c r="B860" s="177"/>
      <c r="C860" s="177"/>
      <c r="D860" s="177"/>
      <c r="E860" s="177"/>
      <c r="F860" s="177"/>
      <c r="G860" s="177"/>
      <c r="H860" s="177"/>
      <c r="I860" s="177"/>
      <c r="J860" s="177"/>
      <c r="K860" s="177"/>
      <c r="L860" s="177"/>
      <c r="M860" s="177"/>
      <c r="N860" s="177"/>
      <c r="O860" s="177"/>
      <c r="P860" s="177"/>
      <c r="Q860" s="177"/>
      <c r="R860" s="177"/>
      <c r="S860" s="177"/>
      <c r="T860" s="177"/>
      <c r="U860" s="177"/>
      <c r="V860" s="177"/>
      <c r="W860" s="177"/>
      <c r="X860" s="177"/>
      <c r="Y860" s="177"/>
      <c r="Z860" s="177"/>
      <c r="AA860" s="177"/>
      <c r="AB860" s="177"/>
      <c r="AC860" s="177"/>
      <c r="AD860" s="177"/>
      <c r="AE860" s="177"/>
      <c r="AF860" s="177"/>
      <c r="AG860" s="177"/>
      <c r="AH860" s="177"/>
      <c r="AI860" s="177"/>
      <c r="AJ860" s="177"/>
      <c r="AK860" s="177"/>
      <c r="AL860" s="177"/>
      <c r="AM860" s="177"/>
      <c r="AN860" s="177"/>
      <c r="AO860" s="177"/>
      <c r="AP860" s="177"/>
      <c r="AQ860" s="177"/>
      <c r="AR860" s="177"/>
      <c r="AS860" s="177"/>
      <c r="AT860" s="177"/>
    </row>
    <row r="861" spans="1:46" ht="15" customHeight="1">
      <c r="A861" s="177"/>
      <c r="B861" s="177"/>
      <c r="C861" s="177"/>
      <c r="D861" s="177"/>
      <c r="E861" s="177"/>
      <c r="F861" s="177"/>
      <c r="G861" s="177"/>
      <c r="H861" s="177"/>
      <c r="I861" s="177"/>
      <c r="J861" s="177"/>
      <c r="K861" s="177"/>
      <c r="L861" s="177"/>
      <c r="M861" s="177"/>
      <c r="N861" s="177"/>
      <c r="O861" s="177"/>
      <c r="P861" s="177"/>
      <c r="Q861" s="177"/>
      <c r="R861" s="177"/>
      <c r="S861" s="177"/>
      <c r="T861" s="177"/>
      <c r="U861" s="177"/>
      <c r="V861" s="177"/>
      <c r="W861" s="177"/>
      <c r="X861" s="177"/>
      <c r="Y861" s="177"/>
      <c r="Z861" s="177"/>
      <c r="AA861" s="177"/>
      <c r="AB861" s="177"/>
      <c r="AC861" s="177"/>
      <c r="AD861" s="177"/>
      <c r="AE861" s="177"/>
      <c r="AF861" s="177"/>
      <c r="AG861" s="177"/>
      <c r="AH861" s="177"/>
      <c r="AI861" s="177"/>
      <c r="AJ861" s="177"/>
      <c r="AK861" s="177"/>
      <c r="AL861" s="177"/>
      <c r="AM861" s="177"/>
      <c r="AN861" s="177"/>
      <c r="AO861" s="177"/>
      <c r="AP861" s="177"/>
      <c r="AQ861" s="177"/>
      <c r="AR861" s="177"/>
      <c r="AS861" s="177"/>
      <c r="AT861" s="177"/>
    </row>
    <row r="862" spans="1:46" ht="15" customHeight="1">
      <c r="A862" s="177"/>
      <c r="B862" s="177"/>
      <c r="C862" s="177"/>
      <c r="D862" s="177"/>
      <c r="E862" s="177"/>
      <c r="F862" s="177"/>
      <c r="G862" s="177"/>
      <c r="H862" s="177"/>
      <c r="I862" s="177"/>
      <c r="J862" s="177"/>
      <c r="K862" s="177"/>
      <c r="L862" s="177"/>
      <c r="M862" s="177"/>
      <c r="N862" s="177"/>
      <c r="O862" s="177"/>
      <c r="P862" s="177"/>
      <c r="Q862" s="177"/>
      <c r="R862" s="177"/>
      <c r="S862" s="177"/>
      <c r="T862" s="177"/>
      <c r="U862" s="177"/>
      <c r="V862" s="177"/>
      <c r="W862" s="177"/>
      <c r="X862" s="177"/>
      <c r="Y862" s="177"/>
      <c r="Z862" s="177"/>
      <c r="AA862" s="177"/>
      <c r="AB862" s="177"/>
      <c r="AC862" s="177"/>
      <c r="AD862" s="177"/>
      <c r="AE862" s="177"/>
      <c r="AF862" s="177"/>
      <c r="AG862" s="177"/>
      <c r="AH862" s="177"/>
      <c r="AI862" s="177"/>
      <c r="AJ862" s="177"/>
      <c r="AK862" s="177"/>
      <c r="AL862" s="177"/>
      <c r="AM862" s="177"/>
      <c r="AN862" s="177"/>
      <c r="AO862" s="177"/>
      <c r="AP862" s="177"/>
      <c r="AQ862" s="177"/>
      <c r="AR862" s="177"/>
      <c r="AS862" s="177"/>
      <c r="AT862" s="177"/>
    </row>
    <row r="863" spans="1:46" ht="15" customHeight="1">
      <c r="A863" s="177"/>
      <c r="B863" s="177"/>
      <c r="C863" s="177"/>
      <c r="D863" s="177"/>
      <c r="E863" s="177"/>
      <c r="F863" s="177"/>
      <c r="G863" s="177"/>
      <c r="H863" s="177"/>
      <c r="I863" s="177"/>
      <c r="J863" s="177"/>
      <c r="K863" s="177"/>
      <c r="L863" s="177"/>
      <c r="M863" s="177"/>
      <c r="N863" s="177"/>
      <c r="O863" s="177"/>
      <c r="P863" s="177"/>
      <c r="Q863" s="177"/>
      <c r="R863" s="177"/>
      <c r="S863" s="177"/>
      <c r="T863" s="177"/>
      <c r="U863" s="177"/>
      <c r="V863" s="177"/>
      <c r="W863" s="177"/>
      <c r="X863" s="177"/>
      <c r="Y863" s="177"/>
      <c r="Z863" s="177"/>
      <c r="AA863" s="177"/>
      <c r="AB863" s="177"/>
      <c r="AC863" s="177"/>
      <c r="AD863" s="177"/>
      <c r="AE863" s="177"/>
      <c r="AF863" s="177"/>
      <c r="AG863" s="177"/>
      <c r="AH863" s="177"/>
      <c r="AI863" s="177"/>
      <c r="AJ863" s="177"/>
      <c r="AK863" s="177"/>
      <c r="AL863" s="177"/>
      <c r="AM863" s="177"/>
      <c r="AN863" s="177"/>
      <c r="AO863" s="177"/>
      <c r="AP863" s="177"/>
      <c r="AQ863" s="177"/>
      <c r="AR863" s="177"/>
      <c r="AS863" s="177"/>
      <c r="AT863" s="177"/>
    </row>
    <row r="864" spans="1:46" ht="15" customHeight="1">
      <c r="A864" s="177"/>
      <c r="B864" s="177"/>
      <c r="C864" s="177"/>
      <c r="D864" s="177"/>
      <c r="E864" s="177"/>
      <c r="F864" s="177"/>
      <c r="G864" s="177"/>
      <c r="H864" s="177"/>
      <c r="I864" s="177"/>
      <c r="J864" s="177"/>
      <c r="K864" s="177"/>
      <c r="L864" s="177"/>
      <c r="M864" s="177"/>
      <c r="N864" s="177"/>
      <c r="O864" s="177"/>
      <c r="P864" s="177"/>
      <c r="Q864" s="177"/>
      <c r="R864" s="177"/>
      <c r="S864" s="177"/>
      <c r="T864" s="177"/>
      <c r="U864" s="177"/>
      <c r="V864" s="177"/>
      <c r="W864" s="177"/>
      <c r="X864" s="177"/>
      <c r="Y864" s="177"/>
      <c r="Z864" s="177"/>
      <c r="AA864" s="177"/>
      <c r="AB864" s="177"/>
      <c r="AC864" s="177"/>
      <c r="AD864" s="177"/>
      <c r="AE864" s="177"/>
      <c r="AF864" s="177"/>
      <c r="AG864" s="177"/>
      <c r="AH864" s="177"/>
      <c r="AI864" s="177"/>
      <c r="AJ864" s="177"/>
      <c r="AK864" s="177"/>
      <c r="AL864" s="177"/>
      <c r="AM864" s="177"/>
      <c r="AN864" s="177"/>
      <c r="AO864" s="177"/>
      <c r="AP864" s="177"/>
      <c r="AQ864" s="177"/>
      <c r="AR864" s="177"/>
      <c r="AS864" s="177"/>
      <c r="AT864" s="177"/>
    </row>
    <row r="865" spans="1:46" ht="15" customHeight="1">
      <c r="A865" s="177"/>
      <c r="B865" s="177"/>
      <c r="C865" s="177"/>
      <c r="D865" s="177"/>
      <c r="E865" s="177"/>
      <c r="F865" s="177"/>
      <c r="G865" s="177"/>
      <c r="H865" s="177"/>
      <c r="I865" s="177"/>
      <c r="J865" s="177"/>
      <c r="K865" s="177"/>
      <c r="L865" s="177"/>
      <c r="M865" s="177"/>
      <c r="N865" s="177"/>
      <c r="O865" s="177"/>
      <c r="P865" s="177"/>
      <c r="Q865" s="177"/>
      <c r="R865" s="177"/>
      <c r="S865" s="177"/>
      <c r="T865" s="177"/>
      <c r="U865" s="177"/>
      <c r="V865" s="177"/>
      <c r="W865" s="177"/>
      <c r="X865" s="177"/>
      <c r="Y865" s="177"/>
      <c r="Z865" s="177"/>
      <c r="AA865" s="177"/>
      <c r="AB865" s="177"/>
      <c r="AC865" s="177"/>
      <c r="AD865" s="177"/>
      <c r="AE865" s="177"/>
      <c r="AF865" s="177"/>
      <c r="AG865" s="177"/>
      <c r="AH865" s="177"/>
      <c r="AI865" s="177"/>
      <c r="AJ865" s="177"/>
      <c r="AK865" s="177"/>
      <c r="AL865" s="177"/>
      <c r="AM865" s="177"/>
      <c r="AN865" s="177"/>
      <c r="AO865" s="177"/>
      <c r="AP865" s="177"/>
      <c r="AQ865" s="177"/>
      <c r="AR865" s="177"/>
      <c r="AS865" s="177"/>
      <c r="AT865" s="177"/>
    </row>
    <row r="866" spans="1:46" ht="15" customHeight="1">
      <c r="A866" s="177"/>
      <c r="B866" s="177"/>
      <c r="C866" s="177"/>
      <c r="D866" s="177"/>
      <c r="E866" s="177"/>
      <c r="F866" s="177"/>
      <c r="G866" s="177"/>
      <c r="H866" s="177"/>
      <c r="I866" s="177"/>
      <c r="J866" s="177"/>
      <c r="K866" s="177"/>
      <c r="L866" s="177"/>
      <c r="M866" s="177"/>
      <c r="N866" s="177"/>
      <c r="O866" s="177"/>
      <c r="P866" s="177"/>
      <c r="Q866" s="177"/>
      <c r="R866" s="177"/>
      <c r="S866" s="177"/>
      <c r="T866" s="177"/>
      <c r="U866" s="177"/>
      <c r="V866" s="177"/>
      <c r="W866" s="177"/>
      <c r="X866" s="177"/>
      <c r="Y866" s="177"/>
      <c r="Z866" s="177"/>
      <c r="AA866" s="177"/>
      <c r="AB866" s="177"/>
      <c r="AC866" s="177"/>
      <c r="AD866" s="177"/>
      <c r="AE866" s="177"/>
      <c r="AF866" s="177"/>
      <c r="AG866" s="177"/>
      <c r="AH866" s="177"/>
      <c r="AI866" s="177"/>
      <c r="AJ866" s="177"/>
      <c r="AK866" s="177"/>
      <c r="AL866" s="177"/>
      <c r="AM866" s="177"/>
      <c r="AN866" s="177"/>
      <c r="AO866" s="177"/>
      <c r="AP866" s="177"/>
      <c r="AQ866" s="177"/>
      <c r="AR866" s="177"/>
      <c r="AS866" s="177"/>
      <c r="AT866" s="177"/>
    </row>
    <row r="867" spans="1:46" ht="15" customHeight="1">
      <c r="A867" s="177"/>
      <c r="B867" s="177"/>
      <c r="C867" s="177"/>
      <c r="D867" s="177"/>
      <c r="E867" s="177"/>
      <c r="F867" s="177"/>
      <c r="G867" s="177"/>
      <c r="H867" s="177"/>
      <c r="I867" s="177"/>
      <c r="J867" s="177"/>
      <c r="K867" s="177"/>
      <c r="L867" s="177"/>
      <c r="M867" s="177"/>
      <c r="N867" s="177"/>
      <c r="O867" s="177"/>
      <c r="P867" s="177"/>
      <c r="Q867" s="177"/>
      <c r="R867" s="177"/>
      <c r="S867" s="177"/>
      <c r="T867" s="177"/>
      <c r="U867" s="177"/>
      <c r="V867" s="177"/>
      <c r="W867" s="177"/>
      <c r="X867" s="177"/>
      <c r="Y867" s="177"/>
      <c r="Z867" s="177"/>
      <c r="AA867" s="177"/>
      <c r="AB867" s="177"/>
      <c r="AC867" s="177"/>
      <c r="AD867" s="177"/>
      <c r="AE867" s="177"/>
      <c r="AF867" s="177"/>
      <c r="AG867" s="177"/>
      <c r="AH867" s="177"/>
      <c r="AI867" s="177"/>
      <c r="AJ867" s="177"/>
      <c r="AK867" s="177"/>
      <c r="AL867" s="177"/>
      <c r="AM867" s="177"/>
      <c r="AN867" s="177"/>
      <c r="AO867" s="177"/>
      <c r="AP867" s="177"/>
      <c r="AQ867" s="177"/>
      <c r="AR867" s="177"/>
      <c r="AS867" s="177"/>
      <c r="AT867" s="177"/>
    </row>
    <row r="868" spans="1:46" ht="15" customHeight="1">
      <c r="A868" s="177"/>
      <c r="B868" s="177"/>
      <c r="C868" s="177"/>
      <c r="D868" s="177"/>
      <c r="E868" s="177"/>
      <c r="F868" s="177"/>
      <c r="G868" s="177"/>
      <c r="H868" s="177"/>
      <c r="I868" s="177"/>
      <c r="J868" s="177"/>
      <c r="K868" s="177"/>
      <c r="L868" s="177"/>
      <c r="M868" s="177"/>
      <c r="N868" s="177"/>
      <c r="O868" s="177"/>
      <c r="P868" s="177"/>
      <c r="Q868" s="177"/>
      <c r="R868" s="177"/>
      <c r="S868" s="177"/>
      <c r="T868" s="177"/>
      <c r="U868" s="177"/>
      <c r="V868" s="177"/>
      <c r="W868" s="177"/>
      <c r="X868" s="177"/>
      <c r="Y868" s="177"/>
      <c r="Z868" s="177"/>
      <c r="AA868" s="177"/>
      <c r="AB868" s="177"/>
      <c r="AC868" s="177"/>
      <c r="AD868" s="177"/>
      <c r="AE868" s="177"/>
      <c r="AF868" s="177"/>
      <c r="AG868" s="177"/>
      <c r="AH868" s="177"/>
      <c r="AI868" s="177"/>
      <c r="AJ868" s="177"/>
      <c r="AK868" s="177"/>
      <c r="AL868" s="177"/>
      <c r="AM868" s="177"/>
      <c r="AN868" s="177"/>
      <c r="AO868" s="177"/>
      <c r="AP868" s="177"/>
      <c r="AQ868" s="177"/>
      <c r="AR868" s="177"/>
      <c r="AS868" s="177"/>
      <c r="AT868" s="177"/>
    </row>
    <row r="869" spans="1:46" ht="15" customHeight="1">
      <c r="A869" s="177"/>
      <c r="B869" s="177"/>
      <c r="C869" s="177"/>
      <c r="D869" s="177"/>
      <c r="E869" s="177"/>
      <c r="F869" s="177"/>
      <c r="G869" s="177"/>
      <c r="H869" s="177"/>
      <c r="I869" s="177"/>
      <c r="J869" s="177"/>
      <c r="K869" s="177"/>
      <c r="L869" s="177"/>
      <c r="M869" s="177"/>
      <c r="N869" s="177"/>
      <c r="O869" s="177"/>
      <c r="P869" s="177"/>
      <c r="Q869" s="177"/>
      <c r="R869" s="177"/>
      <c r="S869" s="177"/>
      <c r="T869" s="177"/>
      <c r="U869" s="177"/>
      <c r="V869" s="177"/>
      <c r="W869" s="177"/>
      <c r="X869" s="177"/>
      <c r="Y869" s="177"/>
      <c r="Z869" s="177"/>
      <c r="AA869" s="177"/>
      <c r="AB869" s="177"/>
      <c r="AC869" s="177"/>
      <c r="AD869" s="177"/>
      <c r="AE869" s="177"/>
      <c r="AF869" s="177"/>
      <c r="AG869" s="177"/>
      <c r="AH869" s="177"/>
      <c r="AI869" s="177"/>
      <c r="AJ869" s="177"/>
      <c r="AK869" s="177"/>
      <c r="AL869" s="177"/>
      <c r="AM869" s="177"/>
      <c r="AN869" s="177"/>
      <c r="AO869" s="177"/>
      <c r="AP869" s="177"/>
      <c r="AQ869" s="177"/>
      <c r="AR869" s="177"/>
      <c r="AS869" s="177"/>
      <c r="AT869" s="177"/>
    </row>
    <row r="870" spans="1:46" ht="15" customHeight="1">
      <c r="A870" s="177"/>
      <c r="B870" s="177"/>
      <c r="C870" s="177"/>
      <c r="D870" s="177"/>
      <c r="E870" s="177"/>
      <c r="F870" s="177"/>
      <c r="G870" s="177"/>
      <c r="H870" s="177"/>
      <c r="I870" s="177"/>
      <c r="J870" s="177"/>
      <c r="K870" s="177"/>
      <c r="L870" s="177"/>
      <c r="M870" s="177"/>
      <c r="N870" s="177"/>
      <c r="O870" s="177"/>
      <c r="P870" s="177"/>
      <c r="Q870" s="177"/>
      <c r="R870" s="177"/>
      <c r="S870" s="177"/>
      <c r="T870" s="177"/>
      <c r="U870" s="177"/>
      <c r="V870" s="177"/>
      <c r="W870" s="177"/>
      <c r="X870" s="177"/>
      <c r="Y870" s="177"/>
      <c r="Z870" s="177"/>
      <c r="AA870" s="177"/>
      <c r="AB870" s="177"/>
      <c r="AC870" s="177"/>
      <c r="AD870" s="177"/>
      <c r="AE870" s="177"/>
      <c r="AF870" s="177"/>
      <c r="AG870" s="177"/>
      <c r="AH870" s="177"/>
      <c r="AI870" s="177"/>
      <c r="AJ870" s="177"/>
      <c r="AK870" s="177"/>
      <c r="AL870" s="177"/>
      <c r="AM870" s="177"/>
      <c r="AN870" s="177"/>
      <c r="AO870" s="177"/>
      <c r="AP870" s="177"/>
      <c r="AQ870" s="177"/>
      <c r="AR870" s="177"/>
      <c r="AS870" s="177"/>
      <c r="AT870" s="177"/>
    </row>
    <row r="871" spans="1:46" ht="15" customHeight="1">
      <c r="A871" s="177"/>
      <c r="B871" s="177"/>
      <c r="C871" s="177"/>
      <c r="D871" s="177"/>
      <c r="E871" s="177"/>
      <c r="F871" s="177"/>
      <c r="G871" s="177"/>
      <c r="H871" s="177"/>
      <c r="I871" s="177"/>
      <c r="J871" s="177"/>
      <c r="K871" s="177"/>
      <c r="L871" s="177"/>
      <c r="M871" s="177"/>
      <c r="N871" s="177"/>
      <c r="O871" s="177"/>
      <c r="P871" s="177"/>
      <c r="Q871" s="177"/>
      <c r="R871" s="177"/>
      <c r="S871" s="177"/>
      <c r="T871" s="177"/>
      <c r="U871" s="177"/>
      <c r="V871" s="177"/>
      <c r="W871" s="177"/>
      <c r="X871" s="177"/>
      <c r="Y871" s="177"/>
      <c r="Z871" s="177"/>
      <c r="AA871" s="177"/>
      <c r="AB871" s="177"/>
      <c r="AC871" s="177"/>
      <c r="AD871" s="177"/>
      <c r="AE871" s="177"/>
      <c r="AF871" s="177"/>
      <c r="AG871" s="177"/>
      <c r="AH871" s="177"/>
      <c r="AI871" s="177"/>
      <c r="AJ871" s="177"/>
      <c r="AK871" s="177"/>
      <c r="AL871" s="177"/>
      <c r="AM871" s="177"/>
      <c r="AN871" s="177"/>
      <c r="AO871" s="177"/>
      <c r="AP871" s="177"/>
      <c r="AQ871" s="177"/>
      <c r="AR871" s="177"/>
      <c r="AS871" s="177"/>
      <c r="AT871" s="177"/>
    </row>
    <row r="872" spans="1:46" ht="15" customHeight="1">
      <c r="A872" s="177"/>
      <c r="B872" s="177"/>
      <c r="C872" s="177"/>
      <c r="D872" s="177"/>
      <c r="E872" s="177"/>
      <c r="F872" s="177"/>
      <c r="G872" s="177"/>
      <c r="H872" s="177"/>
      <c r="I872" s="177"/>
      <c r="J872" s="177"/>
      <c r="K872" s="177"/>
      <c r="L872" s="177"/>
      <c r="M872" s="177"/>
      <c r="N872" s="177"/>
      <c r="O872" s="177"/>
      <c r="P872" s="177"/>
      <c r="Q872" s="177"/>
      <c r="R872" s="177"/>
      <c r="S872" s="177"/>
      <c r="T872" s="177"/>
      <c r="U872" s="177"/>
      <c r="V872" s="177"/>
      <c r="W872" s="177"/>
      <c r="X872" s="177"/>
      <c r="Y872" s="177"/>
      <c r="Z872" s="177"/>
      <c r="AA872" s="177"/>
      <c r="AB872" s="177"/>
      <c r="AC872" s="177"/>
      <c r="AD872" s="177"/>
      <c r="AE872" s="177"/>
      <c r="AF872" s="177"/>
      <c r="AG872" s="177"/>
      <c r="AH872" s="177"/>
      <c r="AI872" s="177"/>
      <c r="AJ872" s="177"/>
      <c r="AK872" s="177"/>
      <c r="AL872" s="177"/>
      <c r="AM872" s="177"/>
      <c r="AN872" s="177"/>
      <c r="AO872" s="177"/>
      <c r="AP872" s="177"/>
      <c r="AQ872" s="177"/>
      <c r="AR872" s="177"/>
      <c r="AS872" s="177"/>
      <c r="AT872" s="177"/>
    </row>
    <row r="873" spans="1:46" ht="15" customHeight="1">
      <c r="A873" s="177"/>
      <c r="B873" s="177"/>
      <c r="C873" s="177"/>
      <c r="D873" s="177"/>
      <c r="E873" s="177"/>
      <c r="F873" s="177"/>
      <c r="G873" s="177"/>
      <c r="H873" s="177"/>
      <c r="I873" s="177"/>
      <c r="J873" s="177"/>
      <c r="K873" s="177"/>
      <c r="L873" s="177"/>
      <c r="M873" s="177"/>
      <c r="N873" s="177"/>
      <c r="O873" s="177"/>
      <c r="P873" s="177"/>
      <c r="Q873" s="177"/>
      <c r="R873" s="177"/>
      <c r="S873" s="177"/>
      <c r="T873" s="177"/>
      <c r="U873" s="177"/>
      <c r="V873" s="177"/>
      <c r="W873" s="177"/>
      <c r="X873" s="177"/>
      <c r="Y873" s="177"/>
      <c r="Z873" s="177"/>
      <c r="AA873" s="177"/>
      <c r="AB873" s="177"/>
      <c r="AC873" s="177"/>
      <c r="AD873" s="177"/>
      <c r="AE873" s="177"/>
      <c r="AF873" s="177"/>
      <c r="AG873" s="177"/>
      <c r="AH873" s="177"/>
      <c r="AI873" s="177"/>
      <c r="AJ873" s="177"/>
      <c r="AK873" s="177"/>
      <c r="AL873" s="177"/>
      <c r="AM873" s="177"/>
      <c r="AN873" s="177"/>
      <c r="AO873" s="177"/>
      <c r="AP873" s="177"/>
      <c r="AQ873" s="177"/>
      <c r="AR873" s="177"/>
      <c r="AS873" s="177"/>
      <c r="AT873" s="177"/>
    </row>
    <row r="874" spans="1:46" ht="15" customHeight="1">
      <c r="A874" s="177"/>
      <c r="B874" s="177"/>
      <c r="C874" s="177"/>
      <c r="D874" s="177"/>
      <c r="E874" s="177"/>
      <c r="F874" s="177"/>
      <c r="G874" s="177"/>
      <c r="H874" s="177"/>
      <c r="I874" s="177"/>
      <c r="J874" s="177"/>
      <c r="K874" s="177"/>
      <c r="L874" s="177"/>
      <c r="M874" s="177"/>
      <c r="N874" s="177"/>
      <c r="O874" s="177"/>
      <c r="P874" s="177"/>
      <c r="Q874" s="177"/>
      <c r="R874" s="177"/>
      <c r="S874" s="177"/>
      <c r="T874" s="177"/>
      <c r="U874" s="177"/>
      <c r="V874" s="177"/>
      <c r="W874" s="177"/>
      <c r="X874" s="177"/>
      <c r="Y874" s="177"/>
      <c r="Z874" s="177"/>
      <c r="AA874" s="177"/>
      <c r="AB874" s="177"/>
      <c r="AC874" s="177"/>
      <c r="AD874" s="177"/>
      <c r="AE874" s="177"/>
      <c r="AF874" s="177"/>
      <c r="AG874" s="177"/>
      <c r="AH874" s="177"/>
      <c r="AI874" s="177"/>
      <c r="AJ874" s="177"/>
      <c r="AK874" s="177"/>
      <c r="AL874" s="177"/>
      <c r="AM874" s="177"/>
      <c r="AN874" s="177"/>
      <c r="AO874" s="177"/>
      <c r="AP874" s="177"/>
      <c r="AQ874" s="177"/>
      <c r="AR874" s="177"/>
      <c r="AS874" s="177"/>
      <c r="AT874" s="177"/>
    </row>
    <row r="875" spans="1:46" ht="15" customHeight="1">
      <c r="A875" s="177"/>
      <c r="B875" s="177"/>
      <c r="C875" s="177"/>
      <c r="D875" s="177"/>
      <c r="E875" s="177"/>
      <c r="F875" s="177"/>
      <c r="G875" s="177"/>
      <c r="H875" s="177"/>
      <c r="I875" s="177"/>
      <c r="J875" s="177"/>
      <c r="K875" s="177"/>
      <c r="L875" s="177"/>
      <c r="M875" s="177"/>
      <c r="N875" s="177"/>
      <c r="O875" s="177"/>
      <c r="P875" s="177"/>
      <c r="Q875" s="177"/>
      <c r="R875" s="177"/>
      <c r="S875" s="177"/>
      <c r="T875" s="177"/>
      <c r="U875" s="177"/>
      <c r="V875" s="177"/>
      <c r="W875" s="177"/>
      <c r="X875" s="177"/>
      <c r="Y875" s="177"/>
      <c r="Z875" s="177"/>
      <c r="AA875" s="177"/>
      <c r="AB875" s="177"/>
      <c r="AC875" s="177"/>
      <c r="AD875" s="177"/>
      <c r="AE875" s="177"/>
      <c r="AF875" s="177"/>
      <c r="AG875" s="177"/>
      <c r="AH875" s="177"/>
      <c r="AI875" s="177"/>
      <c r="AJ875" s="177"/>
      <c r="AK875" s="177"/>
      <c r="AL875" s="177"/>
      <c r="AM875" s="177"/>
      <c r="AN875" s="177"/>
      <c r="AO875" s="177"/>
      <c r="AP875" s="177"/>
      <c r="AQ875" s="177"/>
      <c r="AR875" s="177"/>
      <c r="AS875" s="177"/>
      <c r="AT875" s="177"/>
    </row>
    <row r="876" spans="1:46" ht="15" customHeight="1">
      <c r="A876" s="177"/>
      <c r="B876" s="177"/>
      <c r="C876" s="177"/>
      <c r="D876" s="177"/>
      <c r="E876" s="177"/>
      <c r="F876" s="177"/>
      <c r="G876" s="177"/>
      <c r="H876" s="177"/>
      <c r="I876" s="177"/>
      <c r="J876" s="177"/>
      <c r="K876" s="177"/>
      <c r="L876" s="177"/>
      <c r="M876" s="177"/>
      <c r="N876" s="177"/>
      <c r="O876" s="177"/>
      <c r="P876" s="177"/>
      <c r="Q876" s="177"/>
      <c r="R876" s="177"/>
      <c r="S876" s="177"/>
      <c r="T876" s="177"/>
      <c r="U876" s="177"/>
      <c r="V876" s="177"/>
      <c r="W876" s="177"/>
      <c r="X876" s="177"/>
      <c r="Y876" s="177"/>
      <c r="Z876" s="177"/>
      <c r="AA876" s="177"/>
      <c r="AB876" s="177"/>
      <c r="AC876" s="177"/>
      <c r="AD876" s="177"/>
      <c r="AE876" s="177"/>
      <c r="AF876" s="177"/>
      <c r="AG876" s="177"/>
      <c r="AH876" s="177"/>
      <c r="AI876" s="177"/>
      <c r="AJ876" s="177"/>
      <c r="AK876" s="177"/>
      <c r="AL876" s="177"/>
      <c r="AM876" s="177"/>
      <c r="AN876" s="177"/>
      <c r="AO876" s="177"/>
      <c r="AP876" s="177"/>
      <c r="AQ876" s="177"/>
      <c r="AR876" s="177"/>
      <c r="AS876" s="177"/>
      <c r="AT876" s="177"/>
    </row>
    <row r="877" spans="1:46" ht="15" customHeight="1">
      <c r="A877" s="177"/>
      <c r="B877" s="177"/>
      <c r="C877" s="177"/>
      <c r="D877" s="177"/>
      <c r="E877" s="177"/>
      <c r="F877" s="177"/>
      <c r="G877" s="177"/>
      <c r="H877" s="177"/>
      <c r="I877" s="177"/>
      <c r="J877" s="177"/>
      <c r="K877" s="177"/>
      <c r="L877" s="177"/>
      <c r="M877" s="177"/>
      <c r="N877" s="177"/>
      <c r="O877" s="177"/>
      <c r="P877" s="177"/>
      <c r="Q877" s="177"/>
      <c r="R877" s="177"/>
      <c r="S877" s="177"/>
      <c r="T877" s="177"/>
      <c r="U877" s="177"/>
      <c r="V877" s="177"/>
      <c r="W877" s="177"/>
      <c r="X877" s="177"/>
      <c r="Y877" s="177"/>
      <c r="Z877" s="177"/>
      <c r="AA877" s="177"/>
      <c r="AB877" s="177"/>
      <c r="AC877" s="177"/>
      <c r="AD877" s="177"/>
      <c r="AE877" s="177"/>
      <c r="AF877" s="177"/>
      <c r="AG877" s="177"/>
      <c r="AH877" s="177"/>
      <c r="AI877" s="177"/>
      <c r="AJ877" s="177"/>
      <c r="AK877" s="177"/>
      <c r="AL877" s="177"/>
      <c r="AM877" s="177"/>
      <c r="AN877" s="177"/>
      <c r="AO877" s="177"/>
      <c r="AP877" s="177"/>
      <c r="AQ877" s="177"/>
      <c r="AR877" s="177"/>
      <c r="AS877" s="177"/>
      <c r="AT877" s="177"/>
    </row>
    <row r="878" spans="1:46" ht="15" customHeight="1">
      <c r="A878" s="177"/>
      <c r="B878" s="177"/>
      <c r="C878" s="177"/>
      <c r="D878" s="177"/>
      <c r="E878" s="177"/>
      <c r="F878" s="177"/>
      <c r="G878" s="177"/>
      <c r="H878" s="177"/>
      <c r="I878" s="177"/>
      <c r="J878" s="177"/>
      <c r="K878" s="177"/>
      <c r="L878" s="177"/>
      <c r="M878" s="177"/>
      <c r="N878" s="177"/>
      <c r="O878" s="177"/>
      <c r="P878" s="177"/>
      <c r="Q878" s="177"/>
      <c r="R878" s="177"/>
      <c r="S878" s="177"/>
      <c r="T878" s="177"/>
      <c r="U878" s="177"/>
      <c r="V878" s="177"/>
      <c r="W878" s="177"/>
      <c r="X878" s="177"/>
      <c r="Y878" s="177"/>
      <c r="Z878" s="177"/>
      <c r="AA878" s="177"/>
      <c r="AB878" s="177"/>
      <c r="AC878" s="177"/>
      <c r="AD878" s="177"/>
      <c r="AE878" s="177"/>
      <c r="AF878" s="177"/>
      <c r="AG878" s="177"/>
      <c r="AH878" s="177"/>
      <c r="AI878" s="177"/>
      <c r="AJ878" s="177"/>
      <c r="AK878" s="177"/>
      <c r="AL878" s="177"/>
      <c r="AM878" s="177"/>
      <c r="AN878" s="177"/>
      <c r="AO878" s="177"/>
      <c r="AP878" s="177"/>
      <c r="AQ878" s="177"/>
      <c r="AR878" s="177"/>
      <c r="AS878" s="177"/>
      <c r="AT878" s="177"/>
    </row>
    <row r="879" spans="1:46" ht="15" customHeight="1">
      <c r="A879" s="177"/>
      <c r="B879" s="177"/>
      <c r="C879" s="177"/>
      <c r="D879" s="177"/>
      <c r="E879" s="177"/>
      <c r="F879" s="177"/>
      <c r="G879" s="177"/>
      <c r="H879" s="177"/>
      <c r="I879" s="177"/>
      <c r="J879" s="177"/>
      <c r="K879" s="177"/>
      <c r="L879" s="177"/>
      <c r="M879" s="177"/>
      <c r="N879" s="177"/>
      <c r="O879" s="177"/>
      <c r="P879" s="177"/>
      <c r="Q879" s="177"/>
      <c r="R879" s="177"/>
      <c r="S879" s="177"/>
      <c r="T879" s="177"/>
      <c r="U879" s="177"/>
      <c r="V879" s="177"/>
      <c r="W879" s="177"/>
      <c r="X879" s="177"/>
      <c r="Y879" s="177"/>
      <c r="Z879" s="177"/>
      <c r="AA879" s="177"/>
      <c r="AB879" s="177"/>
      <c r="AC879" s="177"/>
      <c r="AD879" s="177"/>
      <c r="AE879" s="177"/>
      <c r="AF879" s="177"/>
      <c r="AG879" s="177"/>
      <c r="AH879" s="177"/>
      <c r="AI879" s="177"/>
      <c r="AJ879" s="177"/>
      <c r="AK879" s="177"/>
      <c r="AL879" s="177"/>
      <c r="AM879" s="177"/>
      <c r="AN879" s="177"/>
      <c r="AO879" s="177"/>
      <c r="AP879" s="177"/>
      <c r="AQ879" s="177"/>
      <c r="AR879" s="177"/>
      <c r="AS879" s="177"/>
      <c r="AT879" s="177"/>
    </row>
    <row r="880" spans="1:46" ht="15" customHeight="1">
      <c r="A880" s="177"/>
      <c r="B880" s="177"/>
      <c r="C880" s="177"/>
      <c r="D880" s="177"/>
      <c r="E880" s="177"/>
      <c r="F880" s="177"/>
      <c r="G880" s="177"/>
      <c r="H880" s="177"/>
      <c r="I880" s="177"/>
      <c r="J880" s="177"/>
      <c r="K880" s="177"/>
      <c r="L880" s="177"/>
      <c r="M880" s="177"/>
      <c r="N880" s="177"/>
      <c r="O880" s="177"/>
      <c r="P880" s="177"/>
      <c r="Q880" s="177"/>
      <c r="R880" s="177"/>
      <c r="S880" s="177"/>
      <c r="T880" s="177"/>
      <c r="U880" s="177"/>
      <c r="V880" s="177"/>
      <c r="W880" s="177"/>
      <c r="X880" s="177"/>
      <c r="Y880" s="177"/>
      <c r="Z880" s="177"/>
      <c r="AA880" s="177"/>
      <c r="AB880" s="177"/>
      <c r="AC880" s="177"/>
      <c r="AD880" s="177"/>
      <c r="AE880" s="177"/>
      <c r="AF880" s="177"/>
      <c r="AG880" s="177"/>
      <c r="AH880" s="177"/>
      <c r="AI880" s="177"/>
      <c r="AJ880" s="177"/>
      <c r="AK880" s="177"/>
      <c r="AL880" s="177"/>
      <c r="AM880" s="177"/>
      <c r="AN880" s="177"/>
      <c r="AO880" s="177"/>
      <c r="AP880" s="177"/>
      <c r="AQ880" s="177"/>
      <c r="AR880" s="177"/>
      <c r="AS880" s="177"/>
      <c r="AT880" s="177"/>
    </row>
    <row r="881" spans="1:46" ht="15" customHeight="1">
      <c r="A881" s="177"/>
      <c r="B881" s="177"/>
      <c r="C881" s="177"/>
      <c r="D881" s="177"/>
      <c r="E881" s="177"/>
      <c r="F881" s="177"/>
      <c r="G881" s="177"/>
      <c r="H881" s="177"/>
      <c r="I881" s="177"/>
      <c r="J881" s="177"/>
      <c r="K881" s="177"/>
      <c r="L881" s="177"/>
      <c r="M881" s="177"/>
      <c r="N881" s="177"/>
      <c r="O881" s="177"/>
      <c r="P881" s="177"/>
      <c r="Q881" s="177"/>
      <c r="R881" s="177"/>
      <c r="S881" s="177"/>
      <c r="T881" s="177"/>
      <c r="U881" s="177"/>
      <c r="V881" s="177"/>
      <c r="W881" s="177"/>
      <c r="X881" s="177"/>
      <c r="Y881" s="177"/>
      <c r="Z881" s="177"/>
      <c r="AA881" s="177"/>
      <c r="AB881" s="177"/>
      <c r="AC881" s="177"/>
      <c r="AD881" s="177"/>
      <c r="AE881" s="177"/>
      <c r="AF881" s="177"/>
      <c r="AG881" s="177"/>
      <c r="AH881" s="177"/>
      <c r="AI881" s="177"/>
      <c r="AJ881" s="177"/>
      <c r="AK881" s="177"/>
      <c r="AL881" s="177"/>
      <c r="AM881" s="177"/>
      <c r="AN881" s="177"/>
      <c r="AO881" s="177"/>
      <c r="AP881" s="177"/>
      <c r="AQ881" s="177"/>
      <c r="AR881" s="177"/>
      <c r="AS881" s="177"/>
      <c r="AT881" s="177"/>
    </row>
    <row r="882" spans="1:46" ht="15" customHeight="1">
      <c r="A882" s="177"/>
      <c r="B882" s="177"/>
      <c r="C882" s="177"/>
      <c r="D882" s="177"/>
      <c r="E882" s="177"/>
      <c r="F882" s="177"/>
      <c r="G882" s="177"/>
      <c r="H882" s="177"/>
      <c r="I882" s="177"/>
      <c r="J882" s="177"/>
      <c r="K882" s="177"/>
      <c r="L882" s="177"/>
      <c r="M882" s="177"/>
      <c r="N882" s="177"/>
      <c r="O882" s="177"/>
      <c r="P882" s="177"/>
      <c r="Q882" s="177"/>
      <c r="R882" s="177"/>
      <c r="S882" s="177"/>
      <c r="T882" s="177"/>
      <c r="U882" s="177"/>
      <c r="V882" s="177"/>
      <c r="W882" s="177"/>
      <c r="X882" s="177"/>
      <c r="Y882" s="177"/>
      <c r="Z882" s="177"/>
      <c r="AA882" s="177"/>
      <c r="AB882" s="177"/>
      <c r="AC882" s="177"/>
      <c r="AD882" s="177"/>
      <c r="AE882" s="177"/>
      <c r="AF882" s="177"/>
      <c r="AG882" s="177"/>
      <c r="AH882" s="177"/>
      <c r="AI882" s="177"/>
      <c r="AJ882" s="177"/>
      <c r="AK882" s="177"/>
      <c r="AL882" s="177"/>
      <c r="AM882" s="177"/>
      <c r="AN882" s="177"/>
      <c r="AO882" s="177"/>
      <c r="AP882" s="177"/>
      <c r="AQ882" s="177"/>
      <c r="AR882" s="177"/>
      <c r="AS882" s="177"/>
      <c r="AT882" s="177"/>
    </row>
    <row r="883" spans="1:46" ht="15" customHeight="1">
      <c r="A883" s="177"/>
      <c r="B883" s="177"/>
      <c r="C883" s="177"/>
      <c r="D883" s="177"/>
      <c r="E883" s="177"/>
      <c r="F883" s="177"/>
      <c r="G883" s="177"/>
      <c r="H883" s="177"/>
      <c r="I883" s="177"/>
      <c r="J883" s="177"/>
      <c r="K883" s="177"/>
      <c r="L883" s="177"/>
      <c r="M883" s="177"/>
      <c r="N883" s="177"/>
      <c r="O883" s="177"/>
      <c r="P883" s="177"/>
      <c r="Q883" s="177"/>
      <c r="R883" s="177"/>
      <c r="S883" s="177"/>
      <c r="T883" s="177"/>
      <c r="U883" s="177"/>
      <c r="V883" s="177"/>
      <c r="W883" s="177"/>
      <c r="X883" s="177"/>
      <c r="Y883" s="177"/>
      <c r="Z883" s="177"/>
      <c r="AA883" s="177"/>
      <c r="AB883" s="177"/>
      <c r="AC883" s="177"/>
      <c r="AD883" s="177"/>
      <c r="AE883" s="177"/>
      <c r="AF883" s="177"/>
      <c r="AG883" s="177"/>
      <c r="AH883" s="177"/>
      <c r="AI883" s="177"/>
      <c r="AJ883" s="177"/>
      <c r="AK883" s="177"/>
      <c r="AL883" s="177"/>
      <c r="AM883" s="177"/>
      <c r="AN883" s="177"/>
      <c r="AO883" s="177"/>
      <c r="AP883" s="177"/>
      <c r="AQ883" s="177"/>
      <c r="AR883" s="177"/>
      <c r="AS883" s="177"/>
      <c r="AT883" s="177"/>
    </row>
    <row r="884" spans="1:46" ht="15" customHeight="1">
      <c r="A884" s="177"/>
      <c r="B884" s="177"/>
      <c r="C884" s="177"/>
      <c r="D884" s="177"/>
      <c r="E884" s="177"/>
      <c r="F884" s="177"/>
      <c r="G884" s="177"/>
      <c r="H884" s="177"/>
      <c r="I884" s="177"/>
      <c r="J884" s="177"/>
      <c r="K884" s="177"/>
      <c r="L884" s="177"/>
      <c r="M884" s="177"/>
      <c r="N884" s="177"/>
      <c r="O884" s="177"/>
      <c r="P884" s="177"/>
      <c r="Q884" s="177"/>
      <c r="R884" s="177"/>
      <c r="S884" s="177"/>
      <c r="T884" s="177"/>
      <c r="U884" s="177"/>
      <c r="V884" s="177"/>
      <c r="W884" s="177"/>
      <c r="X884" s="177"/>
      <c r="Y884" s="177"/>
      <c r="Z884" s="177"/>
      <c r="AA884" s="177"/>
      <c r="AB884" s="177"/>
      <c r="AC884" s="177"/>
      <c r="AD884" s="177"/>
      <c r="AE884" s="177"/>
      <c r="AF884" s="177"/>
      <c r="AG884" s="177"/>
      <c r="AH884" s="177"/>
      <c r="AI884" s="177"/>
      <c r="AJ884" s="177"/>
      <c r="AK884" s="177"/>
      <c r="AL884" s="177"/>
      <c r="AM884" s="177"/>
      <c r="AN884" s="177"/>
      <c r="AO884" s="177"/>
      <c r="AP884" s="177"/>
      <c r="AQ884" s="177"/>
      <c r="AR884" s="177"/>
      <c r="AS884" s="177"/>
      <c r="AT884" s="177"/>
    </row>
    <row r="885" spans="1:46" ht="15" customHeight="1">
      <c r="A885" s="177"/>
      <c r="B885" s="177"/>
      <c r="C885" s="177"/>
      <c r="D885" s="177"/>
      <c r="E885" s="177"/>
      <c r="F885" s="177"/>
      <c r="G885" s="177"/>
      <c r="H885" s="177"/>
      <c r="I885" s="177"/>
      <c r="J885" s="177"/>
      <c r="K885" s="177"/>
      <c r="L885" s="177"/>
      <c r="M885" s="177"/>
      <c r="N885" s="177"/>
      <c r="O885" s="177"/>
      <c r="P885" s="177"/>
      <c r="Q885" s="177"/>
      <c r="R885" s="177"/>
      <c r="S885" s="177"/>
      <c r="T885" s="177"/>
      <c r="U885" s="177"/>
      <c r="V885" s="177"/>
      <c r="W885" s="177"/>
      <c r="X885" s="177"/>
      <c r="Y885" s="177"/>
      <c r="Z885" s="177"/>
      <c r="AA885" s="177"/>
      <c r="AB885" s="177"/>
      <c r="AC885" s="177"/>
      <c r="AD885" s="177"/>
      <c r="AE885" s="177"/>
      <c r="AF885" s="177"/>
      <c r="AG885" s="177"/>
      <c r="AH885" s="177"/>
      <c r="AI885" s="177"/>
      <c r="AJ885" s="177"/>
      <c r="AK885" s="177"/>
      <c r="AL885" s="177"/>
      <c r="AM885" s="177"/>
      <c r="AN885" s="177"/>
      <c r="AO885" s="177"/>
      <c r="AP885" s="177"/>
      <c r="AQ885" s="177"/>
      <c r="AR885" s="177"/>
      <c r="AS885" s="177"/>
      <c r="AT885" s="177"/>
    </row>
    <row r="886" spans="1:46" ht="15" customHeight="1">
      <c r="A886" s="177"/>
      <c r="B886" s="177"/>
      <c r="C886" s="177"/>
      <c r="D886" s="177"/>
      <c r="E886" s="177"/>
      <c r="F886" s="177"/>
      <c r="G886" s="177"/>
      <c r="H886" s="177"/>
      <c r="I886" s="177"/>
      <c r="J886" s="177"/>
      <c r="K886" s="177"/>
      <c r="L886" s="177"/>
      <c r="M886" s="177"/>
      <c r="N886" s="177"/>
      <c r="O886" s="177"/>
      <c r="P886" s="177"/>
      <c r="Q886" s="177"/>
      <c r="R886" s="177"/>
      <c r="S886" s="177"/>
      <c r="T886" s="177"/>
      <c r="U886" s="177"/>
      <c r="V886" s="177"/>
      <c r="W886" s="177"/>
      <c r="X886" s="177"/>
      <c r="Y886" s="177"/>
      <c r="Z886" s="177"/>
      <c r="AA886" s="177"/>
      <c r="AB886" s="177"/>
      <c r="AC886" s="177"/>
      <c r="AD886" s="177"/>
      <c r="AE886" s="177"/>
      <c r="AF886" s="177"/>
      <c r="AG886" s="177"/>
      <c r="AH886" s="177"/>
      <c r="AI886" s="177"/>
      <c r="AJ886" s="177"/>
      <c r="AK886" s="177"/>
      <c r="AL886" s="177"/>
      <c r="AM886" s="177"/>
      <c r="AN886" s="177"/>
      <c r="AO886" s="177"/>
      <c r="AP886" s="177"/>
      <c r="AQ886" s="177"/>
      <c r="AR886" s="177"/>
      <c r="AS886" s="177"/>
      <c r="AT886" s="177"/>
    </row>
    <row r="887" spans="1:46" ht="15" customHeight="1">
      <c r="A887" s="177"/>
      <c r="B887" s="177"/>
      <c r="C887" s="177"/>
      <c r="D887" s="177"/>
      <c r="E887" s="177"/>
      <c r="F887" s="177"/>
      <c r="G887" s="177"/>
      <c r="H887" s="177"/>
      <c r="I887" s="177"/>
      <c r="J887" s="177"/>
      <c r="K887" s="177"/>
      <c r="L887" s="177"/>
      <c r="M887" s="177"/>
      <c r="N887" s="177"/>
      <c r="O887" s="177"/>
      <c r="P887" s="177"/>
      <c r="Q887" s="177"/>
      <c r="R887" s="177"/>
      <c r="S887" s="177"/>
      <c r="T887" s="177"/>
      <c r="U887" s="177"/>
      <c r="V887" s="177"/>
      <c r="W887" s="177"/>
      <c r="X887" s="177"/>
      <c r="Y887" s="177"/>
      <c r="Z887" s="177"/>
      <c r="AA887" s="177"/>
      <c r="AB887" s="177"/>
      <c r="AC887" s="177"/>
      <c r="AD887" s="177"/>
      <c r="AE887" s="177"/>
      <c r="AF887" s="177"/>
      <c r="AG887" s="177"/>
      <c r="AH887" s="177"/>
      <c r="AI887" s="177"/>
      <c r="AJ887" s="177"/>
      <c r="AK887" s="177"/>
      <c r="AL887" s="177"/>
      <c r="AM887" s="177"/>
      <c r="AN887" s="177"/>
      <c r="AO887" s="177"/>
      <c r="AP887" s="177"/>
      <c r="AQ887" s="177"/>
      <c r="AR887" s="177"/>
      <c r="AS887" s="177"/>
      <c r="AT887" s="177"/>
    </row>
    <row r="888" spans="1:46" ht="15" customHeight="1">
      <c r="A888" s="177"/>
      <c r="B888" s="177"/>
      <c r="C888" s="177"/>
      <c r="D888" s="177"/>
      <c r="E888" s="177"/>
      <c r="F888" s="177"/>
      <c r="G888" s="177"/>
      <c r="H888" s="177"/>
      <c r="I888" s="177"/>
      <c r="J888" s="177"/>
      <c r="K888" s="177"/>
      <c r="L888" s="177"/>
      <c r="M888" s="177"/>
      <c r="N888" s="177"/>
      <c r="O888" s="177"/>
      <c r="P888" s="177"/>
      <c r="Q888" s="177"/>
      <c r="R888" s="177"/>
      <c r="S888" s="177"/>
      <c r="T888" s="177"/>
      <c r="U888" s="177"/>
      <c r="V888" s="177"/>
      <c r="W888" s="177"/>
      <c r="X888" s="177"/>
      <c r="Y888" s="177"/>
      <c r="Z888" s="177"/>
      <c r="AA888" s="177"/>
      <c r="AB888" s="177"/>
      <c r="AC888" s="177"/>
      <c r="AD888" s="177"/>
      <c r="AE888" s="177"/>
      <c r="AF888" s="177"/>
      <c r="AG888" s="177"/>
      <c r="AH888" s="177"/>
      <c r="AI888" s="177"/>
      <c r="AJ888" s="177"/>
      <c r="AK888" s="177"/>
      <c r="AL888" s="177"/>
      <c r="AM888" s="177"/>
      <c r="AN888" s="177"/>
      <c r="AO888" s="177"/>
      <c r="AP888" s="177"/>
      <c r="AQ888" s="177"/>
      <c r="AR888" s="177"/>
      <c r="AS888" s="177"/>
      <c r="AT888" s="177"/>
    </row>
    <row r="889" spans="1:46" ht="15" customHeight="1">
      <c r="A889" s="177"/>
      <c r="B889" s="177"/>
      <c r="C889" s="177"/>
      <c r="D889" s="177"/>
      <c r="E889" s="177"/>
      <c r="F889" s="177"/>
      <c r="G889" s="177"/>
      <c r="H889" s="177"/>
      <c r="I889" s="177"/>
      <c r="J889" s="177"/>
      <c r="K889" s="177"/>
      <c r="L889" s="177"/>
      <c r="M889" s="177"/>
      <c r="N889" s="177"/>
      <c r="O889" s="177"/>
      <c r="P889" s="177"/>
      <c r="Q889" s="177"/>
      <c r="R889" s="177"/>
      <c r="S889" s="177"/>
      <c r="T889" s="177"/>
      <c r="U889" s="177"/>
      <c r="V889" s="177"/>
      <c r="W889" s="177"/>
      <c r="X889" s="177"/>
      <c r="Y889" s="177"/>
      <c r="Z889" s="177"/>
      <c r="AA889" s="177"/>
      <c r="AB889" s="177"/>
      <c r="AC889" s="177"/>
      <c r="AD889" s="177"/>
      <c r="AE889" s="177"/>
      <c r="AF889" s="177"/>
      <c r="AG889" s="177"/>
      <c r="AH889" s="177"/>
      <c r="AI889" s="177"/>
      <c r="AJ889" s="177"/>
      <c r="AK889" s="177"/>
      <c r="AL889" s="177"/>
      <c r="AM889" s="177"/>
      <c r="AN889" s="177"/>
      <c r="AO889" s="177"/>
      <c r="AP889" s="177"/>
      <c r="AQ889" s="177"/>
      <c r="AR889" s="177"/>
      <c r="AS889" s="177"/>
      <c r="AT889" s="177"/>
    </row>
    <row r="890" spans="1:46" ht="15" customHeight="1">
      <c r="A890" s="177"/>
      <c r="B890" s="177"/>
      <c r="C890" s="177"/>
      <c r="D890" s="177"/>
      <c r="E890" s="177"/>
      <c r="F890" s="177"/>
      <c r="G890" s="177"/>
      <c r="H890" s="177"/>
      <c r="I890" s="177"/>
      <c r="J890" s="177"/>
      <c r="K890" s="177"/>
      <c r="L890" s="177"/>
      <c r="M890" s="177"/>
      <c r="N890" s="177"/>
      <c r="O890" s="177"/>
      <c r="P890" s="177"/>
      <c r="Q890" s="177"/>
      <c r="R890" s="177"/>
      <c r="S890" s="177"/>
      <c r="T890" s="177"/>
      <c r="U890" s="177"/>
      <c r="V890" s="177"/>
      <c r="W890" s="177"/>
      <c r="X890" s="177"/>
      <c r="Y890" s="177"/>
      <c r="Z890" s="177"/>
      <c r="AA890" s="177"/>
      <c r="AB890" s="177"/>
      <c r="AC890" s="177"/>
      <c r="AD890" s="177"/>
      <c r="AE890" s="177"/>
      <c r="AF890" s="177"/>
      <c r="AG890" s="177"/>
      <c r="AH890" s="177"/>
      <c r="AI890" s="177"/>
      <c r="AJ890" s="177"/>
      <c r="AK890" s="177"/>
      <c r="AL890" s="177"/>
      <c r="AM890" s="177"/>
      <c r="AN890" s="177"/>
      <c r="AO890" s="177"/>
      <c r="AP890" s="177"/>
      <c r="AQ890" s="177"/>
      <c r="AR890" s="177"/>
      <c r="AS890" s="177"/>
      <c r="AT890" s="177"/>
    </row>
    <row r="891" spans="1:46" ht="15" customHeight="1">
      <c r="A891" s="177"/>
      <c r="B891" s="177"/>
      <c r="C891" s="177"/>
      <c r="D891" s="177"/>
      <c r="E891" s="177"/>
      <c r="F891" s="177"/>
      <c r="G891" s="177"/>
      <c r="H891" s="177"/>
      <c r="I891" s="177"/>
      <c r="J891" s="177"/>
      <c r="K891" s="177"/>
      <c r="L891" s="177"/>
      <c r="M891" s="177"/>
      <c r="N891" s="177"/>
      <c r="O891" s="177"/>
      <c r="P891" s="177"/>
      <c r="Q891" s="177"/>
      <c r="R891" s="177"/>
      <c r="S891" s="177"/>
      <c r="T891" s="177"/>
      <c r="U891" s="177"/>
      <c r="V891" s="177"/>
      <c r="W891" s="177"/>
      <c r="X891" s="177"/>
      <c r="Y891" s="177"/>
      <c r="Z891" s="177"/>
      <c r="AA891" s="177"/>
      <c r="AB891" s="177"/>
      <c r="AC891" s="177"/>
      <c r="AD891" s="177"/>
      <c r="AE891" s="177"/>
      <c r="AF891" s="177"/>
      <c r="AG891" s="177"/>
      <c r="AH891" s="177"/>
      <c r="AI891" s="177"/>
      <c r="AJ891" s="177"/>
      <c r="AK891" s="177"/>
      <c r="AL891" s="177"/>
      <c r="AM891" s="177"/>
      <c r="AN891" s="177"/>
      <c r="AO891" s="177"/>
      <c r="AP891" s="177"/>
      <c r="AQ891" s="177"/>
      <c r="AR891" s="177"/>
      <c r="AS891" s="177"/>
      <c r="AT891" s="177"/>
    </row>
    <row r="892" spans="1:46" ht="15" customHeight="1">
      <c r="A892" s="177"/>
      <c r="B892" s="177"/>
      <c r="C892" s="177"/>
      <c r="D892" s="177"/>
      <c r="E892" s="177"/>
      <c r="F892" s="177"/>
      <c r="G892" s="177"/>
      <c r="H892" s="177"/>
      <c r="I892" s="177"/>
      <c r="J892" s="177"/>
      <c r="K892" s="177"/>
      <c r="L892" s="177"/>
      <c r="M892" s="177"/>
      <c r="N892" s="177"/>
      <c r="O892" s="177"/>
      <c r="P892" s="177"/>
      <c r="Q892" s="177"/>
      <c r="R892" s="177"/>
      <c r="S892" s="177"/>
      <c r="T892" s="177"/>
      <c r="U892" s="177"/>
      <c r="V892" s="177"/>
      <c r="W892" s="177"/>
      <c r="X892" s="177"/>
      <c r="Y892" s="177"/>
      <c r="Z892" s="177"/>
      <c r="AA892" s="177"/>
      <c r="AB892" s="177"/>
      <c r="AC892" s="177"/>
      <c r="AD892" s="177"/>
      <c r="AE892" s="177"/>
      <c r="AF892" s="177"/>
      <c r="AG892" s="177"/>
      <c r="AH892" s="177"/>
      <c r="AI892" s="177"/>
      <c r="AJ892" s="177"/>
      <c r="AK892" s="177"/>
      <c r="AL892" s="177"/>
      <c r="AM892" s="177"/>
      <c r="AN892" s="177"/>
      <c r="AO892" s="177"/>
      <c r="AP892" s="177"/>
      <c r="AQ892" s="177"/>
      <c r="AR892" s="177"/>
      <c r="AS892" s="177"/>
      <c r="AT892" s="177"/>
    </row>
    <row r="893" spans="1:46" ht="15" customHeight="1">
      <c r="A893" s="177"/>
      <c r="B893" s="177"/>
      <c r="C893" s="177"/>
      <c r="D893" s="177"/>
      <c r="E893" s="177"/>
      <c r="F893" s="177"/>
      <c r="G893" s="177"/>
      <c r="H893" s="177"/>
      <c r="I893" s="177"/>
      <c r="J893" s="177"/>
      <c r="K893" s="177"/>
      <c r="L893" s="177"/>
      <c r="M893" s="177"/>
      <c r="N893" s="177"/>
      <c r="O893" s="177"/>
      <c r="P893" s="177"/>
      <c r="Q893" s="177"/>
      <c r="R893" s="177"/>
      <c r="S893" s="177"/>
      <c r="T893" s="177"/>
      <c r="U893" s="177"/>
      <c r="V893" s="177"/>
      <c r="W893" s="177"/>
      <c r="X893" s="177"/>
      <c r="Y893" s="177"/>
      <c r="Z893" s="177"/>
      <c r="AA893" s="177"/>
      <c r="AB893" s="177"/>
      <c r="AC893" s="177"/>
      <c r="AD893" s="177"/>
      <c r="AE893" s="177"/>
      <c r="AF893" s="177"/>
      <c r="AG893" s="177"/>
      <c r="AH893" s="177"/>
      <c r="AI893" s="177"/>
      <c r="AJ893" s="177"/>
      <c r="AK893" s="177"/>
      <c r="AL893" s="177"/>
      <c r="AM893" s="177"/>
      <c r="AN893" s="177"/>
      <c r="AO893" s="177"/>
      <c r="AP893" s="177"/>
      <c r="AQ893" s="177"/>
      <c r="AR893" s="177"/>
      <c r="AS893" s="177"/>
      <c r="AT893" s="177"/>
    </row>
    <row r="894" spans="1:46" ht="15" customHeight="1">
      <c r="A894" s="177"/>
      <c r="B894" s="177"/>
      <c r="C894" s="177"/>
      <c r="D894" s="177"/>
      <c r="E894" s="177"/>
      <c r="F894" s="177"/>
      <c r="G894" s="177"/>
      <c r="H894" s="177"/>
      <c r="I894" s="177"/>
      <c r="J894" s="177"/>
      <c r="K894" s="177"/>
      <c r="L894" s="177"/>
      <c r="M894" s="177"/>
      <c r="N894" s="177"/>
      <c r="O894" s="177"/>
      <c r="P894" s="177"/>
      <c r="Q894" s="177"/>
      <c r="R894" s="177"/>
      <c r="S894" s="177"/>
      <c r="T894" s="177"/>
      <c r="U894" s="177"/>
      <c r="V894" s="177"/>
      <c r="W894" s="177"/>
      <c r="X894" s="177"/>
      <c r="Y894" s="177"/>
      <c r="Z894" s="177"/>
      <c r="AA894" s="177"/>
      <c r="AB894" s="177"/>
      <c r="AC894" s="177"/>
      <c r="AD894" s="177"/>
      <c r="AE894" s="177"/>
      <c r="AF894" s="177"/>
      <c r="AG894" s="177"/>
      <c r="AH894" s="177"/>
      <c r="AI894" s="177"/>
      <c r="AJ894" s="177"/>
      <c r="AK894" s="177"/>
      <c r="AL894" s="177"/>
      <c r="AM894" s="177"/>
      <c r="AN894" s="177"/>
      <c r="AO894" s="177"/>
      <c r="AP894" s="177"/>
      <c r="AQ894" s="177"/>
      <c r="AR894" s="177"/>
      <c r="AS894" s="177"/>
      <c r="AT894" s="177"/>
    </row>
    <row r="895" spans="1:46" ht="15" customHeight="1">
      <c r="A895" s="177"/>
      <c r="B895" s="177"/>
      <c r="C895" s="177"/>
      <c r="D895" s="177"/>
      <c r="E895" s="177"/>
      <c r="F895" s="177"/>
      <c r="G895" s="177"/>
      <c r="H895" s="177"/>
      <c r="I895" s="177"/>
      <c r="J895" s="177"/>
      <c r="K895" s="177"/>
      <c r="L895" s="177"/>
      <c r="M895" s="177"/>
      <c r="N895" s="177"/>
      <c r="O895" s="177"/>
      <c r="P895" s="177"/>
      <c r="Q895" s="177"/>
      <c r="R895" s="177"/>
      <c r="S895" s="177"/>
      <c r="T895" s="177"/>
      <c r="U895" s="177"/>
      <c r="V895" s="177"/>
      <c r="W895" s="177"/>
      <c r="X895" s="177"/>
      <c r="Y895" s="177"/>
      <c r="Z895" s="177"/>
      <c r="AA895" s="177"/>
      <c r="AB895" s="177"/>
      <c r="AC895" s="177"/>
      <c r="AD895" s="177"/>
      <c r="AE895" s="177"/>
      <c r="AF895" s="177"/>
      <c r="AG895" s="177"/>
      <c r="AH895" s="177"/>
      <c r="AI895" s="177"/>
      <c r="AJ895" s="177"/>
      <c r="AK895" s="177"/>
      <c r="AL895" s="177"/>
      <c r="AM895" s="177"/>
      <c r="AN895" s="177"/>
      <c r="AO895" s="177"/>
      <c r="AP895" s="177"/>
      <c r="AQ895" s="177"/>
      <c r="AR895" s="177"/>
      <c r="AS895" s="177"/>
      <c r="AT895" s="177"/>
    </row>
    <row r="896" spans="1:46" ht="15" customHeight="1">
      <c r="A896" s="177"/>
      <c r="B896" s="177"/>
      <c r="C896" s="177"/>
      <c r="D896" s="177"/>
      <c r="E896" s="177"/>
      <c r="F896" s="177"/>
      <c r="G896" s="177"/>
      <c r="H896" s="177"/>
      <c r="I896" s="177"/>
      <c r="J896" s="177"/>
      <c r="K896" s="177"/>
      <c r="L896" s="177"/>
      <c r="M896" s="177"/>
      <c r="N896" s="177"/>
      <c r="O896" s="177"/>
      <c r="P896" s="177"/>
      <c r="Q896" s="177"/>
      <c r="R896" s="177"/>
      <c r="S896" s="177"/>
      <c r="T896" s="177"/>
      <c r="U896" s="177"/>
      <c r="V896" s="177"/>
      <c r="W896" s="177"/>
      <c r="X896" s="177"/>
      <c r="Y896" s="177"/>
      <c r="Z896" s="177"/>
      <c r="AA896" s="177"/>
      <c r="AB896" s="177"/>
      <c r="AC896" s="177"/>
      <c r="AD896" s="177"/>
      <c r="AE896" s="177"/>
      <c r="AF896" s="177"/>
      <c r="AG896" s="177"/>
      <c r="AH896" s="177"/>
      <c r="AI896" s="177"/>
      <c r="AJ896" s="177"/>
      <c r="AK896" s="177"/>
      <c r="AL896" s="177"/>
      <c r="AM896" s="177"/>
      <c r="AN896" s="177"/>
      <c r="AO896" s="177"/>
      <c r="AP896" s="177"/>
      <c r="AQ896" s="177"/>
      <c r="AR896" s="177"/>
      <c r="AS896" s="177"/>
      <c r="AT896" s="177"/>
    </row>
    <row r="897" spans="1:46" ht="15" customHeight="1">
      <c r="A897" s="177"/>
      <c r="B897" s="177"/>
      <c r="C897" s="177"/>
      <c r="D897" s="177"/>
      <c r="E897" s="177"/>
      <c r="F897" s="177"/>
      <c r="G897" s="177"/>
      <c r="H897" s="177"/>
      <c r="I897" s="177"/>
      <c r="J897" s="177"/>
      <c r="K897" s="177"/>
      <c r="L897" s="177"/>
      <c r="M897" s="177"/>
      <c r="N897" s="177"/>
      <c r="O897" s="177"/>
      <c r="P897" s="177"/>
      <c r="Q897" s="177"/>
      <c r="R897" s="177"/>
      <c r="S897" s="177"/>
      <c r="T897" s="177"/>
      <c r="U897" s="177"/>
      <c r="V897" s="177"/>
      <c r="W897" s="177"/>
      <c r="X897" s="177"/>
      <c r="Y897" s="177"/>
      <c r="Z897" s="177"/>
      <c r="AA897" s="177"/>
      <c r="AB897" s="177"/>
      <c r="AC897" s="177"/>
      <c r="AD897" s="177"/>
      <c r="AE897" s="177"/>
      <c r="AF897" s="177"/>
      <c r="AG897" s="177"/>
      <c r="AH897" s="177"/>
      <c r="AI897" s="177"/>
      <c r="AJ897" s="177"/>
      <c r="AK897" s="177"/>
      <c r="AL897" s="177"/>
      <c r="AM897" s="177"/>
      <c r="AN897" s="177"/>
      <c r="AO897" s="177"/>
      <c r="AP897" s="177"/>
      <c r="AQ897" s="177"/>
      <c r="AR897" s="177"/>
      <c r="AS897" s="177"/>
      <c r="AT897" s="177"/>
    </row>
    <row r="898" spans="1:46" ht="15" customHeight="1">
      <c r="A898" s="177"/>
      <c r="B898" s="177"/>
      <c r="C898" s="177"/>
      <c r="D898" s="177"/>
      <c r="E898" s="177"/>
      <c r="F898" s="177"/>
      <c r="G898" s="177"/>
      <c r="H898" s="177"/>
      <c r="I898" s="177"/>
      <c r="J898" s="177"/>
      <c r="K898" s="177"/>
      <c r="L898" s="177"/>
      <c r="M898" s="177"/>
      <c r="N898" s="177"/>
      <c r="O898" s="177"/>
      <c r="P898" s="177"/>
      <c r="Q898" s="177"/>
      <c r="R898" s="177"/>
      <c r="S898" s="177"/>
      <c r="T898" s="177"/>
      <c r="U898" s="177"/>
      <c r="V898" s="177"/>
      <c r="W898" s="177"/>
      <c r="X898" s="177"/>
      <c r="Y898" s="177"/>
      <c r="Z898" s="177"/>
      <c r="AA898" s="177"/>
      <c r="AB898" s="177"/>
      <c r="AC898" s="177"/>
      <c r="AD898" s="177"/>
      <c r="AE898" s="177"/>
      <c r="AF898" s="177"/>
      <c r="AG898" s="177"/>
      <c r="AH898" s="177"/>
      <c r="AI898" s="177"/>
      <c r="AJ898" s="177"/>
      <c r="AK898" s="177"/>
      <c r="AL898" s="177"/>
      <c r="AM898" s="177"/>
      <c r="AN898" s="177"/>
      <c r="AO898" s="177"/>
      <c r="AP898" s="177"/>
      <c r="AQ898" s="177"/>
      <c r="AR898" s="177"/>
      <c r="AS898" s="177"/>
      <c r="AT898" s="177"/>
    </row>
    <row r="899" spans="1:46" ht="15" customHeight="1">
      <c r="A899" s="177"/>
      <c r="B899" s="177"/>
      <c r="C899" s="177"/>
      <c r="D899" s="177"/>
      <c r="E899" s="177"/>
      <c r="F899" s="177"/>
      <c r="G899" s="177"/>
      <c r="H899" s="177"/>
      <c r="I899" s="177"/>
      <c r="J899" s="177"/>
      <c r="K899" s="177"/>
      <c r="L899" s="177"/>
      <c r="M899" s="177"/>
      <c r="N899" s="177"/>
      <c r="O899" s="177"/>
      <c r="P899" s="177"/>
      <c r="Q899" s="177"/>
      <c r="R899" s="177"/>
      <c r="S899" s="177"/>
      <c r="T899" s="177"/>
      <c r="U899" s="177"/>
      <c r="V899" s="177"/>
      <c r="W899" s="177"/>
      <c r="X899" s="177"/>
      <c r="Y899" s="177"/>
      <c r="Z899" s="177"/>
      <c r="AA899" s="177"/>
      <c r="AB899" s="177"/>
      <c r="AC899" s="177"/>
      <c r="AD899" s="177"/>
      <c r="AE899" s="177"/>
      <c r="AF899" s="177"/>
      <c r="AG899" s="177"/>
      <c r="AH899" s="177"/>
      <c r="AI899" s="177"/>
      <c r="AJ899" s="177"/>
      <c r="AK899" s="177"/>
      <c r="AL899" s="177"/>
      <c r="AM899" s="177"/>
      <c r="AN899" s="177"/>
      <c r="AO899" s="177"/>
      <c r="AP899" s="177"/>
      <c r="AQ899" s="177"/>
      <c r="AR899" s="177"/>
      <c r="AS899" s="177"/>
      <c r="AT899" s="177"/>
    </row>
    <row r="900" spans="1:46" ht="15" customHeight="1">
      <c r="A900" s="177"/>
      <c r="B900" s="177"/>
      <c r="C900" s="177"/>
      <c r="D900" s="177"/>
      <c r="E900" s="177"/>
      <c r="F900" s="177"/>
      <c r="G900" s="177"/>
      <c r="H900" s="177"/>
      <c r="I900" s="177"/>
      <c r="J900" s="177"/>
      <c r="K900" s="177"/>
      <c r="L900" s="177"/>
      <c r="M900" s="177"/>
      <c r="N900" s="177"/>
      <c r="O900" s="177"/>
      <c r="P900" s="177"/>
      <c r="Q900" s="177"/>
      <c r="R900" s="177"/>
      <c r="S900" s="177"/>
      <c r="T900" s="177"/>
      <c r="U900" s="177"/>
      <c r="V900" s="177"/>
      <c r="W900" s="177"/>
      <c r="X900" s="177"/>
      <c r="Y900" s="177"/>
      <c r="Z900" s="177"/>
      <c r="AA900" s="177"/>
      <c r="AB900" s="177"/>
      <c r="AC900" s="177"/>
      <c r="AD900" s="177"/>
      <c r="AE900" s="177"/>
      <c r="AF900" s="177"/>
      <c r="AG900" s="177"/>
      <c r="AH900" s="177"/>
      <c r="AI900" s="177"/>
      <c r="AJ900" s="177"/>
      <c r="AK900" s="177"/>
      <c r="AL900" s="177"/>
      <c r="AM900" s="177"/>
      <c r="AN900" s="177"/>
      <c r="AO900" s="177"/>
      <c r="AP900" s="177"/>
      <c r="AQ900" s="177"/>
      <c r="AR900" s="177"/>
      <c r="AS900" s="177"/>
      <c r="AT900" s="177"/>
    </row>
    <row r="901" spans="1:46" ht="15" customHeight="1">
      <c r="A901" s="177"/>
      <c r="B901" s="177"/>
      <c r="C901" s="177"/>
      <c r="D901" s="177"/>
      <c r="E901" s="177"/>
      <c r="F901" s="177"/>
      <c r="G901" s="177"/>
      <c r="H901" s="177"/>
      <c r="I901" s="177"/>
      <c r="J901" s="177"/>
      <c r="K901" s="177"/>
      <c r="L901" s="177"/>
      <c r="M901" s="177"/>
      <c r="N901" s="177"/>
      <c r="O901" s="177"/>
      <c r="P901" s="177"/>
      <c r="Q901" s="177"/>
      <c r="R901" s="177"/>
      <c r="S901" s="177"/>
      <c r="T901" s="177"/>
      <c r="U901" s="177"/>
      <c r="V901" s="177"/>
      <c r="W901" s="177"/>
      <c r="X901" s="177"/>
      <c r="Y901" s="177"/>
      <c r="Z901" s="177"/>
      <c r="AA901" s="177"/>
      <c r="AB901" s="177"/>
      <c r="AC901" s="177"/>
      <c r="AD901" s="177"/>
      <c r="AE901" s="177"/>
      <c r="AF901" s="177"/>
      <c r="AG901" s="177"/>
      <c r="AH901" s="177"/>
      <c r="AI901" s="177"/>
      <c r="AJ901" s="177"/>
      <c r="AK901" s="177"/>
      <c r="AL901" s="177"/>
      <c r="AM901" s="177"/>
      <c r="AN901" s="177"/>
      <c r="AO901" s="177"/>
      <c r="AP901" s="177"/>
      <c r="AQ901" s="177"/>
      <c r="AR901" s="177"/>
      <c r="AS901" s="177"/>
      <c r="AT901" s="177"/>
    </row>
    <row r="902" spans="1:46" ht="15" customHeight="1">
      <c r="A902" s="177"/>
      <c r="B902" s="177"/>
      <c r="C902" s="177"/>
      <c r="D902" s="177"/>
      <c r="E902" s="177"/>
      <c r="F902" s="177"/>
      <c r="G902" s="177"/>
      <c r="H902" s="177"/>
      <c r="I902" s="177"/>
      <c r="J902" s="177"/>
      <c r="K902" s="177"/>
      <c r="L902" s="177"/>
      <c r="M902" s="177"/>
      <c r="N902" s="177"/>
      <c r="O902" s="177"/>
      <c r="P902" s="177"/>
      <c r="Q902" s="177"/>
      <c r="R902" s="177"/>
      <c r="S902" s="177"/>
      <c r="T902" s="177"/>
      <c r="U902" s="177"/>
      <c r="V902" s="177"/>
      <c r="W902" s="177"/>
      <c r="X902" s="177"/>
      <c r="Y902" s="177"/>
      <c r="Z902" s="177"/>
      <c r="AA902" s="177"/>
      <c r="AB902" s="177"/>
      <c r="AC902" s="177"/>
      <c r="AD902" s="177"/>
      <c r="AE902" s="177"/>
      <c r="AF902" s="177"/>
      <c r="AG902" s="177"/>
      <c r="AH902" s="177"/>
      <c r="AI902" s="177"/>
      <c r="AJ902" s="177"/>
      <c r="AK902" s="177"/>
      <c r="AL902" s="177"/>
      <c r="AM902" s="177"/>
      <c r="AN902" s="177"/>
      <c r="AO902" s="177"/>
      <c r="AP902" s="177"/>
      <c r="AQ902" s="177"/>
      <c r="AR902" s="177"/>
      <c r="AS902" s="177"/>
      <c r="AT902" s="177"/>
    </row>
    <row r="903" spans="1:46" ht="15" customHeight="1">
      <c r="A903" s="177"/>
      <c r="B903" s="177"/>
      <c r="C903" s="177"/>
      <c r="D903" s="177"/>
      <c r="E903" s="177"/>
      <c r="F903" s="177"/>
      <c r="G903" s="177"/>
      <c r="H903" s="177"/>
      <c r="I903" s="177"/>
      <c r="J903" s="177"/>
      <c r="K903" s="177"/>
      <c r="L903" s="177"/>
      <c r="M903" s="177"/>
      <c r="N903" s="177"/>
      <c r="O903" s="177"/>
      <c r="P903" s="177"/>
      <c r="Q903" s="177"/>
      <c r="R903" s="177"/>
      <c r="S903" s="177"/>
      <c r="T903" s="177"/>
      <c r="U903" s="177"/>
      <c r="V903" s="177"/>
      <c r="W903" s="177"/>
      <c r="X903" s="177"/>
      <c r="Y903" s="177"/>
      <c r="Z903" s="177"/>
      <c r="AA903" s="177"/>
      <c r="AB903" s="177"/>
      <c r="AC903" s="177"/>
      <c r="AD903" s="177"/>
      <c r="AE903" s="177"/>
      <c r="AF903" s="177"/>
      <c r="AG903" s="177"/>
      <c r="AH903" s="177"/>
      <c r="AI903" s="177"/>
      <c r="AJ903" s="177"/>
      <c r="AK903" s="177"/>
      <c r="AL903" s="177"/>
      <c r="AM903" s="177"/>
      <c r="AN903" s="177"/>
      <c r="AO903" s="177"/>
      <c r="AP903" s="177"/>
      <c r="AQ903" s="177"/>
      <c r="AR903" s="177"/>
      <c r="AS903" s="177"/>
      <c r="AT903" s="177"/>
    </row>
    <row r="904" spans="1:46" ht="15" customHeight="1">
      <c r="A904" s="177"/>
      <c r="B904" s="177"/>
      <c r="C904" s="177"/>
      <c r="D904" s="177"/>
      <c r="E904" s="177"/>
      <c r="F904" s="177"/>
      <c r="G904" s="177"/>
      <c r="H904" s="177"/>
      <c r="I904" s="177"/>
      <c r="J904" s="177"/>
      <c r="K904" s="177"/>
      <c r="L904" s="177"/>
      <c r="M904" s="177"/>
      <c r="N904" s="177"/>
      <c r="O904" s="177"/>
      <c r="P904" s="177"/>
      <c r="Q904" s="177"/>
      <c r="R904" s="177"/>
      <c r="S904" s="177"/>
      <c r="T904" s="177"/>
      <c r="U904" s="177"/>
      <c r="V904" s="177"/>
      <c r="W904" s="177"/>
      <c r="X904" s="177"/>
      <c r="Y904" s="177"/>
      <c r="Z904" s="177"/>
      <c r="AA904" s="177"/>
      <c r="AB904" s="177"/>
      <c r="AC904" s="177"/>
      <c r="AD904" s="177"/>
      <c r="AE904" s="177"/>
      <c r="AF904" s="177"/>
      <c r="AG904" s="177"/>
      <c r="AH904" s="177"/>
      <c r="AI904" s="177"/>
      <c r="AJ904" s="177"/>
      <c r="AK904" s="177"/>
      <c r="AL904" s="177"/>
      <c r="AM904" s="177"/>
      <c r="AN904" s="177"/>
      <c r="AO904" s="177"/>
      <c r="AP904" s="177"/>
      <c r="AQ904" s="177"/>
      <c r="AR904" s="177"/>
      <c r="AS904" s="177"/>
      <c r="AT904" s="177"/>
    </row>
    <row r="905" spans="1:46" ht="15" customHeight="1">
      <c r="A905" s="177"/>
      <c r="B905" s="177"/>
      <c r="C905" s="177"/>
      <c r="D905" s="177"/>
      <c r="E905" s="177"/>
      <c r="F905" s="177"/>
      <c r="G905" s="177"/>
      <c r="H905" s="177"/>
      <c r="I905" s="177"/>
      <c r="J905" s="177"/>
      <c r="K905" s="177"/>
      <c r="L905" s="177"/>
      <c r="M905" s="177"/>
      <c r="N905" s="177"/>
      <c r="O905" s="177"/>
      <c r="P905" s="177"/>
      <c r="Q905" s="177"/>
      <c r="R905" s="177"/>
      <c r="S905" s="177"/>
      <c r="T905" s="177"/>
      <c r="U905" s="177"/>
      <c r="V905" s="177"/>
      <c r="W905" s="177"/>
      <c r="X905" s="177"/>
      <c r="Y905" s="177"/>
      <c r="Z905" s="177"/>
      <c r="AA905" s="177"/>
      <c r="AB905" s="177"/>
      <c r="AC905" s="177"/>
      <c r="AD905" s="177"/>
      <c r="AE905" s="177"/>
      <c r="AF905" s="177"/>
      <c r="AG905" s="177"/>
      <c r="AH905" s="177"/>
      <c r="AI905" s="177"/>
      <c r="AJ905" s="177"/>
      <c r="AK905" s="177"/>
      <c r="AL905" s="177"/>
      <c r="AM905" s="177"/>
      <c r="AN905" s="177"/>
      <c r="AO905" s="177"/>
      <c r="AP905" s="177"/>
      <c r="AQ905" s="177"/>
      <c r="AR905" s="177"/>
      <c r="AS905" s="177"/>
      <c r="AT905" s="177"/>
    </row>
    <row r="906" spans="1:46" ht="15" customHeight="1">
      <c r="A906" s="177"/>
      <c r="B906" s="177"/>
      <c r="C906" s="177"/>
      <c r="D906" s="177"/>
      <c r="E906" s="177"/>
      <c r="F906" s="177"/>
      <c r="G906" s="177"/>
      <c r="H906" s="177"/>
      <c r="I906" s="177"/>
      <c r="J906" s="177"/>
      <c r="K906" s="177"/>
      <c r="L906" s="177"/>
      <c r="M906" s="177"/>
      <c r="N906" s="177"/>
      <c r="O906" s="177"/>
      <c r="P906" s="177"/>
      <c r="Q906" s="177"/>
      <c r="R906" s="177"/>
      <c r="S906" s="177"/>
      <c r="T906" s="177"/>
      <c r="U906" s="177"/>
      <c r="V906" s="177"/>
      <c r="W906" s="177"/>
      <c r="X906" s="177"/>
      <c r="Y906" s="177"/>
      <c r="Z906" s="177"/>
      <c r="AA906" s="177"/>
      <c r="AB906" s="177"/>
      <c r="AC906" s="177"/>
      <c r="AD906" s="177"/>
      <c r="AE906" s="177"/>
      <c r="AF906" s="177"/>
      <c r="AG906" s="177"/>
      <c r="AH906" s="177"/>
      <c r="AI906" s="177"/>
      <c r="AJ906" s="177"/>
      <c r="AK906" s="177"/>
      <c r="AL906" s="177"/>
      <c r="AM906" s="177"/>
      <c r="AN906" s="177"/>
      <c r="AO906" s="177"/>
      <c r="AP906" s="177"/>
      <c r="AQ906" s="177"/>
      <c r="AR906" s="177"/>
      <c r="AS906" s="177"/>
      <c r="AT906" s="177"/>
    </row>
    <row r="907" spans="1:46" ht="15" customHeight="1">
      <c r="A907" s="177"/>
      <c r="B907" s="177"/>
      <c r="C907" s="177"/>
      <c r="D907" s="177"/>
      <c r="E907" s="177"/>
      <c r="F907" s="177"/>
      <c r="G907" s="177"/>
      <c r="H907" s="177"/>
      <c r="I907" s="177"/>
      <c r="J907" s="177"/>
      <c r="K907" s="177"/>
      <c r="L907" s="177"/>
      <c r="M907" s="177"/>
      <c r="N907" s="177"/>
      <c r="O907" s="177"/>
      <c r="P907" s="177"/>
      <c r="Q907" s="177"/>
      <c r="R907" s="177"/>
      <c r="S907" s="177"/>
      <c r="T907" s="177"/>
      <c r="U907" s="177"/>
      <c r="V907" s="177"/>
      <c r="W907" s="177"/>
      <c r="X907" s="177"/>
      <c r="Y907" s="177"/>
      <c r="Z907" s="177"/>
      <c r="AA907" s="177"/>
      <c r="AB907" s="177"/>
      <c r="AC907" s="177"/>
      <c r="AD907" s="177"/>
      <c r="AE907" s="177"/>
      <c r="AF907" s="177"/>
      <c r="AG907" s="177"/>
      <c r="AH907" s="177"/>
      <c r="AI907" s="177"/>
      <c r="AJ907" s="177"/>
      <c r="AK907" s="177"/>
      <c r="AL907" s="177"/>
      <c r="AM907" s="177"/>
      <c r="AN907" s="177"/>
      <c r="AO907" s="177"/>
      <c r="AP907" s="177"/>
      <c r="AQ907" s="177"/>
      <c r="AR907" s="177"/>
      <c r="AS907" s="177"/>
      <c r="AT907" s="177"/>
    </row>
    <row r="908" spans="1:46" ht="15" customHeight="1">
      <c r="A908" s="177"/>
      <c r="B908" s="177"/>
      <c r="C908" s="177"/>
      <c r="D908" s="177"/>
      <c r="E908" s="177"/>
      <c r="F908" s="177"/>
      <c r="G908" s="177"/>
      <c r="H908" s="177"/>
      <c r="I908" s="177"/>
      <c r="J908" s="177"/>
      <c r="K908" s="177"/>
      <c r="L908" s="177"/>
      <c r="M908" s="177"/>
      <c r="N908" s="177"/>
      <c r="O908" s="177"/>
      <c r="P908" s="177"/>
      <c r="Q908" s="177"/>
      <c r="R908" s="177"/>
      <c r="S908" s="177"/>
      <c r="T908" s="177"/>
      <c r="U908" s="177"/>
      <c r="V908" s="177"/>
      <c r="W908" s="177"/>
      <c r="X908" s="177"/>
      <c r="Y908" s="177"/>
      <c r="Z908" s="177"/>
      <c r="AA908" s="177"/>
      <c r="AB908" s="177"/>
      <c r="AC908" s="177"/>
      <c r="AD908" s="177"/>
      <c r="AE908" s="177"/>
      <c r="AF908" s="177"/>
      <c r="AG908" s="177"/>
      <c r="AH908" s="177"/>
      <c r="AI908" s="177"/>
      <c r="AJ908" s="177"/>
      <c r="AK908" s="177"/>
      <c r="AL908" s="177"/>
      <c r="AM908" s="177"/>
      <c r="AN908" s="177"/>
      <c r="AO908" s="177"/>
      <c r="AP908" s="177"/>
      <c r="AQ908" s="177"/>
      <c r="AR908" s="177"/>
      <c r="AS908" s="177"/>
      <c r="AT908" s="177"/>
    </row>
    <row r="909" spans="1:46" ht="15" customHeight="1">
      <c r="A909" s="177"/>
      <c r="B909" s="177"/>
      <c r="C909" s="177"/>
      <c r="D909" s="177"/>
      <c r="E909" s="177"/>
      <c r="F909" s="177"/>
      <c r="G909" s="177"/>
      <c r="H909" s="177"/>
      <c r="I909" s="177"/>
      <c r="J909" s="177"/>
      <c r="K909" s="177"/>
      <c r="L909" s="177"/>
      <c r="M909" s="177"/>
      <c r="N909" s="177"/>
      <c r="O909" s="177"/>
      <c r="P909" s="177"/>
      <c r="Q909" s="177"/>
      <c r="R909" s="177"/>
      <c r="S909" s="177"/>
      <c r="T909" s="177"/>
      <c r="U909" s="177"/>
      <c r="V909" s="177"/>
      <c r="W909" s="177"/>
      <c r="X909" s="177"/>
      <c r="Y909" s="177"/>
      <c r="Z909" s="177"/>
      <c r="AA909" s="177"/>
      <c r="AB909" s="177"/>
      <c r="AC909" s="177"/>
      <c r="AD909" s="177"/>
      <c r="AE909" s="177"/>
      <c r="AF909" s="177"/>
      <c r="AG909" s="177"/>
      <c r="AH909" s="177"/>
      <c r="AI909" s="177"/>
      <c r="AJ909" s="177"/>
      <c r="AK909" s="177"/>
      <c r="AL909" s="177"/>
      <c r="AM909" s="177"/>
      <c r="AN909" s="177"/>
      <c r="AO909" s="177"/>
      <c r="AP909" s="177"/>
      <c r="AQ909" s="177"/>
      <c r="AR909" s="177"/>
      <c r="AS909" s="177"/>
      <c r="AT909" s="177"/>
    </row>
    <row r="910" spans="1:46" ht="15" customHeight="1">
      <c r="A910" s="177"/>
      <c r="B910" s="177"/>
      <c r="C910" s="177"/>
      <c r="D910" s="177"/>
      <c r="E910" s="177"/>
      <c r="F910" s="177"/>
      <c r="G910" s="177"/>
      <c r="H910" s="177"/>
      <c r="I910" s="177"/>
      <c r="J910" s="177"/>
      <c r="K910" s="177"/>
      <c r="L910" s="177"/>
      <c r="M910" s="177"/>
      <c r="N910" s="177"/>
      <c r="O910" s="177"/>
      <c r="P910" s="177"/>
      <c r="Q910" s="177"/>
      <c r="R910" s="177"/>
      <c r="S910" s="177"/>
      <c r="T910" s="177"/>
      <c r="U910" s="177"/>
      <c r="V910" s="177"/>
      <c r="W910" s="177"/>
      <c r="X910" s="177"/>
      <c r="Y910" s="177"/>
      <c r="Z910" s="177"/>
      <c r="AA910" s="177"/>
      <c r="AB910" s="177"/>
      <c r="AC910" s="177"/>
      <c r="AD910" s="177"/>
      <c r="AE910" s="177"/>
      <c r="AF910" s="177"/>
      <c r="AG910" s="177"/>
      <c r="AH910" s="177"/>
      <c r="AI910" s="177"/>
      <c r="AJ910" s="177"/>
      <c r="AK910" s="177"/>
      <c r="AL910" s="177"/>
      <c r="AM910" s="177"/>
      <c r="AN910" s="177"/>
      <c r="AO910" s="177"/>
      <c r="AP910" s="177"/>
      <c r="AQ910" s="177"/>
      <c r="AR910" s="177"/>
      <c r="AS910" s="177"/>
      <c r="AT910" s="177"/>
    </row>
    <row r="911" spans="1:46" ht="15" customHeight="1">
      <c r="A911" s="177"/>
      <c r="B911" s="177"/>
      <c r="C911" s="177"/>
      <c r="D911" s="177"/>
      <c r="E911" s="177"/>
      <c r="F911" s="177"/>
      <c r="G911" s="177"/>
      <c r="H911" s="177"/>
      <c r="I911" s="177"/>
      <c r="J911" s="177"/>
      <c r="K911" s="177"/>
      <c r="L911" s="177"/>
      <c r="M911" s="177"/>
      <c r="N911" s="177"/>
      <c r="O911" s="177"/>
      <c r="P911" s="177"/>
      <c r="Q911" s="177"/>
      <c r="R911" s="177"/>
      <c r="S911" s="177"/>
      <c r="T911" s="177"/>
      <c r="U911" s="177"/>
      <c r="V911" s="177"/>
      <c r="W911" s="177"/>
      <c r="X911" s="177"/>
      <c r="Y911" s="177"/>
      <c r="Z911" s="177"/>
      <c r="AA911" s="177"/>
      <c r="AB911" s="177"/>
      <c r="AC911" s="177"/>
      <c r="AD911" s="177"/>
      <c r="AE911" s="177"/>
      <c r="AF911" s="177"/>
      <c r="AG911" s="177"/>
      <c r="AH911" s="177"/>
      <c r="AI911" s="177"/>
      <c r="AJ911" s="177"/>
      <c r="AK911" s="177"/>
      <c r="AL911" s="177"/>
      <c r="AM911" s="177"/>
      <c r="AN911" s="177"/>
      <c r="AO911" s="177"/>
      <c r="AP911" s="177"/>
      <c r="AQ911" s="177"/>
      <c r="AR911" s="177"/>
      <c r="AS911" s="177"/>
      <c r="AT911" s="177"/>
    </row>
    <row r="912" spans="1:46" ht="15" customHeight="1">
      <c r="A912" s="177"/>
      <c r="B912" s="177"/>
      <c r="C912" s="177"/>
      <c r="D912" s="177"/>
      <c r="E912" s="177"/>
      <c r="F912" s="177"/>
      <c r="G912" s="177"/>
      <c r="H912" s="177"/>
      <c r="I912" s="177"/>
      <c r="J912" s="177"/>
      <c r="K912" s="177"/>
      <c r="L912" s="177"/>
      <c r="M912" s="177"/>
      <c r="N912" s="177"/>
      <c r="O912" s="177"/>
      <c r="P912" s="177"/>
      <c r="Q912" s="177"/>
      <c r="R912" s="177"/>
      <c r="S912" s="177"/>
      <c r="T912" s="177"/>
      <c r="U912" s="177"/>
      <c r="V912" s="177"/>
      <c r="W912" s="177"/>
      <c r="X912" s="177"/>
      <c r="Y912" s="177"/>
      <c r="Z912" s="177"/>
      <c r="AA912" s="177"/>
      <c r="AB912" s="177"/>
      <c r="AC912" s="177"/>
      <c r="AD912" s="177"/>
      <c r="AE912" s="177"/>
      <c r="AF912" s="177"/>
      <c r="AG912" s="177"/>
      <c r="AH912" s="177"/>
      <c r="AI912" s="177"/>
      <c r="AJ912" s="177"/>
      <c r="AK912" s="177"/>
      <c r="AL912" s="177"/>
      <c r="AM912" s="177"/>
      <c r="AN912" s="177"/>
      <c r="AO912" s="177"/>
      <c r="AP912" s="177"/>
      <c r="AQ912" s="177"/>
      <c r="AR912" s="177"/>
      <c r="AS912" s="177"/>
      <c r="AT912" s="177"/>
    </row>
    <row r="913" spans="1:46" ht="15" customHeight="1">
      <c r="A913" s="177"/>
      <c r="B913" s="177"/>
      <c r="C913" s="177"/>
      <c r="D913" s="177"/>
      <c r="E913" s="177"/>
      <c r="F913" s="177"/>
      <c r="G913" s="177"/>
      <c r="H913" s="177"/>
      <c r="I913" s="177"/>
      <c r="J913" s="177"/>
      <c r="K913" s="177"/>
      <c r="L913" s="177"/>
      <c r="M913" s="177"/>
      <c r="N913" s="177"/>
      <c r="O913" s="177"/>
      <c r="P913" s="177"/>
      <c r="Q913" s="177"/>
      <c r="R913" s="177"/>
      <c r="S913" s="177"/>
      <c r="T913" s="177"/>
      <c r="U913" s="177"/>
      <c r="V913" s="177"/>
      <c r="W913" s="177"/>
      <c r="X913" s="177"/>
      <c r="Y913" s="177"/>
      <c r="Z913" s="177"/>
      <c r="AA913" s="177"/>
      <c r="AB913" s="177"/>
      <c r="AC913" s="177"/>
      <c r="AD913" s="177"/>
      <c r="AE913" s="177"/>
      <c r="AF913" s="177"/>
      <c r="AG913" s="177"/>
      <c r="AH913" s="177"/>
      <c r="AI913" s="177"/>
      <c r="AJ913" s="177"/>
      <c r="AK913" s="177"/>
      <c r="AL913" s="177"/>
      <c r="AM913" s="177"/>
      <c r="AN913" s="177"/>
      <c r="AO913" s="177"/>
      <c r="AP913" s="177"/>
      <c r="AQ913" s="177"/>
      <c r="AR913" s="177"/>
      <c r="AS913" s="177"/>
      <c r="AT913" s="177"/>
    </row>
    <row r="914" spans="1:46" ht="15" customHeight="1">
      <c r="A914" s="177"/>
      <c r="B914" s="177"/>
      <c r="C914" s="177"/>
      <c r="D914" s="177"/>
      <c r="E914" s="177"/>
      <c r="F914" s="177"/>
      <c r="G914" s="177"/>
      <c r="H914" s="177"/>
      <c r="I914" s="177"/>
      <c r="J914" s="177"/>
      <c r="K914" s="177"/>
      <c r="L914" s="177"/>
      <c r="M914" s="177"/>
      <c r="N914" s="177"/>
      <c r="O914" s="177"/>
      <c r="P914" s="177"/>
      <c r="Q914" s="177"/>
      <c r="R914" s="177"/>
      <c r="S914" s="177"/>
      <c r="T914" s="177"/>
      <c r="U914" s="177"/>
      <c r="V914" s="177"/>
      <c r="W914" s="177"/>
      <c r="X914" s="177"/>
      <c r="Y914" s="177"/>
      <c r="Z914" s="177"/>
      <c r="AA914" s="177"/>
      <c r="AB914" s="177"/>
      <c r="AC914" s="177"/>
      <c r="AD914" s="177"/>
      <c r="AE914" s="177"/>
      <c r="AF914" s="177"/>
      <c r="AG914" s="177"/>
      <c r="AH914" s="177"/>
      <c r="AI914" s="177"/>
      <c r="AJ914" s="177"/>
      <c r="AK914" s="177"/>
      <c r="AL914" s="177"/>
      <c r="AM914" s="177"/>
      <c r="AN914" s="177"/>
      <c r="AO914" s="177"/>
      <c r="AP914" s="177"/>
      <c r="AQ914" s="177"/>
      <c r="AR914" s="177"/>
      <c r="AS914" s="177"/>
      <c r="AT914" s="177"/>
    </row>
    <row r="915" spans="1:46" ht="15" customHeight="1">
      <c r="A915" s="177"/>
      <c r="B915" s="177"/>
      <c r="C915" s="177"/>
      <c r="D915" s="177"/>
      <c r="E915" s="177"/>
      <c r="F915" s="177"/>
      <c r="G915" s="177"/>
      <c r="H915" s="177"/>
      <c r="I915" s="177"/>
      <c r="J915" s="177"/>
      <c r="K915" s="177"/>
      <c r="L915" s="177"/>
      <c r="M915" s="177"/>
      <c r="N915" s="177"/>
      <c r="O915" s="177"/>
      <c r="P915" s="177"/>
      <c r="Q915" s="177"/>
      <c r="R915" s="177"/>
      <c r="S915" s="177"/>
      <c r="T915" s="177"/>
      <c r="U915" s="177"/>
      <c r="V915" s="177"/>
      <c r="W915" s="177"/>
      <c r="X915" s="177"/>
      <c r="Y915" s="177"/>
      <c r="Z915" s="177"/>
      <c r="AA915" s="177"/>
      <c r="AB915" s="177"/>
      <c r="AC915" s="177"/>
      <c r="AD915" s="177"/>
      <c r="AE915" s="177"/>
      <c r="AF915" s="177"/>
      <c r="AG915" s="177"/>
      <c r="AH915" s="177"/>
      <c r="AI915" s="177"/>
      <c r="AJ915" s="177"/>
      <c r="AK915" s="177"/>
      <c r="AL915" s="177"/>
      <c r="AM915" s="177"/>
      <c r="AN915" s="177"/>
      <c r="AO915" s="177"/>
      <c r="AP915" s="177"/>
      <c r="AQ915" s="177"/>
      <c r="AR915" s="177"/>
      <c r="AS915" s="177"/>
      <c r="AT915" s="177"/>
    </row>
    <row r="916" spans="1:46" ht="15" customHeight="1">
      <c r="A916" s="177"/>
      <c r="B916" s="177"/>
      <c r="C916" s="177"/>
      <c r="D916" s="177"/>
      <c r="E916" s="177"/>
      <c r="F916" s="177"/>
      <c r="G916" s="177"/>
      <c r="H916" s="177"/>
      <c r="I916" s="177"/>
      <c r="J916" s="177"/>
      <c r="K916" s="177"/>
      <c r="L916" s="177"/>
      <c r="M916" s="177"/>
      <c r="N916" s="177"/>
      <c r="O916" s="177"/>
      <c r="P916" s="177"/>
      <c r="Q916" s="177"/>
      <c r="R916" s="177"/>
      <c r="S916" s="177"/>
      <c r="T916" s="177"/>
      <c r="U916" s="177"/>
      <c r="V916" s="177"/>
      <c r="W916" s="177"/>
      <c r="X916" s="177"/>
      <c r="Y916" s="177"/>
      <c r="Z916" s="177"/>
      <c r="AA916" s="177"/>
      <c r="AB916" s="177"/>
      <c r="AC916" s="177"/>
      <c r="AD916" s="177"/>
      <c r="AE916" s="177"/>
      <c r="AF916" s="177"/>
      <c r="AG916" s="177"/>
      <c r="AH916" s="177"/>
      <c r="AI916" s="177"/>
      <c r="AJ916" s="177"/>
      <c r="AK916" s="177"/>
      <c r="AL916" s="177"/>
      <c r="AM916" s="177"/>
      <c r="AN916" s="177"/>
      <c r="AO916" s="177"/>
      <c r="AP916" s="177"/>
      <c r="AQ916" s="177"/>
      <c r="AR916" s="177"/>
      <c r="AS916" s="177"/>
      <c r="AT916" s="177"/>
    </row>
    <row r="917" spans="1:46" ht="15" customHeight="1">
      <c r="A917" s="177"/>
      <c r="B917" s="177"/>
      <c r="C917" s="177"/>
      <c r="D917" s="177"/>
      <c r="E917" s="177"/>
      <c r="F917" s="177"/>
      <c r="G917" s="177"/>
      <c r="H917" s="177"/>
      <c r="I917" s="177"/>
      <c r="J917" s="177"/>
      <c r="K917" s="177"/>
      <c r="L917" s="177"/>
      <c r="M917" s="177"/>
      <c r="N917" s="177"/>
      <c r="O917" s="177"/>
      <c r="P917" s="177"/>
      <c r="Q917" s="177"/>
      <c r="R917" s="177"/>
      <c r="S917" s="177"/>
      <c r="T917" s="177"/>
      <c r="U917" s="177"/>
      <c r="V917" s="177"/>
      <c r="W917" s="177"/>
      <c r="X917" s="177"/>
      <c r="Y917" s="177"/>
      <c r="Z917" s="177"/>
      <c r="AA917" s="177"/>
      <c r="AB917" s="177"/>
      <c r="AC917" s="177"/>
      <c r="AD917" s="177"/>
      <c r="AE917" s="177"/>
      <c r="AF917" s="177"/>
      <c r="AG917" s="177"/>
      <c r="AH917" s="177"/>
      <c r="AI917" s="177"/>
      <c r="AJ917" s="177"/>
      <c r="AK917" s="177"/>
      <c r="AL917" s="177"/>
      <c r="AM917" s="177"/>
      <c r="AN917" s="177"/>
      <c r="AO917" s="177"/>
      <c r="AP917" s="177"/>
      <c r="AQ917" s="177"/>
      <c r="AR917" s="177"/>
      <c r="AS917" s="177"/>
      <c r="AT917" s="177"/>
    </row>
    <row r="918" spans="1:46" ht="15" customHeight="1">
      <c r="A918" s="177"/>
      <c r="B918" s="177"/>
      <c r="C918" s="177"/>
      <c r="D918" s="177"/>
      <c r="E918" s="177"/>
      <c r="F918" s="177"/>
      <c r="G918" s="177"/>
      <c r="H918" s="177"/>
      <c r="I918" s="177"/>
      <c r="J918" s="177"/>
      <c r="K918" s="177"/>
      <c r="L918" s="177"/>
      <c r="M918" s="177"/>
      <c r="N918" s="177"/>
      <c r="O918" s="177"/>
      <c r="P918" s="177"/>
      <c r="Q918" s="177"/>
      <c r="R918" s="177"/>
      <c r="S918" s="177"/>
      <c r="T918" s="177"/>
      <c r="U918" s="177"/>
      <c r="V918" s="177"/>
      <c r="W918" s="177"/>
      <c r="X918" s="177"/>
      <c r="Y918" s="177"/>
      <c r="Z918" s="177"/>
      <c r="AA918" s="177"/>
      <c r="AB918" s="177"/>
      <c r="AC918" s="177"/>
      <c r="AD918" s="177"/>
      <c r="AE918" s="177"/>
      <c r="AF918" s="177"/>
      <c r="AG918" s="177"/>
      <c r="AH918" s="177"/>
      <c r="AI918" s="177"/>
      <c r="AJ918" s="177"/>
      <c r="AK918" s="177"/>
      <c r="AL918" s="177"/>
      <c r="AM918" s="177"/>
      <c r="AN918" s="177"/>
      <c r="AO918" s="177"/>
      <c r="AP918" s="177"/>
      <c r="AQ918" s="177"/>
      <c r="AR918" s="177"/>
      <c r="AS918" s="177"/>
      <c r="AT918" s="177"/>
    </row>
    <row r="919" spans="1:46" ht="15" customHeight="1">
      <c r="A919" s="177"/>
      <c r="B919" s="177"/>
      <c r="C919" s="177"/>
      <c r="D919" s="177"/>
      <c r="E919" s="177"/>
      <c r="F919" s="177"/>
      <c r="G919" s="177"/>
      <c r="H919" s="177"/>
      <c r="I919" s="177"/>
      <c r="J919" s="177"/>
      <c r="K919" s="177"/>
      <c r="L919" s="177"/>
      <c r="M919" s="177"/>
      <c r="N919" s="177"/>
      <c r="O919" s="177"/>
      <c r="P919" s="177"/>
      <c r="Q919" s="177"/>
      <c r="R919" s="177"/>
      <c r="S919" s="177"/>
      <c r="T919" s="177"/>
      <c r="U919" s="177"/>
      <c r="V919" s="177"/>
      <c r="W919" s="177"/>
      <c r="X919" s="177"/>
      <c r="Y919" s="177"/>
      <c r="Z919" s="177"/>
      <c r="AA919" s="177"/>
      <c r="AB919" s="177"/>
      <c r="AC919" s="177"/>
      <c r="AD919" s="177"/>
      <c r="AE919" s="177"/>
      <c r="AF919" s="177"/>
      <c r="AG919" s="177"/>
      <c r="AH919" s="177"/>
      <c r="AI919" s="177"/>
      <c r="AJ919" s="177"/>
      <c r="AK919" s="177"/>
      <c r="AL919" s="177"/>
      <c r="AM919" s="177"/>
      <c r="AN919" s="177"/>
      <c r="AO919" s="177"/>
      <c r="AP919" s="177"/>
      <c r="AQ919" s="177"/>
      <c r="AR919" s="177"/>
      <c r="AS919" s="177"/>
      <c r="AT919" s="177"/>
    </row>
    <row r="920" spans="1:46" ht="15" customHeight="1">
      <c r="A920" s="177"/>
      <c r="B920" s="177"/>
      <c r="C920" s="177"/>
      <c r="D920" s="177"/>
      <c r="E920" s="177"/>
      <c r="F920" s="177"/>
      <c r="G920" s="177"/>
      <c r="H920" s="177"/>
      <c r="I920" s="177"/>
      <c r="J920" s="177"/>
      <c r="K920" s="177"/>
      <c r="L920" s="177"/>
      <c r="M920" s="177"/>
      <c r="N920" s="177"/>
      <c r="O920" s="177"/>
      <c r="P920" s="177"/>
      <c r="Q920" s="177"/>
      <c r="R920" s="177"/>
      <c r="S920" s="177"/>
      <c r="T920" s="177"/>
      <c r="U920" s="177"/>
      <c r="V920" s="177"/>
      <c r="W920" s="177"/>
      <c r="X920" s="177"/>
      <c r="Y920" s="177"/>
      <c r="Z920" s="177"/>
      <c r="AA920" s="177"/>
      <c r="AB920" s="177"/>
      <c r="AC920" s="177"/>
      <c r="AD920" s="177"/>
      <c r="AE920" s="177"/>
      <c r="AF920" s="177"/>
      <c r="AG920" s="177"/>
      <c r="AH920" s="177"/>
      <c r="AI920" s="177"/>
      <c r="AJ920" s="177"/>
      <c r="AK920" s="177"/>
      <c r="AL920" s="177"/>
      <c r="AM920" s="177"/>
      <c r="AN920" s="177"/>
      <c r="AO920" s="177"/>
      <c r="AP920" s="177"/>
      <c r="AQ920" s="177"/>
      <c r="AR920" s="177"/>
      <c r="AS920" s="177"/>
      <c r="AT920" s="177"/>
    </row>
    <row r="921" spans="1:46" ht="15" customHeight="1">
      <c r="A921" s="177"/>
      <c r="B921" s="177"/>
      <c r="C921" s="177"/>
      <c r="D921" s="177"/>
      <c r="E921" s="177"/>
      <c r="F921" s="177"/>
      <c r="G921" s="177"/>
      <c r="H921" s="177"/>
      <c r="I921" s="177"/>
      <c r="J921" s="177"/>
      <c r="K921" s="177"/>
      <c r="L921" s="177"/>
      <c r="M921" s="177"/>
      <c r="N921" s="177"/>
      <c r="O921" s="177"/>
      <c r="P921" s="177"/>
      <c r="Q921" s="177"/>
      <c r="R921" s="177"/>
      <c r="S921" s="177"/>
      <c r="T921" s="177"/>
      <c r="U921" s="177"/>
      <c r="V921" s="177"/>
      <c r="W921" s="177"/>
      <c r="X921" s="177"/>
      <c r="Y921" s="177"/>
      <c r="Z921" s="177"/>
      <c r="AA921" s="177"/>
      <c r="AB921" s="177"/>
      <c r="AC921" s="177"/>
      <c r="AD921" s="177"/>
      <c r="AE921" s="177"/>
      <c r="AF921" s="177"/>
      <c r="AG921" s="177"/>
      <c r="AH921" s="177"/>
      <c r="AI921" s="177"/>
      <c r="AJ921" s="177"/>
      <c r="AK921" s="177"/>
      <c r="AL921" s="177"/>
      <c r="AM921" s="177"/>
      <c r="AN921" s="177"/>
      <c r="AO921" s="177"/>
      <c r="AP921" s="177"/>
      <c r="AQ921" s="177"/>
      <c r="AR921" s="177"/>
      <c r="AS921" s="177"/>
      <c r="AT921" s="177"/>
    </row>
    <row r="922" spans="1:46" ht="15" customHeight="1">
      <c r="A922" s="177"/>
      <c r="B922" s="177"/>
      <c r="C922" s="177"/>
      <c r="D922" s="177"/>
      <c r="E922" s="177"/>
      <c r="F922" s="177"/>
      <c r="G922" s="177"/>
      <c r="H922" s="177"/>
      <c r="I922" s="177"/>
      <c r="J922" s="177"/>
      <c r="K922" s="177"/>
      <c r="L922" s="177"/>
      <c r="M922" s="177"/>
      <c r="N922" s="177"/>
      <c r="O922" s="177"/>
      <c r="P922" s="177"/>
      <c r="Q922" s="177"/>
      <c r="R922" s="177"/>
      <c r="S922" s="177"/>
      <c r="T922" s="177"/>
      <c r="U922" s="177"/>
      <c r="V922" s="177"/>
      <c r="W922" s="177"/>
      <c r="X922" s="177"/>
      <c r="Y922" s="177"/>
      <c r="Z922" s="177"/>
      <c r="AA922" s="177"/>
      <c r="AB922" s="177"/>
      <c r="AC922" s="177"/>
      <c r="AD922" s="177"/>
      <c r="AE922" s="177"/>
      <c r="AF922" s="177"/>
      <c r="AG922" s="177"/>
      <c r="AH922" s="177"/>
      <c r="AI922" s="177"/>
      <c r="AJ922" s="177"/>
      <c r="AK922" s="177"/>
      <c r="AL922" s="177"/>
      <c r="AM922" s="177"/>
      <c r="AN922" s="177"/>
      <c r="AO922" s="177"/>
      <c r="AP922" s="177"/>
      <c r="AQ922" s="177"/>
      <c r="AR922" s="177"/>
      <c r="AS922" s="177"/>
      <c r="AT922" s="177"/>
    </row>
    <row r="923" spans="1:46" ht="15" customHeight="1">
      <c r="A923" s="177"/>
      <c r="B923" s="177"/>
      <c r="C923" s="177"/>
      <c r="D923" s="177"/>
      <c r="E923" s="177"/>
      <c r="F923" s="177"/>
      <c r="G923" s="177"/>
      <c r="H923" s="177"/>
      <c r="I923" s="177"/>
      <c r="J923" s="177"/>
      <c r="K923" s="177"/>
      <c r="L923" s="177"/>
      <c r="M923" s="177"/>
      <c r="N923" s="177"/>
      <c r="O923" s="177"/>
      <c r="P923" s="177"/>
      <c r="Q923" s="177"/>
      <c r="R923" s="177"/>
      <c r="S923" s="177"/>
      <c r="T923" s="177"/>
      <c r="U923" s="177"/>
      <c r="V923" s="177"/>
      <c r="W923" s="177"/>
      <c r="X923" s="177"/>
      <c r="Y923" s="177"/>
      <c r="Z923" s="177"/>
      <c r="AA923" s="177"/>
      <c r="AB923" s="177"/>
      <c r="AC923" s="177"/>
      <c r="AD923" s="177"/>
      <c r="AE923" s="177"/>
      <c r="AF923" s="177"/>
      <c r="AG923" s="177"/>
      <c r="AH923" s="177"/>
      <c r="AI923" s="177"/>
      <c r="AJ923" s="177"/>
      <c r="AK923" s="177"/>
      <c r="AL923" s="177"/>
      <c r="AM923" s="177"/>
      <c r="AN923" s="177"/>
      <c r="AO923" s="177"/>
      <c r="AP923" s="177"/>
      <c r="AQ923" s="177"/>
      <c r="AR923" s="177"/>
      <c r="AS923" s="177"/>
      <c r="AT923" s="177"/>
    </row>
    <row r="924" spans="1:46" ht="15" customHeight="1">
      <c r="A924" s="177"/>
      <c r="B924" s="177"/>
      <c r="C924" s="177"/>
      <c r="D924" s="177"/>
      <c r="E924" s="177"/>
      <c r="F924" s="177"/>
      <c r="G924" s="177"/>
      <c r="H924" s="177"/>
      <c r="I924" s="177"/>
      <c r="J924" s="177"/>
      <c r="K924" s="177"/>
      <c r="L924" s="177"/>
      <c r="M924" s="177"/>
      <c r="N924" s="177"/>
      <c r="O924" s="177"/>
      <c r="P924" s="177"/>
      <c r="Q924" s="177"/>
      <c r="R924" s="177"/>
      <c r="S924" s="177"/>
      <c r="T924" s="177"/>
      <c r="U924" s="177"/>
      <c r="V924" s="177"/>
      <c r="W924" s="177"/>
      <c r="X924" s="177"/>
      <c r="Y924" s="177"/>
      <c r="Z924" s="177"/>
      <c r="AA924" s="177"/>
      <c r="AB924" s="177"/>
      <c r="AC924" s="177"/>
      <c r="AD924" s="177"/>
      <c r="AE924" s="177"/>
      <c r="AF924" s="177"/>
      <c r="AG924" s="177"/>
      <c r="AH924" s="177"/>
      <c r="AI924" s="177"/>
      <c r="AJ924" s="177"/>
      <c r="AK924" s="177"/>
      <c r="AL924" s="177"/>
      <c r="AM924" s="177"/>
      <c r="AN924" s="177"/>
      <c r="AO924" s="177"/>
      <c r="AP924" s="177"/>
      <c r="AQ924" s="177"/>
      <c r="AR924" s="177"/>
      <c r="AS924" s="177"/>
      <c r="AT924" s="177"/>
    </row>
    <row r="925" spans="1:46" ht="15" customHeight="1">
      <c r="A925" s="177"/>
      <c r="B925" s="177"/>
      <c r="C925" s="177"/>
      <c r="D925" s="177"/>
      <c r="E925" s="177"/>
      <c r="F925" s="177"/>
      <c r="G925" s="177"/>
      <c r="H925" s="177"/>
      <c r="I925" s="177"/>
      <c r="J925" s="177"/>
      <c r="K925" s="177"/>
      <c r="L925" s="177"/>
      <c r="M925" s="177"/>
      <c r="N925" s="177"/>
      <c r="O925" s="177"/>
      <c r="P925" s="177"/>
      <c r="Q925" s="177"/>
      <c r="R925" s="177"/>
      <c r="S925" s="177"/>
      <c r="T925" s="177"/>
      <c r="U925" s="177"/>
      <c r="V925" s="177"/>
      <c r="W925" s="177"/>
      <c r="X925" s="177"/>
      <c r="Y925" s="177"/>
      <c r="Z925" s="177"/>
      <c r="AA925" s="177"/>
      <c r="AB925" s="177"/>
      <c r="AC925" s="177"/>
      <c r="AD925" s="177"/>
      <c r="AE925" s="177"/>
      <c r="AF925" s="177"/>
      <c r="AG925" s="177"/>
      <c r="AH925" s="177"/>
      <c r="AI925" s="177"/>
      <c r="AJ925" s="177"/>
      <c r="AK925" s="177"/>
      <c r="AL925" s="177"/>
      <c r="AM925" s="177"/>
      <c r="AN925" s="177"/>
      <c r="AO925" s="177"/>
      <c r="AP925" s="177"/>
      <c r="AQ925" s="177"/>
      <c r="AR925" s="177"/>
      <c r="AS925" s="177"/>
      <c r="AT925" s="177"/>
    </row>
    <row r="926" spans="1:46" ht="15" customHeight="1">
      <c r="A926" s="177"/>
      <c r="B926" s="177"/>
      <c r="C926" s="177"/>
      <c r="D926" s="177"/>
      <c r="E926" s="177"/>
      <c r="F926" s="177"/>
      <c r="G926" s="177"/>
      <c r="H926" s="177"/>
      <c r="I926" s="177"/>
      <c r="J926" s="177"/>
      <c r="K926" s="177"/>
      <c r="L926" s="177"/>
      <c r="M926" s="177"/>
      <c r="N926" s="177"/>
      <c r="O926" s="177"/>
      <c r="P926" s="177"/>
      <c r="Q926" s="177"/>
      <c r="R926" s="177"/>
      <c r="S926" s="177"/>
      <c r="T926" s="177"/>
      <c r="U926" s="177"/>
      <c r="V926" s="177"/>
      <c r="W926" s="177"/>
      <c r="X926" s="177"/>
      <c r="Y926" s="177"/>
      <c r="Z926" s="177"/>
      <c r="AA926" s="177"/>
      <c r="AB926" s="177"/>
      <c r="AC926" s="177"/>
      <c r="AD926" s="177"/>
      <c r="AE926" s="177"/>
      <c r="AF926" s="177"/>
      <c r="AG926" s="177"/>
      <c r="AH926" s="177"/>
      <c r="AI926" s="177"/>
      <c r="AJ926" s="177"/>
      <c r="AK926" s="177"/>
      <c r="AL926" s="177"/>
      <c r="AM926" s="177"/>
      <c r="AN926" s="177"/>
      <c r="AO926" s="177"/>
      <c r="AP926" s="177"/>
      <c r="AQ926" s="177"/>
      <c r="AR926" s="177"/>
      <c r="AS926" s="177"/>
      <c r="AT926" s="177"/>
    </row>
    <row r="927" spans="1:46" ht="15" customHeight="1">
      <c r="A927" s="177"/>
      <c r="B927" s="177"/>
      <c r="C927" s="177"/>
      <c r="D927" s="177"/>
      <c r="E927" s="177"/>
      <c r="F927" s="177"/>
      <c r="G927" s="177"/>
      <c r="H927" s="177"/>
      <c r="I927" s="177"/>
      <c r="J927" s="177"/>
      <c r="K927" s="177"/>
      <c r="L927" s="177"/>
      <c r="M927" s="177"/>
      <c r="N927" s="177"/>
      <c r="O927" s="177"/>
      <c r="P927" s="177"/>
      <c r="Q927" s="177"/>
      <c r="R927" s="177"/>
      <c r="S927" s="177"/>
      <c r="T927" s="177"/>
      <c r="U927" s="177"/>
      <c r="V927" s="177"/>
      <c r="W927" s="177"/>
      <c r="X927" s="177"/>
      <c r="Y927" s="177"/>
      <c r="Z927" s="177"/>
      <c r="AA927" s="177"/>
      <c r="AB927" s="177"/>
      <c r="AC927" s="177"/>
      <c r="AD927" s="177"/>
      <c r="AE927" s="177"/>
      <c r="AF927" s="177"/>
      <c r="AG927" s="177"/>
      <c r="AH927" s="177"/>
      <c r="AI927" s="177"/>
      <c r="AJ927" s="177"/>
      <c r="AK927" s="177"/>
      <c r="AL927" s="177"/>
      <c r="AM927" s="177"/>
      <c r="AN927" s="177"/>
      <c r="AO927" s="177"/>
      <c r="AP927" s="177"/>
      <c r="AQ927" s="177"/>
      <c r="AR927" s="177"/>
      <c r="AS927" s="177"/>
      <c r="AT927" s="177"/>
    </row>
    <row r="928" spans="1:46" ht="15" customHeight="1">
      <c r="A928" s="177"/>
      <c r="B928" s="177"/>
      <c r="C928" s="177"/>
      <c r="D928" s="177"/>
      <c r="E928" s="177"/>
      <c r="F928" s="177"/>
      <c r="G928" s="177"/>
      <c r="H928" s="177"/>
      <c r="I928" s="177"/>
      <c r="J928" s="177"/>
      <c r="K928" s="177"/>
      <c r="L928" s="177"/>
      <c r="M928" s="177"/>
      <c r="N928" s="177"/>
      <c r="O928" s="177"/>
      <c r="P928" s="177"/>
      <c r="Q928" s="177"/>
      <c r="R928" s="177"/>
      <c r="S928" s="177"/>
      <c r="T928" s="177"/>
      <c r="U928" s="177"/>
      <c r="V928" s="177"/>
      <c r="W928" s="177"/>
      <c r="X928" s="177"/>
      <c r="Y928" s="177"/>
      <c r="Z928" s="177"/>
      <c r="AA928" s="177"/>
      <c r="AB928" s="177"/>
      <c r="AC928" s="177"/>
      <c r="AD928" s="177"/>
      <c r="AE928" s="177"/>
      <c r="AF928" s="177"/>
      <c r="AG928" s="177"/>
      <c r="AH928" s="177"/>
      <c r="AI928" s="177"/>
      <c r="AJ928" s="177"/>
      <c r="AK928" s="177"/>
      <c r="AL928" s="177"/>
      <c r="AM928" s="177"/>
      <c r="AN928" s="177"/>
      <c r="AO928" s="177"/>
      <c r="AP928" s="177"/>
      <c r="AQ928" s="177"/>
      <c r="AR928" s="177"/>
      <c r="AS928" s="177"/>
      <c r="AT928" s="177"/>
    </row>
    <row r="929" spans="1:46" ht="15" customHeight="1">
      <c r="A929" s="177"/>
      <c r="B929" s="177"/>
      <c r="C929" s="177"/>
      <c r="D929" s="177"/>
      <c r="E929" s="177"/>
      <c r="F929" s="177"/>
      <c r="G929" s="177"/>
      <c r="H929" s="177"/>
      <c r="I929" s="177"/>
      <c r="J929" s="177"/>
      <c r="K929" s="177"/>
      <c r="L929" s="177"/>
      <c r="M929" s="177"/>
      <c r="N929" s="177"/>
      <c r="O929" s="177"/>
      <c r="P929" s="177"/>
      <c r="Q929" s="177"/>
      <c r="R929" s="177"/>
      <c r="S929" s="177"/>
      <c r="T929" s="177"/>
      <c r="U929" s="177"/>
      <c r="V929" s="177"/>
      <c r="W929" s="177"/>
      <c r="X929" s="177"/>
      <c r="Y929" s="177"/>
      <c r="Z929" s="177"/>
      <c r="AA929" s="177"/>
      <c r="AB929" s="177"/>
      <c r="AC929" s="177"/>
      <c r="AD929" s="177"/>
      <c r="AE929" s="177"/>
      <c r="AF929" s="177"/>
      <c r="AG929" s="177"/>
      <c r="AH929" s="177"/>
      <c r="AI929" s="177"/>
      <c r="AJ929" s="177"/>
      <c r="AK929" s="177"/>
      <c r="AL929" s="177"/>
      <c r="AM929" s="177"/>
      <c r="AN929" s="177"/>
      <c r="AO929" s="177"/>
      <c r="AP929" s="177"/>
      <c r="AQ929" s="177"/>
      <c r="AR929" s="177"/>
      <c r="AS929" s="177"/>
      <c r="AT929" s="177"/>
    </row>
    <row r="930" spans="1:46" ht="15" customHeight="1">
      <c r="A930" s="177"/>
      <c r="B930" s="177"/>
      <c r="C930" s="177"/>
      <c r="D930" s="177"/>
      <c r="E930" s="177"/>
      <c r="F930" s="177"/>
      <c r="G930" s="177"/>
      <c r="H930" s="177"/>
      <c r="I930" s="177"/>
      <c r="J930" s="177"/>
      <c r="K930" s="177"/>
      <c r="L930" s="177"/>
      <c r="M930" s="177"/>
      <c r="N930" s="177"/>
      <c r="O930" s="177"/>
      <c r="P930" s="177"/>
      <c r="Q930" s="177"/>
      <c r="R930" s="177"/>
      <c r="S930" s="177"/>
      <c r="T930" s="177"/>
      <c r="U930" s="177"/>
      <c r="V930" s="177"/>
      <c r="W930" s="177"/>
      <c r="X930" s="177"/>
      <c r="Y930" s="177"/>
      <c r="Z930" s="177"/>
      <c r="AA930" s="177"/>
      <c r="AB930" s="177"/>
      <c r="AC930" s="177"/>
      <c r="AD930" s="177"/>
      <c r="AE930" s="177"/>
      <c r="AF930" s="177"/>
      <c r="AG930" s="177"/>
      <c r="AH930" s="177"/>
      <c r="AI930" s="177"/>
      <c r="AJ930" s="177"/>
      <c r="AK930" s="177"/>
      <c r="AL930" s="177"/>
      <c r="AM930" s="177"/>
      <c r="AN930" s="177"/>
      <c r="AO930" s="177"/>
      <c r="AP930" s="177"/>
      <c r="AQ930" s="177"/>
      <c r="AR930" s="177"/>
      <c r="AS930" s="177"/>
      <c r="AT930" s="177"/>
    </row>
    <row r="931" spans="1:46" ht="15" customHeight="1">
      <c r="A931" s="177"/>
      <c r="B931" s="177"/>
      <c r="C931" s="177"/>
      <c r="D931" s="177"/>
      <c r="E931" s="177"/>
      <c r="F931" s="177"/>
      <c r="G931" s="177"/>
      <c r="H931" s="177"/>
      <c r="I931" s="177"/>
      <c r="J931" s="177"/>
      <c r="K931" s="177"/>
      <c r="L931" s="177"/>
      <c r="M931" s="177"/>
      <c r="N931" s="177"/>
      <c r="O931" s="177"/>
      <c r="P931" s="177"/>
      <c r="Q931" s="177"/>
      <c r="R931" s="177"/>
      <c r="S931" s="177"/>
      <c r="T931" s="177"/>
      <c r="U931" s="177"/>
      <c r="V931" s="177"/>
      <c r="W931" s="177"/>
      <c r="X931" s="177"/>
      <c r="Y931" s="177"/>
      <c r="Z931" s="177"/>
      <c r="AA931" s="177"/>
      <c r="AB931" s="177"/>
      <c r="AC931" s="177"/>
      <c r="AD931" s="177"/>
      <c r="AE931" s="177"/>
      <c r="AF931" s="177"/>
      <c r="AG931" s="177"/>
      <c r="AH931" s="177"/>
      <c r="AI931" s="177"/>
      <c r="AJ931" s="177"/>
      <c r="AK931" s="177"/>
      <c r="AL931" s="177"/>
      <c r="AM931" s="177"/>
      <c r="AN931" s="177"/>
      <c r="AO931" s="177"/>
      <c r="AP931" s="177"/>
      <c r="AQ931" s="177"/>
      <c r="AR931" s="177"/>
      <c r="AS931" s="177"/>
      <c r="AT931" s="177"/>
    </row>
    <row r="932" spans="1:46" ht="15" customHeight="1">
      <c r="A932" s="177"/>
      <c r="B932" s="177"/>
      <c r="C932" s="177"/>
      <c r="D932" s="177"/>
      <c r="E932" s="177"/>
      <c r="F932" s="177"/>
      <c r="G932" s="177"/>
      <c r="H932" s="177"/>
      <c r="I932" s="177"/>
      <c r="J932" s="177"/>
      <c r="K932" s="177"/>
      <c r="L932" s="177"/>
      <c r="M932" s="177"/>
      <c r="N932" s="177"/>
      <c r="O932" s="177"/>
      <c r="P932" s="177"/>
      <c r="Q932" s="177"/>
      <c r="R932" s="177"/>
      <c r="S932" s="177"/>
      <c r="T932" s="177"/>
      <c r="U932" s="177"/>
      <c r="V932" s="177"/>
      <c r="W932" s="177"/>
      <c r="X932" s="177"/>
      <c r="Y932" s="177"/>
      <c r="Z932" s="177"/>
      <c r="AA932" s="177"/>
      <c r="AB932" s="177"/>
      <c r="AC932" s="177"/>
      <c r="AD932" s="177"/>
      <c r="AE932" s="177"/>
      <c r="AF932" s="177"/>
      <c r="AG932" s="177"/>
      <c r="AH932" s="177"/>
      <c r="AI932" s="177"/>
      <c r="AJ932" s="177"/>
      <c r="AK932" s="177"/>
      <c r="AL932" s="177"/>
      <c r="AM932" s="177"/>
      <c r="AN932" s="177"/>
      <c r="AO932" s="177"/>
      <c r="AP932" s="177"/>
      <c r="AQ932" s="177"/>
      <c r="AR932" s="177"/>
      <c r="AS932" s="177"/>
      <c r="AT932" s="177"/>
    </row>
    <row r="933" spans="1:46" ht="15" customHeight="1">
      <c r="A933" s="177"/>
      <c r="B933" s="177"/>
      <c r="C933" s="177"/>
      <c r="D933" s="177"/>
      <c r="E933" s="177"/>
      <c r="F933" s="177"/>
      <c r="G933" s="177"/>
      <c r="H933" s="177"/>
      <c r="I933" s="177"/>
      <c r="J933" s="177"/>
      <c r="K933" s="177"/>
      <c r="L933" s="177"/>
      <c r="M933" s="177"/>
      <c r="N933" s="177"/>
      <c r="O933" s="177"/>
      <c r="P933" s="177"/>
      <c r="Q933" s="177"/>
      <c r="R933" s="177"/>
      <c r="S933" s="177"/>
      <c r="T933" s="177"/>
      <c r="U933" s="177"/>
      <c r="V933" s="177"/>
      <c r="W933" s="177"/>
      <c r="X933" s="177"/>
      <c r="Y933" s="177"/>
      <c r="Z933" s="177"/>
      <c r="AA933" s="177"/>
      <c r="AB933" s="177"/>
      <c r="AC933" s="177"/>
      <c r="AD933" s="177"/>
      <c r="AE933" s="177"/>
      <c r="AF933" s="177"/>
      <c r="AG933" s="177"/>
      <c r="AH933" s="177"/>
      <c r="AI933" s="177"/>
      <c r="AJ933" s="177"/>
      <c r="AK933" s="177"/>
      <c r="AL933" s="177"/>
      <c r="AM933" s="177"/>
      <c r="AN933" s="177"/>
      <c r="AO933" s="177"/>
      <c r="AP933" s="177"/>
      <c r="AQ933" s="177"/>
      <c r="AR933" s="177"/>
      <c r="AS933" s="177"/>
      <c r="AT933" s="177"/>
    </row>
    <row r="934" spans="1:46" ht="15" customHeight="1">
      <c r="A934" s="177"/>
      <c r="B934" s="177"/>
      <c r="C934" s="177"/>
      <c r="D934" s="177"/>
      <c r="E934" s="177"/>
      <c r="F934" s="177"/>
      <c r="G934" s="177"/>
      <c r="H934" s="177"/>
      <c r="I934" s="177"/>
      <c r="J934" s="177"/>
      <c r="K934" s="177"/>
      <c r="L934" s="177"/>
      <c r="M934" s="177"/>
      <c r="N934" s="177"/>
      <c r="O934" s="177"/>
      <c r="P934" s="177"/>
      <c r="Q934" s="177"/>
      <c r="R934" s="177"/>
      <c r="S934" s="177"/>
      <c r="T934" s="177"/>
      <c r="U934" s="177"/>
      <c r="V934" s="177"/>
      <c r="W934" s="177"/>
      <c r="X934" s="177"/>
      <c r="Y934" s="177"/>
      <c r="Z934" s="177"/>
      <c r="AA934" s="177"/>
      <c r="AB934" s="177"/>
      <c r="AC934" s="177"/>
      <c r="AD934" s="177"/>
      <c r="AE934" s="177"/>
      <c r="AF934" s="177"/>
      <c r="AG934" s="177"/>
      <c r="AH934" s="177"/>
      <c r="AI934" s="177"/>
      <c r="AJ934" s="177"/>
      <c r="AK934" s="177"/>
      <c r="AL934" s="177"/>
      <c r="AM934" s="177"/>
      <c r="AN934" s="177"/>
      <c r="AO934" s="177"/>
      <c r="AP934" s="177"/>
      <c r="AQ934" s="177"/>
      <c r="AR934" s="177"/>
      <c r="AS934" s="177"/>
      <c r="AT934" s="177"/>
    </row>
    <row r="935" spans="1:46" ht="15" customHeight="1">
      <c r="A935" s="177"/>
      <c r="B935" s="177"/>
      <c r="C935" s="177"/>
      <c r="D935" s="177"/>
      <c r="E935" s="177"/>
      <c r="F935" s="177"/>
      <c r="G935" s="177"/>
      <c r="H935" s="177"/>
      <c r="I935" s="177"/>
      <c r="J935" s="177"/>
      <c r="K935" s="177"/>
      <c r="L935" s="177"/>
      <c r="M935" s="177"/>
      <c r="N935" s="177"/>
      <c r="O935" s="177"/>
      <c r="P935" s="177"/>
      <c r="Q935" s="177"/>
      <c r="R935" s="177"/>
      <c r="S935" s="177"/>
      <c r="T935" s="177"/>
      <c r="U935" s="177"/>
      <c r="V935" s="177"/>
      <c r="W935" s="177"/>
      <c r="X935" s="177"/>
      <c r="Y935" s="177"/>
      <c r="Z935" s="177"/>
      <c r="AA935" s="177"/>
      <c r="AB935" s="177"/>
      <c r="AC935" s="177"/>
      <c r="AD935" s="177"/>
      <c r="AE935" s="177"/>
      <c r="AF935" s="177"/>
      <c r="AG935" s="177"/>
      <c r="AH935" s="177"/>
      <c r="AI935" s="177"/>
      <c r="AJ935" s="177"/>
      <c r="AK935" s="177"/>
      <c r="AL935" s="177"/>
      <c r="AM935" s="177"/>
      <c r="AN935" s="177"/>
      <c r="AO935" s="177"/>
      <c r="AP935" s="177"/>
      <c r="AQ935" s="177"/>
      <c r="AR935" s="177"/>
      <c r="AS935" s="177"/>
      <c r="AT935" s="177"/>
    </row>
    <row r="936" spans="1:46" ht="15" customHeight="1">
      <c r="A936" s="177"/>
      <c r="B936" s="177"/>
      <c r="C936" s="177"/>
      <c r="D936" s="177"/>
      <c r="E936" s="177"/>
      <c r="F936" s="177"/>
      <c r="G936" s="177"/>
      <c r="H936" s="177"/>
      <c r="I936" s="177"/>
      <c r="J936" s="177"/>
      <c r="K936" s="177"/>
      <c r="L936" s="177"/>
      <c r="M936" s="177"/>
      <c r="N936" s="177"/>
      <c r="O936" s="177"/>
      <c r="P936" s="177"/>
      <c r="Q936" s="177"/>
      <c r="R936" s="177"/>
      <c r="S936" s="177"/>
      <c r="T936" s="177"/>
      <c r="U936" s="177"/>
      <c r="V936" s="177"/>
      <c r="W936" s="177"/>
      <c r="X936" s="177"/>
      <c r="Y936" s="177"/>
      <c r="Z936" s="177"/>
      <c r="AA936" s="177"/>
      <c r="AB936" s="177"/>
      <c r="AC936" s="177"/>
      <c r="AD936" s="177"/>
      <c r="AE936" s="177"/>
      <c r="AF936" s="177"/>
      <c r="AG936" s="177"/>
      <c r="AH936" s="177"/>
      <c r="AI936" s="177"/>
      <c r="AJ936" s="177"/>
      <c r="AK936" s="177"/>
      <c r="AL936" s="177"/>
      <c r="AM936" s="177"/>
      <c r="AN936" s="177"/>
      <c r="AO936" s="177"/>
      <c r="AP936" s="177"/>
      <c r="AQ936" s="177"/>
      <c r="AR936" s="177"/>
      <c r="AS936" s="177"/>
      <c r="AT936" s="177"/>
    </row>
    <row r="937" spans="1:46" ht="15" customHeight="1">
      <c r="A937" s="177"/>
      <c r="B937" s="177"/>
      <c r="C937" s="177"/>
      <c r="D937" s="177"/>
      <c r="E937" s="177"/>
      <c r="F937" s="177"/>
      <c r="G937" s="177"/>
      <c r="H937" s="177"/>
      <c r="I937" s="177"/>
      <c r="J937" s="177"/>
      <c r="K937" s="177"/>
      <c r="L937" s="177"/>
      <c r="M937" s="177"/>
      <c r="N937" s="177"/>
      <c r="O937" s="177"/>
      <c r="P937" s="177"/>
      <c r="Q937" s="177"/>
      <c r="R937" s="177"/>
      <c r="S937" s="177"/>
      <c r="T937" s="177"/>
      <c r="U937" s="177"/>
      <c r="V937" s="177"/>
      <c r="W937" s="177"/>
      <c r="X937" s="177"/>
      <c r="Y937" s="177"/>
      <c r="Z937" s="177"/>
      <c r="AA937" s="177"/>
      <c r="AB937" s="177"/>
      <c r="AC937" s="177"/>
      <c r="AD937" s="177"/>
      <c r="AE937" s="177"/>
      <c r="AF937" s="177"/>
      <c r="AG937" s="177"/>
      <c r="AH937" s="177"/>
      <c r="AI937" s="177"/>
      <c r="AJ937" s="177"/>
      <c r="AK937" s="177"/>
      <c r="AL937" s="177"/>
      <c r="AM937" s="177"/>
      <c r="AN937" s="177"/>
      <c r="AO937" s="177"/>
      <c r="AP937" s="177"/>
      <c r="AQ937" s="177"/>
      <c r="AR937" s="177"/>
      <c r="AS937" s="177"/>
      <c r="AT937" s="177"/>
    </row>
    <row r="938" spans="1:46" ht="15" customHeight="1">
      <c r="A938" s="177"/>
      <c r="B938" s="177"/>
      <c r="C938" s="177"/>
      <c r="D938" s="177"/>
      <c r="E938" s="177"/>
      <c r="F938" s="177"/>
      <c r="G938" s="177"/>
      <c r="H938" s="177"/>
      <c r="I938" s="177"/>
      <c r="J938" s="177"/>
      <c r="K938" s="177"/>
      <c r="L938" s="177"/>
      <c r="M938" s="177"/>
      <c r="N938" s="177"/>
      <c r="O938" s="177"/>
      <c r="P938" s="177"/>
      <c r="Q938" s="177"/>
      <c r="R938" s="177"/>
      <c r="S938" s="177"/>
      <c r="T938" s="177"/>
      <c r="U938" s="177"/>
      <c r="V938" s="177"/>
      <c r="W938" s="177"/>
      <c r="X938" s="177"/>
      <c r="Y938" s="177"/>
      <c r="Z938" s="177"/>
      <c r="AA938" s="177"/>
      <c r="AB938" s="177"/>
      <c r="AC938" s="177"/>
      <c r="AD938" s="177"/>
      <c r="AE938" s="177"/>
      <c r="AF938" s="177"/>
      <c r="AG938" s="177"/>
      <c r="AH938" s="177"/>
      <c r="AI938" s="177"/>
      <c r="AJ938" s="177"/>
      <c r="AK938" s="177"/>
      <c r="AL938" s="177"/>
      <c r="AM938" s="177"/>
      <c r="AN938" s="177"/>
      <c r="AO938" s="177"/>
      <c r="AP938" s="177"/>
      <c r="AQ938" s="177"/>
      <c r="AR938" s="177"/>
      <c r="AS938" s="177"/>
      <c r="AT938" s="177"/>
    </row>
    <row r="939" spans="1:46" ht="15" customHeight="1">
      <c r="A939" s="177"/>
      <c r="B939" s="177"/>
      <c r="C939" s="177"/>
      <c r="D939" s="177"/>
      <c r="E939" s="177"/>
      <c r="F939" s="177"/>
      <c r="G939" s="177"/>
      <c r="H939" s="177"/>
      <c r="I939" s="177"/>
      <c r="J939" s="177"/>
      <c r="K939" s="177"/>
      <c r="L939" s="177"/>
      <c r="M939" s="177"/>
      <c r="N939" s="177"/>
      <c r="O939" s="177"/>
      <c r="P939" s="177"/>
      <c r="Q939" s="177"/>
      <c r="R939" s="177"/>
      <c r="S939" s="177"/>
      <c r="T939" s="177"/>
      <c r="U939" s="177"/>
      <c r="V939" s="177"/>
      <c r="W939" s="177"/>
      <c r="X939" s="177"/>
      <c r="Y939" s="177"/>
      <c r="Z939" s="177"/>
      <c r="AA939" s="177"/>
      <c r="AB939" s="177"/>
      <c r="AC939" s="177"/>
      <c r="AD939" s="177"/>
      <c r="AE939" s="177"/>
      <c r="AF939" s="177"/>
      <c r="AG939" s="177"/>
      <c r="AH939" s="177"/>
      <c r="AI939" s="177"/>
      <c r="AJ939" s="177"/>
      <c r="AK939" s="177"/>
      <c r="AL939" s="177"/>
      <c r="AM939" s="177"/>
      <c r="AN939" s="177"/>
      <c r="AO939" s="177"/>
      <c r="AP939" s="177"/>
      <c r="AQ939" s="177"/>
      <c r="AR939" s="177"/>
      <c r="AS939" s="177"/>
      <c r="AT939" s="177"/>
    </row>
    <row r="940" spans="1:46" ht="15" customHeight="1">
      <c r="A940" s="177"/>
      <c r="B940" s="177"/>
      <c r="C940" s="177"/>
      <c r="D940" s="177"/>
      <c r="E940" s="177"/>
      <c r="F940" s="177"/>
      <c r="G940" s="177"/>
      <c r="H940" s="177"/>
      <c r="I940" s="177"/>
      <c r="J940" s="177"/>
      <c r="K940" s="177"/>
      <c r="L940" s="177"/>
      <c r="M940" s="177"/>
      <c r="N940" s="177"/>
      <c r="O940" s="177"/>
      <c r="P940" s="177"/>
      <c r="Q940" s="177"/>
      <c r="R940" s="177"/>
      <c r="S940" s="177"/>
      <c r="T940" s="177"/>
      <c r="U940" s="177"/>
      <c r="V940" s="177"/>
      <c r="W940" s="177"/>
      <c r="X940" s="177"/>
      <c r="Y940" s="177"/>
      <c r="Z940" s="177"/>
      <c r="AA940" s="177"/>
      <c r="AB940" s="177"/>
      <c r="AC940" s="177"/>
      <c r="AD940" s="177"/>
      <c r="AE940" s="177"/>
      <c r="AF940" s="177"/>
      <c r="AG940" s="177"/>
      <c r="AH940" s="177"/>
      <c r="AI940" s="177"/>
      <c r="AJ940" s="177"/>
      <c r="AK940" s="177"/>
      <c r="AL940" s="177"/>
      <c r="AM940" s="177"/>
      <c r="AN940" s="177"/>
      <c r="AO940" s="177"/>
      <c r="AP940" s="177"/>
      <c r="AQ940" s="177"/>
      <c r="AR940" s="177"/>
      <c r="AS940" s="177"/>
      <c r="AT940" s="177"/>
    </row>
    <row r="941" spans="1:46" ht="15" customHeight="1">
      <c r="A941" s="177"/>
      <c r="B941" s="177"/>
      <c r="C941" s="177"/>
      <c r="D941" s="177"/>
      <c r="E941" s="177"/>
      <c r="F941" s="177"/>
      <c r="G941" s="177"/>
      <c r="H941" s="177"/>
      <c r="I941" s="177"/>
      <c r="J941" s="177"/>
      <c r="K941" s="177"/>
      <c r="L941" s="177"/>
      <c r="M941" s="177"/>
      <c r="N941" s="177"/>
      <c r="O941" s="177"/>
      <c r="P941" s="177"/>
      <c r="Q941" s="177"/>
      <c r="R941" s="177"/>
      <c r="S941" s="177"/>
      <c r="T941" s="177"/>
      <c r="U941" s="177"/>
      <c r="V941" s="177"/>
      <c r="W941" s="177"/>
      <c r="X941" s="177"/>
      <c r="Y941" s="177"/>
      <c r="Z941" s="177"/>
      <c r="AA941" s="177"/>
      <c r="AB941" s="177"/>
      <c r="AC941" s="177"/>
      <c r="AD941" s="177"/>
      <c r="AE941" s="177"/>
      <c r="AF941" s="177"/>
      <c r="AG941" s="177"/>
      <c r="AH941" s="177"/>
      <c r="AI941" s="177"/>
      <c r="AJ941" s="177"/>
      <c r="AK941" s="177"/>
      <c r="AL941" s="177"/>
      <c r="AM941" s="177"/>
      <c r="AN941" s="177"/>
      <c r="AO941" s="177"/>
      <c r="AP941" s="177"/>
      <c r="AQ941" s="177"/>
      <c r="AR941" s="177"/>
      <c r="AS941" s="177"/>
      <c r="AT941" s="177"/>
    </row>
    <row r="942" spans="1:46" ht="15" customHeight="1">
      <c r="A942" s="177"/>
      <c r="B942" s="177"/>
      <c r="C942" s="177"/>
      <c r="D942" s="177"/>
      <c r="E942" s="177"/>
      <c r="F942" s="177"/>
      <c r="G942" s="177"/>
      <c r="H942" s="177"/>
      <c r="I942" s="177"/>
      <c r="J942" s="177"/>
      <c r="K942" s="177"/>
      <c r="L942" s="177"/>
      <c r="M942" s="177"/>
      <c r="N942" s="177"/>
      <c r="O942" s="177"/>
      <c r="P942" s="177"/>
      <c r="Q942" s="177"/>
      <c r="R942" s="177"/>
      <c r="S942" s="177"/>
      <c r="T942" s="177"/>
      <c r="U942" s="177"/>
      <c r="V942" s="177"/>
      <c r="W942" s="177"/>
      <c r="X942" s="177"/>
      <c r="Y942" s="177"/>
      <c r="Z942" s="177"/>
      <c r="AA942" s="177"/>
      <c r="AB942" s="177"/>
      <c r="AC942" s="177"/>
      <c r="AD942" s="177"/>
      <c r="AE942" s="177"/>
      <c r="AF942" s="177"/>
      <c r="AG942" s="177"/>
      <c r="AH942" s="177"/>
      <c r="AI942" s="177"/>
      <c r="AJ942" s="177"/>
      <c r="AK942" s="177"/>
      <c r="AL942" s="177"/>
      <c r="AM942" s="177"/>
      <c r="AN942" s="177"/>
      <c r="AO942" s="177"/>
      <c r="AP942" s="177"/>
      <c r="AQ942" s="177"/>
      <c r="AR942" s="177"/>
      <c r="AS942" s="177"/>
      <c r="AT942" s="177"/>
    </row>
    <row r="943" spans="1:46" ht="15" customHeight="1">
      <c r="A943" s="177"/>
      <c r="B943" s="177"/>
      <c r="C943" s="177"/>
      <c r="D943" s="177"/>
      <c r="E943" s="177"/>
      <c r="F943" s="177"/>
      <c r="G943" s="177"/>
      <c r="H943" s="177"/>
      <c r="I943" s="177"/>
      <c r="J943" s="177"/>
      <c r="K943" s="177"/>
      <c r="L943" s="177"/>
      <c r="M943" s="177"/>
      <c r="N943" s="177"/>
      <c r="O943" s="177"/>
      <c r="P943" s="177"/>
      <c r="Q943" s="177"/>
      <c r="R943" s="177"/>
      <c r="S943" s="177"/>
      <c r="T943" s="177"/>
      <c r="U943" s="177"/>
      <c r="V943" s="177"/>
      <c r="W943" s="177"/>
      <c r="X943" s="177"/>
      <c r="Y943" s="177"/>
      <c r="Z943" s="177"/>
      <c r="AA943" s="177"/>
      <c r="AB943" s="177"/>
      <c r="AC943" s="177"/>
      <c r="AD943" s="177"/>
      <c r="AE943" s="177"/>
      <c r="AF943" s="177"/>
      <c r="AG943" s="177"/>
      <c r="AH943" s="177"/>
      <c r="AI943" s="177"/>
      <c r="AJ943" s="177"/>
      <c r="AK943" s="177"/>
      <c r="AL943" s="177"/>
      <c r="AM943" s="177"/>
      <c r="AN943" s="177"/>
      <c r="AO943" s="177"/>
      <c r="AP943" s="177"/>
      <c r="AQ943" s="177"/>
      <c r="AR943" s="177"/>
      <c r="AS943" s="177"/>
      <c r="AT943" s="177"/>
    </row>
    <row r="944" spans="1:46" ht="15" customHeight="1">
      <c r="A944" s="177"/>
      <c r="B944" s="177"/>
      <c r="C944" s="177"/>
      <c r="D944" s="177"/>
      <c r="E944" s="177"/>
      <c r="F944" s="177"/>
      <c r="G944" s="177"/>
      <c r="H944" s="177"/>
      <c r="I944" s="177"/>
      <c r="J944" s="177"/>
      <c r="K944" s="177"/>
      <c r="L944" s="177"/>
      <c r="M944" s="177"/>
      <c r="N944" s="177"/>
      <c r="O944" s="177"/>
      <c r="P944" s="177"/>
      <c r="Q944" s="177"/>
      <c r="R944" s="177"/>
      <c r="S944" s="177"/>
      <c r="T944" s="177"/>
      <c r="U944" s="177"/>
      <c r="V944" s="177"/>
      <c r="W944" s="177"/>
      <c r="X944" s="177"/>
      <c r="Y944" s="177"/>
      <c r="Z944" s="177"/>
      <c r="AA944" s="177"/>
      <c r="AB944" s="177"/>
      <c r="AC944" s="177"/>
      <c r="AD944" s="177"/>
      <c r="AE944" s="177"/>
      <c r="AF944" s="177"/>
      <c r="AG944" s="177"/>
      <c r="AH944" s="177"/>
      <c r="AI944" s="177"/>
      <c r="AJ944" s="177"/>
      <c r="AK944" s="177"/>
      <c r="AL944" s="177"/>
      <c r="AM944" s="177"/>
      <c r="AN944" s="177"/>
      <c r="AO944" s="177"/>
      <c r="AP944" s="177"/>
      <c r="AQ944" s="177"/>
      <c r="AR944" s="177"/>
      <c r="AS944" s="177"/>
      <c r="AT944" s="177"/>
    </row>
    <row r="945" spans="1:46" ht="15" customHeight="1">
      <c r="A945" s="177"/>
      <c r="B945" s="177"/>
      <c r="C945" s="177"/>
      <c r="D945" s="177"/>
      <c r="E945" s="177"/>
      <c r="F945" s="177"/>
      <c r="G945" s="177"/>
      <c r="H945" s="177"/>
      <c r="I945" s="177"/>
      <c r="J945" s="177"/>
      <c r="K945" s="177"/>
      <c r="L945" s="177"/>
      <c r="M945" s="177"/>
      <c r="N945" s="177"/>
      <c r="O945" s="177"/>
      <c r="P945" s="177"/>
      <c r="Q945" s="177"/>
      <c r="R945" s="177"/>
      <c r="S945" s="177"/>
      <c r="T945" s="177"/>
      <c r="U945" s="177"/>
      <c r="V945" s="177"/>
      <c r="W945" s="177"/>
      <c r="X945" s="177"/>
      <c r="Y945" s="177"/>
      <c r="Z945" s="177"/>
      <c r="AA945" s="177"/>
      <c r="AB945" s="177"/>
      <c r="AC945" s="177"/>
      <c r="AD945" s="177"/>
      <c r="AE945" s="177"/>
      <c r="AF945" s="177"/>
      <c r="AG945" s="177"/>
      <c r="AH945" s="177"/>
      <c r="AI945" s="177"/>
      <c r="AJ945" s="177"/>
      <c r="AK945" s="177"/>
      <c r="AL945" s="177"/>
      <c r="AM945" s="177"/>
      <c r="AN945" s="177"/>
      <c r="AO945" s="177"/>
      <c r="AP945" s="177"/>
      <c r="AQ945" s="177"/>
      <c r="AR945" s="177"/>
      <c r="AS945" s="177"/>
      <c r="AT945" s="177"/>
    </row>
    <row r="946" spans="1:46" ht="15" customHeight="1">
      <c r="A946" s="177"/>
      <c r="B946" s="177"/>
      <c r="C946" s="177"/>
      <c r="D946" s="177"/>
      <c r="E946" s="177"/>
      <c r="F946" s="177"/>
      <c r="G946" s="177"/>
      <c r="H946" s="177"/>
      <c r="I946" s="177"/>
      <c r="J946" s="177"/>
      <c r="K946" s="177"/>
      <c r="L946" s="177"/>
      <c r="M946" s="177"/>
      <c r="N946" s="177"/>
      <c r="O946" s="177"/>
      <c r="P946" s="177"/>
      <c r="Q946" s="177"/>
      <c r="R946" s="177"/>
      <c r="S946" s="177"/>
      <c r="T946" s="177"/>
      <c r="U946" s="177"/>
      <c r="V946" s="177"/>
      <c r="W946" s="177"/>
      <c r="X946" s="177"/>
      <c r="Y946" s="177"/>
      <c r="Z946" s="177"/>
      <c r="AA946" s="177"/>
      <c r="AB946" s="177"/>
      <c r="AC946" s="177"/>
      <c r="AD946" s="177"/>
      <c r="AE946" s="177"/>
      <c r="AF946" s="177"/>
      <c r="AG946" s="177"/>
      <c r="AH946" s="177"/>
      <c r="AI946" s="177"/>
      <c r="AJ946" s="177"/>
      <c r="AK946" s="177"/>
      <c r="AL946" s="177"/>
      <c r="AM946" s="177"/>
      <c r="AN946" s="177"/>
      <c r="AO946" s="177"/>
      <c r="AP946" s="177"/>
      <c r="AQ946" s="177"/>
      <c r="AR946" s="177"/>
      <c r="AS946" s="177"/>
      <c r="AT946" s="177"/>
    </row>
    <row r="947" spans="1:46" ht="15" customHeight="1">
      <c r="A947" s="177"/>
      <c r="B947" s="177"/>
      <c r="C947" s="177"/>
      <c r="D947" s="177"/>
      <c r="E947" s="177"/>
      <c r="F947" s="177"/>
      <c r="G947" s="177"/>
      <c r="H947" s="177"/>
      <c r="I947" s="177"/>
      <c r="J947" s="177"/>
      <c r="K947" s="177"/>
      <c r="L947" s="177"/>
      <c r="M947" s="177"/>
      <c r="N947" s="177"/>
      <c r="O947" s="177"/>
      <c r="P947" s="177"/>
      <c r="Q947" s="177"/>
      <c r="R947" s="177"/>
      <c r="S947" s="177"/>
      <c r="T947" s="177"/>
      <c r="U947" s="177"/>
      <c r="V947" s="177"/>
      <c r="W947" s="177"/>
      <c r="X947" s="177"/>
      <c r="Y947" s="177"/>
      <c r="Z947" s="177"/>
      <c r="AA947" s="177"/>
      <c r="AB947" s="177"/>
      <c r="AC947" s="177"/>
      <c r="AD947" s="177"/>
      <c r="AE947" s="177"/>
      <c r="AF947" s="177"/>
      <c r="AG947" s="177"/>
      <c r="AH947" s="177"/>
      <c r="AI947" s="177"/>
      <c r="AJ947" s="177"/>
      <c r="AK947" s="177"/>
      <c r="AL947" s="177"/>
      <c r="AM947" s="177"/>
      <c r="AN947" s="177"/>
      <c r="AO947" s="177"/>
      <c r="AP947" s="177"/>
      <c r="AQ947" s="177"/>
      <c r="AR947" s="177"/>
      <c r="AS947" s="177"/>
      <c r="AT947" s="177"/>
    </row>
    <row r="948" spans="1:46" ht="15" customHeight="1">
      <c r="A948" s="177"/>
      <c r="B948" s="177"/>
      <c r="C948" s="177"/>
      <c r="D948" s="177"/>
      <c r="E948" s="177"/>
      <c r="F948" s="177"/>
      <c r="G948" s="177"/>
      <c r="H948" s="177"/>
      <c r="I948" s="177"/>
      <c r="J948" s="177"/>
      <c r="K948" s="177"/>
      <c r="L948" s="177"/>
      <c r="M948" s="177"/>
      <c r="N948" s="177"/>
      <c r="O948" s="177"/>
      <c r="P948" s="177"/>
      <c r="Q948" s="177"/>
      <c r="R948" s="177"/>
      <c r="S948" s="177"/>
      <c r="T948" s="177"/>
      <c r="U948" s="177"/>
      <c r="V948" s="177"/>
      <c r="W948" s="177"/>
      <c r="X948" s="177"/>
      <c r="Y948" s="177"/>
      <c r="Z948" s="177"/>
      <c r="AA948" s="177"/>
      <c r="AB948" s="177"/>
      <c r="AC948" s="177"/>
      <c r="AD948" s="177"/>
      <c r="AE948" s="177"/>
      <c r="AF948" s="177"/>
      <c r="AG948" s="177"/>
      <c r="AH948" s="177"/>
      <c r="AI948" s="177"/>
      <c r="AJ948" s="177"/>
      <c r="AK948" s="177"/>
      <c r="AL948" s="177"/>
      <c r="AM948" s="177"/>
      <c r="AN948" s="177"/>
      <c r="AO948" s="177"/>
      <c r="AP948" s="177"/>
      <c r="AQ948" s="177"/>
      <c r="AR948" s="177"/>
      <c r="AS948" s="177"/>
      <c r="AT948" s="177"/>
    </row>
    <row r="949" spans="1:46" ht="15" customHeight="1">
      <c r="A949" s="177"/>
      <c r="B949" s="177"/>
      <c r="C949" s="177"/>
      <c r="D949" s="177"/>
      <c r="E949" s="177"/>
      <c r="F949" s="177"/>
      <c r="G949" s="177"/>
      <c r="H949" s="177"/>
      <c r="I949" s="177"/>
      <c r="J949" s="177"/>
      <c r="K949" s="177"/>
      <c r="L949" s="177"/>
      <c r="M949" s="177"/>
      <c r="N949" s="177"/>
      <c r="O949" s="177"/>
      <c r="P949" s="177"/>
      <c r="Q949" s="177"/>
      <c r="R949" s="177"/>
      <c r="S949" s="177"/>
      <c r="T949" s="177"/>
      <c r="U949" s="177"/>
      <c r="V949" s="177"/>
      <c r="W949" s="177"/>
      <c r="X949" s="177"/>
      <c r="Y949" s="177"/>
      <c r="Z949" s="177"/>
      <c r="AA949" s="177"/>
      <c r="AB949" s="177"/>
      <c r="AC949" s="177"/>
      <c r="AD949" s="177"/>
      <c r="AE949" s="177"/>
      <c r="AF949" s="177"/>
      <c r="AG949" s="177"/>
      <c r="AH949" s="177"/>
      <c r="AI949" s="177"/>
      <c r="AJ949" s="177"/>
      <c r="AK949" s="177"/>
      <c r="AL949" s="177"/>
      <c r="AM949" s="177"/>
      <c r="AN949" s="177"/>
      <c r="AO949" s="177"/>
      <c r="AP949" s="177"/>
      <c r="AQ949" s="177"/>
      <c r="AR949" s="177"/>
      <c r="AS949" s="177"/>
      <c r="AT949" s="177"/>
    </row>
    <row r="950" spans="1:46" ht="15" customHeight="1">
      <c r="A950" s="177"/>
      <c r="B950" s="177"/>
      <c r="C950" s="177"/>
      <c r="D950" s="177"/>
      <c r="E950" s="177"/>
      <c r="F950" s="177"/>
      <c r="G950" s="177"/>
      <c r="H950" s="177"/>
      <c r="I950" s="177"/>
      <c r="J950" s="177"/>
      <c r="K950" s="177"/>
      <c r="L950" s="177"/>
      <c r="M950" s="177"/>
      <c r="N950" s="177"/>
      <c r="O950" s="177"/>
      <c r="P950" s="177"/>
      <c r="Q950" s="177"/>
      <c r="R950" s="177"/>
      <c r="S950" s="177"/>
      <c r="T950" s="177"/>
      <c r="U950" s="177"/>
      <c r="V950" s="177"/>
      <c r="W950" s="177"/>
      <c r="X950" s="177"/>
      <c r="Y950" s="177"/>
      <c r="Z950" s="177"/>
      <c r="AA950" s="177"/>
      <c r="AB950" s="177"/>
      <c r="AC950" s="177"/>
      <c r="AD950" s="177"/>
      <c r="AE950" s="177"/>
      <c r="AF950" s="177"/>
      <c r="AG950" s="177"/>
      <c r="AH950" s="177"/>
      <c r="AI950" s="177"/>
      <c r="AJ950" s="177"/>
      <c r="AK950" s="177"/>
      <c r="AL950" s="177"/>
      <c r="AM950" s="177"/>
      <c r="AN950" s="177"/>
      <c r="AO950" s="177"/>
      <c r="AP950" s="177"/>
      <c r="AQ950" s="177"/>
      <c r="AR950" s="177"/>
      <c r="AS950" s="177"/>
      <c r="AT950" s="177"/>
    </row>
    <row r="951" spans="1:46" ht="15" customHeight="1">
      <c r="A951" s="177"/>
      <c r="B951" s="177"/>
      <c r="C951" s="177"/>
      <c r="D951" s="177"/>
      <c r="E951" s="177"/>
      <c r="F951" s="177"/>
      <c r="G951" s="177"/>
      <c r="H951" s="177"/>
      <c r="I951" s="177"/>
      <c r="J951" s="177"/>
      <c r="K951" s="177"/>
      <c r="L951" s="177"/>
      <c r="M951" s="177"/>
      <c r="N951" s="177"/>
      <c r="O951" s="177"/>
      <c r="P951" s="177"/>
      <c r="Q951" s="177"/>
      <c r="R951" s="177"/>
      <c r="S951" s="177"/>
      <c r="T951" s="177"/>
      <c r="U951" s="177"/>
      <c r="V951" s="177"/>
      <c r="W951" s="177"/>
      <c r="X951" s="177"/>
      <c r="Y951" s="177"/>
      <c r="Z951" s="177"/>
      <c r="AA951" s="177"/>
      <c r="AB951" s="177"/>
      <c r="AC951" s="177"/>
      <c r="AD951" s="177"/>
      <c r="AE951" s="177"/>
      <c r="AF951" s="177"/>
      <c r="AG951" s="177"/>
      <c r="AH951" s="177"/>
      <c r="AI951" s="177"/>
      <c r="AJ951" s="177"/>
      <c r="AK951" s="177"/>
      <c r="AL951" s="177"/>
      <c r="AM951" s="177"/>
      <c r="AN951" s="177"/>
      <c r="AO951" s="177"/>
      <c r="AP951" s="177"/>
      <c r="AQ951" s="177"/>
      <c r="AR951" s="177"/>
      <c r="AS951" s="177"/>
      <c r="AT951" s="177"/>
    </row>
    <row r="952" spans="1:46" ht="15" customHeight="1">
      <c r="A952" s="177"/>
      <c r="B952" s="177"/>
      <c r="C952" s="177"/>
      <c r="D952" s="177"/>
      <c r="E952" s="177"/>
      <c r="F952" s="177"/>
      <c r="G952" s="177"/>
      <c r="H952" s="177"/>
      <c r="I952" s="177"/>
      <c r="J952" s="177"/>
      <c r="K952" s="177"/>
      <c r="L952" s="177"/>
      <c r="M952" s="177"/>
      <c r="N952" s="177"/>
      <c r="O952" s="177"/>
      <c r="P952" s="177"/>
      <c r="Q952" s="177"/>
      <c r="R952" s="177"/>
      <c r="S952" s="177"/>
      <c r="T952" s="177"/>
      <c r="U952" s="177"/>
      <c r="V952" s="177"/>
      <c r="W952" s="177"/>
      <c r="X952" s="177"/>
      <c r="Y952" s="177"/>
      <c r="Z952" s="177"/>
      <c r="AA952" s="177"/>
      <c r="AB952" s="177"/>
      <c r="AC952" s="177"/>
      <c r="AD952" s="177"/>
      <c r="AE952" s="177"/>
      <c r="AF952" s="177"/>
      <c r="AG952" s="177"/>
      <c r="AH952" s="177"/>
      <c r="AI952" s="177"/>
      <c r="AJ952" s="177"/>
      <c r="AK952" s="177"/>
      <c r="AL952" s="177"/>
      <c r="AM952" s="177"/>
      <c r="AN952" s="177"/>
      <c r="AO952" s="177"/>
      <c r="AP952" s="177"/>
      <c r="AQ952" s="177"/>
      <c r="AR952" s="177"/>
      <c r="AS952" s="177"/>
      <c r="AT952" s="177"/>
    </row>
    <row r="953" spans="1:46" ht="15" customHeight="1">
      <c r="A953" s="177"/>
      <c r="B953" s="177"/>
      <c r="C953" s="177"/>
      <c r="D953" s="177"/>
      <c r="E953" s="177"/>
      <c r="F953" s="177"/>
      <c r="G953" s="177"/>
      <c r="H953" s="177"/>
      <c r="I953" s="177"/>
      <c r="J953" s="177"/>
      <c r="K953" s="177"/>
      <c r="L953" s="177"/>
      <c r="M953" s="177"/>
      <c r="N953" s="177"/>
      <c r="O953" s="177"/>
      <c r="P953" s="177"/>
      <c r="Q953" s="177"/>
      <c r="R953" s="177"/>
      <c r="S953" s="177"/>
      <c r="T953" s="177"/>
      <c r="U953" s="177"/>
      <c r="V953" s="177"/>
      <c r="W953" s="177"/>
      <c r="X953" s="177"/>
      <c r="Y953" s="177"/>
      <c r="Z953" s="177"/>
      <c r="AA953" s="177"/>
      <c r="AB953" s="177"/>
      <c r="AC953" s="177"/>
      <c r="AD953" s="177"/>
      <c r="AE953" s="177"/>
      <c r="AF953" s="177"/>
      <c r="AG953" s="177"/>
      <c r="AH953" s="177"/>
      <c r="AI953" s="177"/>
      <c r="AJ953" s="177"/>
      <c r="AK953" s="177"/>
      <c r="AL953" s="177"/>
      <c r="AM953" s="177"/>
      <c r="AN953" s="177"/>
      <c r="AO953" s="177"/>
      <c r="AP953" s="177"/>
      <c r="AQ953" s="177"/>
      <c r="AR953" s="177"/>
      <c r="AS953" s="177"/>
      <c r="AT953" s="177"/>
    </row>
    <row r="954" spans="1:46" ht="15" customHeight="1">
      <c r="A954" s="177"/>
      <c r="B954" s="177"/>
      <c r="C954" s="177"/>
      <c r="D954" s="177"/>
      <c r="E954" s="177"/>
      <c r="F954" s="177"/>
      <c r="G954" s="177"/>
      <c r="H954" s="177"/>
      <c r="I954" s="177"/>
      <c r="J954" s="177"/>
      <c r="K954" s="177"/>
      <c r="L954" s="177"/>
      <c r="M954" s="177"/>
      <c r="N954" s="177"/>
      <c r="O954" s="177"/>
      <c r="P954" s="177"/>
      <c r="Q954" s="177"/>
      <c r="R954" s="177"/>
      <c r="S954" s="177"/>
      <c r="T954" s="177"/>
      <c r="U954" s="177"/>
      <c r="V954" s="177"/>
      <c r="W954" s="177"/>
      <c r="X954" s="177"/>
      <c r="Y954" s="177"/>
      <c r="Z954" s="177"/>
      <c r="AA954" s="177"/>
      <c r="AB954" s="177"/>
      <c r="AC954" s="177"/>
      <c r="AD954" s="177"/>
      <c r="AE954" s="177"/>
      <c r="AF954" s="177"/>
      <c r="AG954" s="177"/>
      <c r="AH954" s="177"/>
      <c r="AI954" s="177"/>
      <c r="AJ954" s="177"/>
      <c r="AK954" s="177"/>
      <c r="AL954" s="177"/>
      <c r="AM954" s="177"/>
      <c r="AN954" s="177"/>
      <c r="AO954" s="177"/>
      <c r="AP954" s="177"/>
      <c r="AQ954" s="177"/>
      <c r="AR954" s="177"/>
      <c r="AS954" s="177"/>
      <c r="AT954" s="177"/>
    </row>
    <row r="955" spans="1:46" ht="15" customHeight="1">
      <c r="A955" s="177"/>
      <c r="B955" s="177"/>
      <c r="C955" s="177"/>
      <c r="D955" s="177"/>
      <c r="E955" s="177"/>
      <c r="F955" s="177"/>
      <c r="G955" s="177"/>
      <c r="H955" s="177"/>
      <c r="I955" s="177"/>
      <c r="J955" s="177"/>
      <c r="K955" s="177"/>
      <c r="L955" s="177"/>
      <c r="M955" s="177"/>
      <c r="N955" s="177"/>
      <c r="O955" s="177"/>
      <c r="P955" s="177"/>
      <c r="Q955" s="177"/>
      <c r="R955" s="177"/>
      <c r="S955" s="177"/>
      <c r="T955" s="177"/>
      <c r="U955" s="177"/>
      <c r="V955" s="177"/>
      <c r="W955" s="177"/>
      <c r="X955" s="177"/>
      <c r="Y955" s="177"/>
      <c r="Z955" s="177"/>
      <c r="AA955" s="177"/>
      <c r="AB955" s="177"/>
      <c r="AC955" s="177"/>
      <c r="AD955" s="177"/>
      <c r="AE955" s="177"/>
      <c r="AF955" s="177"/>
      <c r="AG955" s="177"/>
      <c r="AH955" s="177"/>
      <c r="AI955" s="177"/>
      <c r="AJ955" s="177"/>
      <c r="AK955" s="177"/>
      <c r="AL955" s="177"/>
      <c r="AM955" s="177"/>
      <c r="AN955" s="177"/>
      <c r="AO955" s="177"/>
      <c r="AP955" s="177"/>
      <c r="AQ955" s="177"/>
      <c r="AR955" s="177"/>
      <c r="AS955" s="177"/>
      <c r="AT955" s="177"/>
    </row>
    <row r="956" spans="1:46" ht="15" customHeight="1">
      <c r="A956" s="177"/>
      <c r="B956" s="177"/>
      <c r="C956" s="177"/>
      <c r="D956" s="177"/>
      <c r="E956" s="177"/>
      <c r="F956" s="177"/>
      <c r="G956" s="177"/>
      <c r="H956" s="177"/>
      <c r="I956" s="177"/>
      <c r="J956" s="177"/>
      <c r="K956" s="177"/>
      <c r="L956" s="177"/>
      <c r="M956" s="177"/>
      <c r="N956" s="177"/>
      <c r="O956" s="177"/>
      <c r="P956" s="177"/>
      <c r="Q956" s="177"/>
      <c r="R956" s="177"/>
      <c r="S956" s="177"/>
      <c r="T956" s="177"/>
      <c r="U956" s="177"/>
      <c r="V956" s="177"/>
      <c r="W956" s="177"/>
      <c r="X956" s="177"/>
      <c r="Y956" s="177"/>
      <c r="Z956" s="177"/>
      <c r="AA956" s="177"/>
      <c r="AB956" s="177"/>
      <c r="AC956" s="177"/>
      <c r="AD956" s="177"/>
      <c r="AE956" s="177"/>
      <c r="AF956" s="177"/>
      <c r="AG956" s="177"/>
      <c r="AH956" s="177"/>
      <c r="AI956" s="177"/>
      <c r="AJ956" s="177"/>
      <c r="AK956" s="177"/>
      <c r="AL956" s="177"/>
      <c r="AM956" s="177"/>
      <c r="AN956" s="177"/>
      <c r="AO956" s="177"/>
      <c r="AP956" s="177"/>
      <c r="AQ956" s="177"/>
      <c r="AR956" s="177"/>
      <c r="AS956" s="177"/>
      <c r="AT956" s="177"/>
    </row>
    <row r="957" spans="1:46" ht="15" customHeight="1">
      <c r="A957" s="177"/>
      <c r="B957" s="177"/>
      <c r="C957" s="177"/>
      <c r="D957" s="177"/>
      <c r="E957" s="177"/>
      <c r="F957" s="177"/>
      <c r="G957" s="177"/>
      <c r="H957" s="177"/>
      <c r="I957" s="177"/>
      <c r="J957" s="177"/>
      <c r="K957" s="177"/>
      <c r="L957" s="177"/>
      <c r="M957" s="177"/>
      <c r="N957" s="177"/>
      <c r="O957" s="177"/>
      <c r="P957" s="177"/>
      <c r="Q957" s="177"/>
      <c r="R957" s="177"/>
      <c r="S957" s="177"/>
      <c r="T957" s="177"/>
      <c r="U957" s="177"/>
      <c r="V957" s="177"/>
      <c r="W957" s="177"/>
      <c r="X957" s="177"/>
      <c r="Y957" s="177"/>
      <c r="Z957" s="177"/>
      <c r="AA957" s="177"/>
      <c r="AB957" s="177"/>
      <c r="AC957" s="177"/>
      <c r="AD957" s="177"/>
      <c r="AE957" s="177"/>
      <c r="AF957" s="177"/>
      <c r="AG957" s="177"/>
      <c r="AH957" s="177"/>
      <c r="AI957" s="177"/>
      <c r="AJ957" s="177"/>
      <c r="AK957" s="177"/>
      <c r="AL957" s="177"/>
      <c r="AM957" s="177"/>
      <c r="AN957" s="177"/>
      <c r="AO957" s="177"/>
      <c r="AP957" s="177"/>
      <c r="AQ957" s="177"/>
      <c r="AR957" s="177"/>
      <c r="AS957" s="177"/>
      <c r="AT957" s="177"/>
    </row>
    <row r="958" spans="1:46" ht="15" customHeight="1">
      <c r="A958" s="177"/>
      <c r="B958" s="177"/>
      <c r="C958" s="177"/>
      <c r="D958" s="177"/>
      <c r="E958" s="177"/>
      <c r="F958" s="177"/>
      <c r="G958" s="177"/>
      <c r="H958" s="177"/>
      <c r="I958" s="177"/>
      <c r="J958" s="177"/>
      <c r="K958" s="177"/>
      <c r="L958" s="177"/>
      <c r="M958" s="177"/>
      <c r="N958" s="177"/>
      <c r="O958" s="177"/>
      <c r="P958" s="177"/>
      <c r="Q958" s="177"/>
      <c r="R958" s="177"/>
      <c r="S958" s="177"/>
      <c r="T958" s="177"/>
      <c r="U958" s="177"/>
      <c r="V958" s="177"/>
      <c r="W958" s="177"/>
      <c r="X958" s="177"/>
      <c r="Y958" s="177"/>
      <c r="Z958" s="177"/>
      <c r="AA958" s="177"/>
      <c r="AB958" s="177"/>
      <c r="AC958" s="177"/>
      <c r="AD958" s="177"/>
      <c r="AE958" s="177"/>
      <c r="AF958" s="177"/>
      <c r="AG958" s="177"/>
      <c r="AH958" s="177"/>
      <c r="AI958" s="177"/>
      <c r="AJ958" s="177"/>
      <c r="AK958" s="177"/>
      <c r="AL958" s="177"/>
      <c r="AM958" s="177"/>
      <c r="AN958" s="177"/>
      <c r="AO958" s="177"/>
      <c r="AP958" s="177"/>
      <c r="AQ958" s="177"/>
      <c r="AR958" s="177"/>
      <c r="AS958" s="177"/>
      <c r="AT958" s="177"/>
    </row>
    <row r="959" spans="1:46" ht="15" customHeight="1">
      <c r="A959" s="177"/>
      <c r="B959" s="177"/>
      <c r="C959" s="177"/>
      <c r="D959" s="177"/>
      <c r="E959" s="177"/>
      <c r="F959" s="177"/>
      <c r="G959" s="177"/>
      <c r="H959" s="177"/>
      <c r="I959" s="177"/>
      <c r="J959" s="177"/>
      <c r="K959" s="177"/>
      <c r="L959" s="177"/>
      <c r="M959" s="177"/>
      <c r="N959" s="177"/>
      <c r="O959" s="177"/>
      <c r="P959" s="177"/>
      <c r="Q959" s="177"/>
      <c r="R959" s="177"/>
      <c r="S959" s="177"/>
      <c r="T959" s="177"/>
      <c r="U959" s="177"/>
      <c r="V959" s="177"/>
      <c r="W959" s="177"/>
      <c r="X959" s="177"/>
      <c r="Y959" s="177"/>
      <c r="Z959" s="177"/>
      <c r="AA959" s="177"/>
      <c r="AB959" s="177"/>
      <c r="AC959" s="177"/>
      <c r="AD959" s="177"/>
      <c r="AE959" s="177"/>
      <c r="AF959" s="177"/>
      <c r="AG959" s="177"/>
      <c r="AH959" s="177"/>
      <c r="AI959" s="177"/>
      <c r="AJ959" s="177"/>
      <c r="AK959" s="177"/>
      <c r="AL959" s="177"/>
      <c r="AM959" s="177"/>
      <c r="AN959" s="177"/>
      <c r="AO959" s="177"/>
      <c r="AP959" s="177"/>
      <c r="AQ959" s="177"/>
      <c r="AR959" s="177"/>
      <c r="AS959" s="177"/>
      <c r="AT959" s="177"/>
    </row>
    <row r="960" spans="1:46" ht="15" customHeight="1">
      <c r="A960" s="177"/>
      <c r="B960" s="177"/>
      <c r="C960" s="177"/>
      <c r="D960" s="177"/>
      <c r="E960" s="177"/>
      <c r="F960" s="177"/>
      <c r="G960" s="177"/>
      <c r="H960" s="177"/>
      <c r="I960" s="177"/>
      <c r="J960" s="177"/>
      <c r="K960" s="177"/>
      <c r="L960" s="177"/>
      <c r="M960" s="177"/>
      <c r="N960" s="177"/>
      <c r="O960" s="177"/>
      <c r="P960" s="177"/>
      <c r="Q960" s="177"/>
      <c r="R960" s="177"/>
      <c r="S960" s="177"/>
      <c r="T960" s="177"/>
      <c r="U960" s="177"/>
      <c r="V960" s="177"/>
      <c r="W960" s="177"/>
      <c r="X960" s="177"/>
      <c r="Y960" s="177"/>
      <c r="Z960" s="177"/>
      <c r="AA960" s="177"/>
      <c r="AB960" s="177"/>
      <c r="AC960" s="177"/>
      <c r="AD960" s="177"/>
      <c r="AE960" s="177"/>
      <c r="AF960" s="177"/>
      <c r="AG960" s="177"/>
      <c r="AH960" s="177"/>
      <c r="AI960" s="177"/>
      <c r="AJ960" s="177"/>
      <c r="AK960" s="177"/>
      <c r="AL960" s="177"/>
      <c r="AM960" s="177"/>
      <c r="AN960" s="177"/>
      <c r="AO960" s="177"/>
      <c r="AP960" s="177"/>
      <c r="AQ960" s="177"/>
      <c r="AR960" s="177"/>
      <c r="AS960" s="177"/>
      <c r="AT960" s="177"/>
    </row>
    <row r="961" spans="1:46" ht="15" customHeight="1">
      <c r="A961" s="177"/>
      <c r="B961" s="177"/>
      <c r="C961" s="177"/>
      <c r="D961" s="177"/>
      <c r="E961" s="177"/>
      <c r="F961" s="177"/>
      <c r="G961" s="177"/>
      <c r="H961" s="177"/>
      <c r="I961" s="177"/>
      <c r="J961" s="177"/>
      <c r="K961" s="177"/>
      <c r="L961" s="177"/>
      <c r="M961" s="177"/>
      <c r="N961" s="177"/>
      <c r="O961" s="177"/>
      <c r="P961" s="177"/>
      <c r="Q961" s="177"/>
      <c r="R961" s="177"/>
      <c r="S961" s="177"/>
      <c r="T961" s="177"/>
      <c r="U961" s="177"/>
      <c r="V961" s="177"/>
      <c r="W961" s="177"/>
      <c r="X961" s="177"/>
      <c r="Y961" s="177"/>
      <c r="Z961" s="177"/>
      <c r="AA961" s="177"/>
      <c r="AB961" s="177"/>
      <c r="AC961" s="177"/>
      <c r="AD961" s="177"/>
      <c r="AE961" s="177"/>
      <c r="AF961" s="177"/>
      <c r="AG961" s="177"/>
      <c r="AH961" s="177"/>
      <c r="AI961" s="177"/>
      <c r="AJ961" s="177"/>
      <c r="AK961" s="177"/>
      <c r="AL961" s="177"/>
      <c r="AM961" s="177"/>
      <c r="AN961" s="177"/>
      <c r="AO961" s="177"/>
      <c r="AP961" s="177"/>
      <c r="AQ961" s="177"/>
      <c r="AR961" s="177"/>
      <c r="AS961" s="177"/>
      <c r="AT961" s="177"/>
    </row>
    <row r="962" spans="1:46" ht="15" customHeight="1">
      <c r="A962" s="177"/>
      <c r="B962" s="177"/>
      <c r="C962" s="177"/>
      <c r="D962" s="177"/>
      <c r="E962" s="177"/>
      <c r="F962" s="177"/>
      <c r="G962" s="177"/>
      <c r="H962" s="177"/>
      <c r="I962" s="177"/>
      <c r="J962" s="177"/>
      <c r="K962" s="177"/>
      <c r="L962" s="177"/>
      <c r="M962" s="177"/>
      <c r="N962" s="177"/>
      <c r="O962" s="177"/>
      <c r="P962" s="177"/>
      <c r="Q962" s="177"/>
      <c r="R962" s="177"/>
      <c r="S962" s="177"/>
      <c r="T962" s="177"/>
      <c r="U962" s="177"/>
      <c r="V962" s="177"/>
      <c r="W962" s="177"/>
      <c r="X962" s="177"/>
      <c r="Y962" s="177"/>
      <c r="Z962" s="177"/>
      <c r="AA962" s="177"/>
      <c r="AB962" s="177"/>
      <c r="AC962" s="177"/>
      <c r="AD962" s="177"/>
      <c r="AE962" s="177"/>
      <c r="AF962" s="177"/>
      <c r="AG962" s="177"/>
      <c r="AH962" s="177"/>
      <c r="AI962" s="177"/>
      <c r="AJ962" s="177"/>
      <c r="AK962" s="177"/>
      <c r="AL962" s="177"/>
      <c r="AM962" s="177"/>
      <c r="AN962" s="177"/>
      <c r="AO962" s="177"/>
      <c r="AP962" s="177"/>
      <c r="AQ962" s="177"/>
      <c r="AR962" s="177"/>
      <c r="AS962" s="177"/>
      <c r="AT962" s="177"/>
    </row>
    <row r="963" spans="1:46" ht="15" customHeight="1">
      <c r="A963" s="177"/>
      <c r="B963" s="177"/>
      <c r="C963" s="177"/>
      <c r="D963" s="177"/>
      <c r="E963" s="177"/>
      <c r="F963" s="177"/>
      <c r="G963" s="177"/>
      <c r="H963" s="177"/>
      <c r="I963" s="177"/>
      <c r="J963" s="177"/>
      <c r="K963" s="177"/>
      <c r="L963" s="177"/>
      <c r="M963" s="177"/>
      <c r="N963" s="177"/>
      <c r="O963" s="177"/>
      <c r="P963" s="177"/>
      <c r="Q963" s="177"/>
      <c r="R963" s="177"/>
      <c r="S963" s="177"/>
      <c r="T963" s="177"/>
      <c r="U963" s="177"/>
      <c r="V963" s="177"/>
      <c r="W963" s="177"/>
      <c r="X963" s="177"/>
      <c r="Y963" s="177"/>
      <c r="Z963" s="177"/>
      <c r="AA963" s="177"/>
      <c r="AB963" s="177"/>
      <c r="AC963" s="177"/>
      <c r="AD963" s="177"/>
      <c r="AE963" s="177"/>
      <c r="AF963" s="177"/>
      <c r="AG963" s="177"/>
      <c r="AH963" s="177"/>
      <c r="AI963" s="177"/>
      <c r="AJ963" s="177"/>
      <c r="AK963" s="177"/>
      <c r="AL963" s="177"/>
      <c r="AM963" s="177"/>
      <c r="AN963" s="177"/>
      <c r="AO963" s="177"/>
      <c r="AP963" s="177"/>
      <c r="AQ963" s="177"/>
      <c r="AR963" s="177"/>
      <c r="AS963" s="177"/>
      <c r="AT963" s="177"/>
    </row>
    <row r="964" spans="1:46" ht="15" customHeight="1">
      <c r="A964" s="177"/>
      <c r="B964" s="177"/>
      <c r="C964" s="177"/>
      <c r="D964" s="177"/>
      <c r="E964" s="177"/>
      <c r="F964" s="177"/>
      <c r="G964" s="177"/>
      <c r="H964" s="177"/>
      <c r="I964" s="177"/>
      <c r="J964" s="177"/>
      <c r="K964" s="177"/>
      <c r="L964" s="177"/>
      <c r="M964" s="177"/>
      <c r="N964" s="177"/>
      <c r="O964" s="177"/>
      <c r="P964" s="177"/>
      <c r="Q964" s="177"/>
      <c r="R964" s="177"/>
      <c r="S964" s="177"/>
      <c r="T964" s="177"/>
      <c r="U964" s="177"/>
      <c r="V964" s="177"/>
      <c r="W964" s="177"/>
      <c r="X964" s="177"/>
      <c r="Y964" s="177"/>
      <c r="Z964" s="177"/>
      <c r="AA964" s="177"/>
      <c r="AB964" s="177"/>
      <c r="AC964" s="177"/>
      <c r="AD964" s="177"/>
      <c r="AE964" s="177"/>
      <c r="AF964" s="177"/>
      <c r="AG964" s="177"/>
      <c r="AH964" s="177"/>
      <c r="AI964" s="177"/>
      <c r="AJ964" s="177"/>
      <c r="AK964" s="177"/>
      <c r="AL964" s="177"/>
      <c r="AM964" s="177"/>
      <c r="AN964" s="177"/>
      <c r="AO964" s="177"/>
      <c r="AP964" s="177"/>
      <c r="AQ964" s="177"/>
      <c r="AR964" s="177"/>
      <c r="AS964" s="177"/>
      <c r="AT964" s="177"/>
    </row>
    <row r="965" spans="1:46" ht="15" customHeight="1">
      <c r="A965" s="177"/>
      <c r="B965" s="177"/>
      <c r="C965" s="177"/>
      <c r="D965" s="177"/>
      <c r="E965" s="177"/>
      <c r="F965" s="177"/>
      <c r="G965" s="177"/>
      <c r="H965" s="177"/>
      <c r="I965" s="177"/>
      <c r="J965" s="177"/>
      <c r="K965" s="177"/>
      <c r="L965" s="177"/>
      <c r="M965" s="177"/>
      <c r="N965" s="177"/>
      <c r="O965" s="177"/>
      <c r="P965" s="177"/>
      <c r="Q965" s="177"/>
      <c r="R965" s="177"/>
      <c r="S965" s="177"/>
      <c r="T965" s="177"/>
      <c r="U965" s="177"/>
      <c r="V965" s="177"/>
      <c r="W965" s="177"/>
      <c r="X965" s="177"/>
      <c r="Y965" s="177"/>
      <c r="Z965" s="177"/>
      <c r="AA965" s="177"/>
      <c r="AB965" s="177"/>
      <c r="AC965" s="177"/>
      <c r="AD965" s="177"/>
      <c r="AE965" s="177"/>
      <c r="AF965" s="177"/>
      <c r="AG965" s="177"/>
      <c r="AH965" s="177"/>
      <c r="AI965" s="177"/>
      <c r="AJ965" s="177"/>
      <c r="AK965" s="177"/>
      <c r="AL965" s="177"/>
      <c r="AM965" s="177"/>
      <c r="AN965" s="177"/>
      <c r="AO965" s="177"/>
      <c r="AP965" s="177"/>
      <c r="AQ965" s="177"/>
      <c r="AR965" s="177"/>
      <c r="AS965" s="177"/>
      <c r="AT965" s="177"/>
    </row>
    <row r="966" spans="1:46" ht="15" customHeight="1">
      <c r="A966" s="177"/>
      <c r="B966" s="177"/>
      <c r="C966" s="177"/>
      <c r="D966" s="177"/>
      <c r="E966" s="177"/>
      <c r="F966" s="177"/>
      <c r="G966" s="177"/>
      <c r="H966" s="177"/>
      <c r="I966" s="177"/>
      <c r="J966" s="177"/>
      <c r="K966" s="177"/>
      <c r="L966" s="177"/>
      <c r="M966" s="177"/>
      <c r="N966" s="177"/>
      <c r="O966" s="177"/>
      <c r="P966" s="177"/>
      <c r="Q966" s="177"/>
      <c r="R966" s="177"/>
      <c r="S966" s="177"/>
      <c r="T966" s="177"/>
      <c r="U966" s="177"/>
      <c r="V966" s="177"/>
      <c r="W966" s="177"/>
      <c r="X966" s="177"/>
      <c r="Y966" s="177"/>
      <c r="Z966" s="177"/>
      <c r="AA966" s="177"/>
      <c r="AB966" s="177"/>
      <c r="AC966" s="177"/>
      <c r="AD966" s="177"/>
      <c r="AE966" s="177"/>
      <c r="AF966" s="177"/>
      <c r="AG966" s="177"/>
      <c r="AH966" s="177"/>
      <c r="AI966" s="177"/>
      <c r="AJ966" s="177"/>
      <c r="AK966" s="177"/>
      <c r="AL966" s="177"/>
      <c r="AM966" s="177"/>
      <c r="AN966" s="177"/>
      <c r="AO966" s="177"/>
      <c r="AP966" s="177"/>
      <c r="AQ966" s="177"/>
      <c r="AR966" s="177"/>
      <c r="AS966" s="177"/>
      <c r="AT966" s="177"/>
    </row>
    <row r="967" spans="1:46" ht="15" customHeight="1">
      <c r="A967" s="177"/>
      <c r="B967" s="177"/>
      <c r="C967" s="177"/>
      <c r="D967" s="177"/>
      <c r="E967" s="177"/>
      <c r="F967" s="177"/>
      <c r="G967" s="177"/>
      <c r="H967" s="177"/>
      <c r="I967" s="177"/>
      <c r="J967" s="177"/>
      <c r="K967" s="177"/>
      <c r="L967" s="177"/>
      <c r="M967" s="177"/>
      <c r="N967" s="177"/>
      <c r="O967" s="177"/>
      <c r="P967" s="177"/>
      <c r="Q967" s="177"/>
      <c r="R967" s="177"/>
      <c r="S967" s="177"/>
      <c r="T967" s="177"/>
      <c r="U967" s="177"/>
      <c r="V967" s="177"/>
      <c r="W967" s="177"/>
      <c r="X967" s="177"/>
      <c r="Y967" s="177"/>
      <c r="Z967" s="177"/>
      <c r="AA967" s="177"/>
      <c r="AB967" s="177"/>
      <c r="AC967" s="177"/>
      <c r="AD967" s="177"/>
      <c r="AE967" s="177"/>
      <c r="AF967" s="177"/>
      <c r="AG967" s="177"/>
      <c r="AH967" s="177"/>
      <c r="AI967" s="177"/>
      <c r="AJ967" s="177"/>
      <c r="AK967" s="177"/>
      <c r="AL967" s="177"/>
      <c r="AM967" s="177"/>
      <c r="AN967" s="177"/>
      <c r="AO967" s="177"/>
      <c r="AP967" s="177"/>
      <c r="AQ967" s="177"/>
      <c r="AR967" s="177"/>
      <c r="AS967" s="177"/>
      <c r="AT967" s="177"/>
    </row>
    <row r="968" spans="1:46" ht="15" customHeight="1">
      <c r="A968" s="177"/>
      <c r="B968" s="177"/>
      <c r="C968" s="177"/>
      <c r="D968" s="177"/>
      <c r="E968" s="177"/>
      <c r="F968" s="177"/>
      <c r="G968" s="177"/>
      <c r="H968" s="177"/>
      <c r="I968" s="177"/>
      <c r="J968" s="177"/>
      <c r="K968" s="177"/>
      <c r="L968" s="177"/>
      <c r="M968" s="177"/>
      <c r="N968" s="177"/>
      <c r="O968" s="177"/>
      <c r="P968" s="177"/>
      <c r="Q968" s="177"/>
      <c r="R968" s="177"/>
      <c r="S968" s="177"/>
      <c r="T968" s="177"/>
      <c r="U968" s="177"/>
      <c r="V968" s="177"/>
      <c r="W968" s="177"/>
      <c r="X968" s="177"/>
      <c r="Y968" s="177"/>
      <c r="Z968" s="177"/>
      <c r="AA968" s="177"/>
      <c r="AB968" s="177"/>
      <c r="AC968" s="177"/>
      <c r="AD968" s="177"/>
      <c r="AE968" s="177"/>
      <c r="AF968" s="177"/>
      <c r="AG968" s="177"/>
      <c r="AH968" s="177"/>
      <c r="AI968" s="177"/>
      <c r="AJ968" s="177"/>
      <c r="AK968" s="177"/>
      <c r="AL968" s="177"/>
      <c r="AM968" s="177"/>
      <c r="AN968" s="177"/>
      <c r="AO968" s="177"/>
      <c r="AP968" s="177"/>
      <c r="AQ968" s="177"/>
      <c r="AR968" s="177"/>
      <c r="AS968" s="177"/>
      <c r="AT968" s="177"/>
    </row>
    <row r="969" spans="1:46" ht="15" customHeight="1">
      <c r="A969" s="177"/>
      <c r="B969" s="177"/>
      <c r="C969" s="177"/>
      <c r="D969" s="177"/>
      <c r="E969" s="177"/>
      <c r="F969" s="177"/>
      <c r="G969" s="177"/>
      <c r="H969" s="177"/>
      <c r="I969" s="177"/>
      <c r="J969" s="177"/>
      <c r="K969" s="177"/>
      <c r="L969" s="177"/>
      <c r="M969" s="177"/>
      <c r="N969" s="177"/>
      <c r="O969" s="177"/>
      <c r="P969" s="177"/>
      <c r="Q969" s="177"/>
      <c r="R969" s="177"/>
      <c r="S969" s="177"/>
      <c r="T969" s="177"/>
      <c r="U969" s="177"/>
      <c r="V969" s="177"/>
      <c r="W969" s="177"/>
      <c r="X969" s="177"/>
      <c r="Y969" s="177"/>
      <c r="Z969" s="177"/>
      <c r="AA969" s="177"/>
      <c r="AB969" s="177"/>
      <c r="AC969" s="177"/>
      <c r="AD969" s="177"/>
      <c r="AE969" s="177"/>
      <c r="AF969" s="177"/>
      <c r="AG969" s="177"/>
      <c r="AH969" s="177"/>
      <c r="AI969" s="177"/>
      <c r="AJ969" s="177"/>
      <c r="AK969" s="177"/>
      <c r="AL969" s="177"/>
      <c r="AM969" s="177"/>
      <c r="AN969" s="177"/>
      <c r="AO969" s="177"/>
      <c r="AP969" s="177"/>
      <c r="AQ969" s="177"/>
      <c r="AR969" s="177"/>
      <c r="AS969" s="177"/>
      <c r="AT969" s="177"/>
    </row>
    <row r="970" spans="1:46" ht="15" customHeight="1">
      <c r="A970" s="177"/>
      <c r="B970" s="177"/>
      <c r="C970" s="177"/>
      <c r="D970" s="177"/>
      <c r="E970" s="177"/>
      <c r="F970" s="177"/>
      <c r="G970" s="177"/>
      <c r="H970" s="177"/>
      <c r="I970" s="177"/>
      <c r="J970" s="177"/>
      <c r="K970" s="177"/>
      <c r="L970" s="177"/>
      <c r="M970" s="177"/>
      <c r="N970" s="177"/>
      <c r="O970" s="177"/>
      <c r="P970" s="177"/>
      <c r="Q970" s="177"/>
      <c r="R970" s="177"/>
      <c r="S970" s="177"/>
      <c r="T970" s="177"/>
      <c r="U970" s="177"/>
      <c r="V970" s="177"/>
      <c r="W970" s="177"/>
      <c r="X970" s="177"/>
      <c r="Y970" s="177"/>
      <c r="Z970" s="177"/>
      <c r="AA970" s="177"/>
      <c r="AB970" s="177"/>
      <c r="AC970" s="177"/>
      <c r="AD970" s="177"/>
      <c r="AE970" s="177"/>
      <c r="AF970" s="177"/>
      <c r="AG970" s="177"/>
      <c r="AH970" s="177"/>
      <c r="AI970" s="177"/>
      <c r="AJ970" s="177"/>
      <c r="AK970" s="177"/>
      <c r="AL970" s="177"/>
      <c r="AM970" s="177"/>
      <c r="AN970" s="177"/>
      <c r="AO970" s="177"/>
      <c r="AP970" s="177"/>
      <c r="AQ970" s="177"/>
      <c r="AR970" s="177"/>
      <c r="AS970" s="177"/>
      <c r="AT970" s="177"/>
    </row>
    <row r="971" spans="1:46" ht="15" customHeight="1">
      <c r="A971" s="177"/>
      <c r="B971" s="177"/>
      <c r="C971" s="177"/>
      <c r="D971" s="177"/>
      <c r="E971" s="177"/>
      <c r="F971" s="177"/>
      <c r="G971" s="177"/>
      <c r="H971" s="177"/>
      <c r="I971" s="177"/>
      <c r="J971" s="177"/>
      <c r="K971" s="177"/>
      <c r="L971" s="177"/>
      <c r="M971" s="177"/>
      <c r="N971" s="177"/>
      <c r="O971" s="177"/>
      <c r="P971" s="177"/>
      <c r="Q971" s="177"/>
      <c r="R971" s="177"/>
      <c r="S971" s="177"/>
      <c r="T971" s="177"/>
      <c r="U971" s="177"/>
      <c r="V971" s="177"/>
      <c r="W971" s="177"/>
      <c r="X971" s="177"/>
      <c r="Y971" s="177"/>
      <c r="Z971" s="177"/>
      <c r="AA971" s="177"/>
      <c r="AB971" s="177"/>
      <c r="AC971" s="177"/>
      <c r="AD971" s="177"/>
      <c r="AE971" s="177"/>
      <c r="AF971" s="177"/>
      <c r="AG971" s="177"/>
      <c r="AH971" s="177"/>
      <c r="AI971" s="177"/>
      <c r="AJ971" s="177"/>
      <c r="AK971" s="177"/>
      <c r="AL971" s="177"/>
      <c r="AM971" s="177"/>
      <c r="AN971" s="177"/>
      <c r="AO971" s="177"/>
      <c r="AP971" s="177"/>
      <c r="AQ971" s="177"/>
      <c r="AR971" s="177"/>
      <c r="AS971" s="177"/>
      <c r="AT971" s="177"/>
    </row>
    <row r="972" spans="1:46" ht="15" customHeight="1">
      <c r="A972" s="177"/>
      <c r="B972" s="177"/>
      <c r="C972" s="177"/>
      <c r="D972" s="177"/>
      <c r="E972" s="177"/>
      <c r="F972" s="177"/>
      <c r="G972" s="177"/>
      <c r="H972" s="177"/>
      <c r="I972" s="177"/>
      <c r="J972" s="177"/>
      <c r="K972" s="177"/>
      <c r="L972" s="177"/>
      <c r="M972" s="177"/>
      <c r="N972" s="177"/>
      <c r="O972" s="177"/>
      <c r="P972" s="177"/>
      <c r="Q972" s="177"/>
      <c r="R972" s="177"/>
      <c r="S972" s="177"/>
      <c r="T972" s="177"/>
      <c r="U972" s="177"/>
      <c r="V972" s="177"/>
      <c r="W972" s="177"/>
      <c r="X972" s="177"/>
      <c r="Y972" s="177"/>
      <c r="Z972" s="177"/>
      <c r="AA972" s="177"/>
      <c r="AB972" s="177"/>
      <c r="AC972" s="177"/>
      <c r="AD972" s="177"/>
      <c r="AE972" s="177"/>
      <c r="AF972" s="177"/>
      <c r="AG972" s="177"/>
      <c r="AH972" s="177"/>
      <c r="AI972" s="177"/>
      <c r="AJ972" s="177"/>
      <c r="AK972" s="177"/>
      <c r="AL972" s="177"/>
      <c r="AM972" s="177"/>
      <c r="AN972" s="177"/>
      <c r="AO972" s="177"/>
      <c r="AP972" s="177"/>
      <c r="AQ972" s="177"/>
      <c r="AR972" s="177"/>
      <c r="AS972" s="177"/>
      <c r="AT972" s="177"/>
    </row>
    <row r="973" spans="1:46" ht="15" customHeight="1">
      <c r="A973" s="177"/>
      <c r="B973" s="177"/>
      <c r="C973" s="177"/>
      <c r="D973" s="177"/>
      <c r="E973" s="177"/>
      <c r="F973" s="177"/>
      <c r="G973" s="177"/>
      <c r="H973" s="177"/>
      <c r="I973" s="177"/>
      <c r="J973" s="177"/>
      <c r="K973" s="177"/>
      <c r="L973" s="177"/>
      <c r="M973" s="177"/>
      <c r="N973" s="177"/>
      <c r="O973" s="177"/>
      <c r="P973" s="177"/>
      <c r="Q973" s="177"/>
      <c r="R973" s="177"/>
      <c r="S973" s="177"/>
      <c r="T973" s="177"/>
      <c r="U973" s="177"/>
      <c r="V973" s="177"/>
      <c r="W973" s="177"/>
      <c r="X973" s="177"/>
      <c r="Y973" s="177"/>
      <c r="Z973" s="177"/>
      <c r="AA973" s="177"/>
      <c r="AB973" s="177"/>
      <c r="AC973" s="177"/>
      <c r="AD973" s="177"/>
      <c r="AE973" s="177"/>
      <c r="AF973" s="177"/>
      <c r="AG973" s="177"/>
      <c r="AH973" s="177"/>
      <c r="AI973" s="177"/>
      <c r="AJ973" s="177"/>
      <c r="AK973" s="177"/>
      <c r="AL973" s="177"/>
      <c r="AM973" s="177"/>
      <c r="AN973" s="177"/>
      <c r="AO973" s="177"/>
      <c r="AP973" s="177"/>
      <c r="AQ973" s="177"/>
      <c r="AR973" s="177"/>
      <c r="AS973" s="177"/>
      <c r="AT973" s="177"/>
    </row>
    <row r="974" spans="1:46" ht="15" customHeight="1">
      <c r="A974" s="177"/>
      <c r="B974" s="177"/>
      <c r="C974" s="177"/>
      <c r="D974" s="177"/>
      <c r="E974" s="177"/>
      <c r="F974" s="177"/>
      <c r="G974" s="177"/>
      <c r="H974" s="177"/>
      <c r="I974" s="177"/>
      <c r="J974" s="177"/>
      <c r="K974" s="177"/>
      <c r="L974" s="177"/>
      <c r="M974" s="177"/>
      <c r="N974" s="177"/>
      <c r="O974" s="177"/>
      <c r="P974" s="177"/>
      <c r="Q974" s="177"/>
      <c r="R974" s="177"/>
      <c r="S974" s="177"/>
      <c r="T974" s="177"/>
      <c r="U974" s="177"/>
      <c r="V974" s="177"/>
      <c r="W974" s="177"/>
      <c r="X974" s="177"/>
      <c r="Y974" s="177"/>
      <c r="Z974" s="177"/>
      <c r="AA974" s="177"/>
      <c r="AB974" s="177"/>
      <c r="AC974" s="177"/>
      <c r="AD974" s="177"/>
      <c r="AE974" s="177"/>
      <c r="AF974" s="177"/>
      <c r="AG974" s="177"/>
      <c r="AH974" s="177"/>
      <c r="AI974" s="177"/>
      <c r="AJ974" s="177"/>
      <c r="AK974" s="177"/>
      <c r="AL974" s="177"/>
      <c r="AM974" s="177"/>
      <c r="AN974" s="177"/>
      <c r="AO974" s="177"/>
      <c r="AP974" s="177"/>
      <c r="AQ974" s="177"/>
      <c r="AR974" s="177"/>
      <c r="AS974" s="177"/>
      <c r="AT974" s="177"/>
    </row>
    <row r="975" spans="1:46" ht="15" customHeight="1">
      <c r="A975" s="177"/>
      <c r="B975" s="177"/>
      <c r="C975" s="177"/>
      <c r="D975" s="177"/>
      <c r="E975" s="177"/>
      <c r="F975" s="177"/>
      <c r="G975" s="177"/>
      <c r="H975" s="177"/>
      <c r="I975" s="177"/>
      <c r="J975" s="177"/>
      <c r="K975" s="177"/>
      <c r="L975" s="177"/>
      <c r="M975" s="177"/>
      <c r="N975" s="177"/>
      <c r="O975" s="177"/>
      <c r="P975" s="177"/>
      <c r="Q975" s="177"/>
      <c r="R975" s="177"/>
      <c r="S975" s="177"/>
      <c r="T975" s="177"/>
      <c r="U975" s="177"/>
      <c r="V975" s="177"/>
      <c r="W975" s="177"/>
      <c r="X975" s="177"/>
      <c r="Y975" s="177"/>
      <c r="Z975" s="177"/>
      <c r="AA975" s="177"/>
      <c r="AB975" s="177"/>
      <c r="AC975" s="177"/>
      <c r="AD975" s="177"/>
      <c r="AE975" s="177"/>
      <c r="AF975" s="177"/>
      <c r="AG975" s="177"/>
      <c r="AH975" s="177"/>
      <c r="AI975" s="177"/>
      <c r="AJ975" s="177"/>
      <c r="AK975" s="177"/>
      <c r="AL975" s="177"/>
      <c r="AM975" s="177"/>
      <c r="AN975" s="177"/>
      <c r="AO975" s="177"/>
      <c r="AP975" s="177"/>
      <c r="AQ975" s="177"/>
      <c r="AR975" s="177"/>
      <c r="AS975" s="177"/>
      <c r="AT975" s="177"/>
    </row>
    <row r="976" spans="1:46" ht="15" customHeight="1">
      <c r="A976" s="177"/>
      <c r="B976" s="177"/>
      <c r="C976" s="177"/>
      <c r="D976" s="177"/>
      <c r="E976" s="177"/>
      <c r="F976" s="177"/>
      <c r="G976" s="177"/>
      <c r="H976" s="177"/>
      <c r="I976" s="177"/>
      <c r="J976" s="177"/>
      <c r="K976" s="177"/>
      <c r="L976" s="177"/>
      <c r="M976" s="177"/>
      <c r="N976" s="177"/>
      <c r="O976" s="177"/>
      <c r="P976" s="177"/>
      <c r="Q976" s="177"/>
      <c r="R976" s="177"/>
      <c r="S976" s="177"/>
      <c r="T976" s="177"/>
      <c r="U976" s="177"/>
      <c r="V976" s="177"/>
      <c r="W976" s="177"/>
      <c r="X976" s="177"/>
      <c r="Y976" s="177"/>
      <c r="Z976" s="177"/>
      <c r="AA976" s="177"/>
      <c r="AB976" s="177"/>
      <c r="AC976" s="177"/>
      <c r="AD976" s="177"/>
      <c r="AE976" s="177"/>
      <c r="AF976" s="177"/>
      <c r="AG976" s="177"/>
      <c r="AH976" s="177"/>
      <c r="AI976" s="177"/>
      <c r="AJ976" s="177"/>
      <c r="AK976" s="177"/>
      <c r="AL976" s="177"/>
      <c r="AM976" s="177"/>
      <c r="AN976" s="177"/>
      <c r="AO976" s="177"/>
      <c r="AP976" s="177"/>
      <c r="AQ976" s="177"/>
      <c r="AR976" s="177"/>
      <c r="AS976" s="177"/>
      <c r="AT976" s="177"/>
    </row>
    <row r="977" spans="1:46" ht="15" customHeight="1">
      <c r="A977" s="177"/>
      <c r="B977" s="177"/>
      <c r="C977" s="177"/>
      <c r="D977" s="177"/>
      <c r="E977" s="177"/>
      <c r="F977" s="177"/>
      <c r="G977" s="177"/>
      <c r="H977" s="177"/>
      <c r="I977" s="177"/>
      <c r="J977" s="177"/>
      <c r="K977" s="177"/>
      <c r="L977" s="177"/>
      <c r="M977" s="177"/>
      <c r="N977" s="177"/>
      <c r="O977" s="177"/>
      <c r="P977" s="177"/>
      <c r="Q977" s="177"/>
      <c r="R977" s="177"/>
      <c r="S977" s="177"/>
      <c r="T977" s="177"/>
      <c r="U977" s="177"/>
      <c r="V977" s="177"/>
      <c r="W977" s="177"/>
      <c r="X977" s="177"/>
      <c r="Y977" s="177"/>
      <c r="Z977" s="177"/>
      <c r="AA977" s="177"/>
      <c r="AB977" s="177"/>
      <c r="AC977" s="177"/>
      <c r="AD977" s="177"/>
      <c r="AE977" s="177"/>
      <c r="AF977" s="177"/>
      <c r="AG977" s="177"/>
      <c r="AH977" s="177"/>
      <c r="AI977" s="177"/>
      <c r="AJ977" s="177"/>
      <c r="AK977" s="177"/>
      <c r="AL977" s="177"/>
      <c r="AM977" s="177"/>
      <c r="AN977" s="177"/>
      <c r="AO977" s="177"/>
      <c r="AP977" s="177"/>
      <c r="AQ977" s="177"/>
      <c r="AR977" s="177"/>
      <c r="AS977" s="177"/>
      <c r="AT977" s="177"/>
    </row>
    <row r="978" spans="1:46" ht="15" customHeight="1">
      <c r="A978" s="177"/>
      <c r="B978" s="177"/>
      <c r="C978" s="177"/>
      <c r="D978" s="177"/>
      <c r="E978" s="177"/>
      <c r="F978" s="177"/>
      <c r="G978" s="177"/>
      <c r="H978" s="177"/>
      <c r="I978" s="177"/>
      <c r="J978" s="177"/>
      <c r="K978" s="177"/>
      <c r="L978" s="177"/>
      <c r="M978" s="177"/>
      <c r="N978" s="177"/>
      <c r="O978" s="177"/>
      <c r="P978" s="177"/>
      <c r="Q978" s="177"/>
      <c r="R978" s="177"/>
      <c r="S978" s="177"/>
      <c r="T978" s="177"/>
      <c r="U978" s="177"/>
      <c r="V978" s="177"/>
      <c r="W978" s="177"/>
      <c r="X978" s="177"/>
      <c r="Y978" s="177"/>
      <c r="Z978" s="177"/>
      <c r="AA978" s="177"/>
      <c r="AB978" s="177"/>
      <c r="AC978" s="177"/>
      <c r="AD978" s="177"/>
      <c r="AE978" s="177"/>
      <c r="AF978" s="177"/>
      <c r="AG978" s="177"/>
      <c r="AH978" s="177"/>
      <c r="AI978" s="177"/>
      <c r="AJ978" s="177"/>
      <c r="AK978" s="177"/>
      <c r="AL978" s="177"/>
      <c r="AM978" s="177"/>
      <c r="AN978" s="177"/>
      <c r="AO978" s="177"/>
      <c r="AP978" s="177"/>
      <c r="AQ978" s="177"/>
      <c r="AR978" s="177"/>
      <c r="AS978" s="177"/>
      <c r="AT978" s="177"/>
    </row>
    <row r="979" spans="1:46" ht="15" customHeight="1">
      <c r="A979" s="177"/>
      <c r="B979" s="177"/>
      <c r="C979" s="177"/>
      <c r="D979" s="177"/>
      <c r="E979" s="177"/>
      <c r="F979" s="177"/>
      <c r="G979" s="177"/>
      <c r="H979" s="177"/>
      <c r="I979" s="177"/>
      <c r="J979" s="177"/>
      <c r="K979" s="177"/>
      <c r="L979" s="177"/>
      <c r="M979" s="177"/>
      <c r="N979" s="177"/>
      <c r="O979" s="177"/>
      <c r="P979" s="177"/>
      <c r="Q979" s="177"/>
      <c r="R979" s="177"/>
      <c r="S979" s="177"/>
      <c r="T979" s="177"/>
      <c r="U979" s="177"/>
      <c r="V979" s="177"/>
      <c r="W979" s="177"/>
      <c r="X979" s="177"/>
      <c r="Y979" s="177"/>
      <c r="Z979" s="177"/>
      <c r="AA979" s="177"/>
      <c r="AB979" s="177"/>
      <c r="AC979" s="177"/>
      <c r="AD979" s="177"/>
      <c r="AE979" s="177"/>
      <c r="AF979" s="177"/>
      <c r="AG979" s="177"/>
      <c r="AH979" s="177"/>
      <c r="AI979" s="177"/>
      <c r="AJ979" s="177"/>
      <c r="AK979" s="177"/>
      <c r="AL979" s="177"/>
      <c r="AM979" s="177"/>
      <c r="AN979" s="177"/>
      <c r="AO979" s="177"/>
      <c r="AP979" s="177"/>
      <c r="AQ979" s="177"/>
      <c r="AR979" s="177"/>
      <c r="AS979" s="177"/>
      <c r="AT979" s="177"/>
    </row>
    <row r="980" spans="1:46" ht="15" customHeight="1">
      <c r="A980" s="177"/>
      <c r="B980" s="177"/>
      <c r="C980" s="177"/>
      <c r="D980" s="177"/>
      <c r="E980" s="177"/>
      <c r="F980" s="177"/>
      <c r="G980" s="177"/>
      <c r="H980" s="177"/>
      <c r="I980" s="177"/>
      <c r="J980" s="177"/>
      <c r="K980" s="177"/>
      <c r="L980" s="177"/>
      <c r="M980" s="177"/>
      <c r="N980" s="177"/>
      <c r="O980" s="177"/>
      <c r="P980" s="177"/>
      <c r="Q980" s="177"/>
      <c r="R980" s="177"/>
      <c r="S980" s="177"/>
      <c r="T980" s="177"/>
      <c r="U980" s="177"/>
      <c r="V980" s="177"/>
      <c r="W980" s="177"/>
      <c r="X980" s="177"/>
      <c r="Y980" s="177"/>
      <c r="Z980" s="177"/>
      <c r="AA980" s="177"/>
      <c r="AB980" s="177"/>
      <c r="AC980" s="177"/>
      <c r="AD980" s="177"/>
      <c r="AE980" s="177"/>
      <c r="AF980" s="177"/>
      <c r="AG980" s="177"/>
      <c r="AH980" s="177"/>
      <c r="AI980" s="177"/>
      <c r="AJ980" s="177"/>
      <c r="AK980" s="177"/>
      <c r="AL980" s="177"/>
      <c r="AM980" s="177"/>
      <c r="AN980" s="177"/>
      <c r="AO980" s="177"/>
      <c r="AP980" s="177"/>
      <c r="AQ980" s="177"/>
      <c r="AR980" s="177"/>
      <c r="AS980" s="177"/>
      <c r="AT980" s="177"/>
    </row>
    <row r="981" spans="1:46" ht="15" customHeight="1">
      <c r="A981" s="177"/>
      <c r="B981" s="177"/>
      <c r="C981" s="177"/>
      <c r="D981" s="177"/>
      <c r="E981" s="177"/>
      <c r="F981" s="177"/>
      <c r="G981" s="177"/>
      <c r="H981" s="177"/>
      <c r="I981" s="177"/>
      <c r="J981" s="177"/>
      <c r="K981" s="177"/>
      <c r="L981" s="177"/>
      <c r="M981" s="177"/>
      <c r="N981" s="177"/>
      <c r="O981" s="177"/>
      <c r="P981" s="177"/>
      <c r="Q981" s="177"/>
      <c r="R981" s="177"/>
      <c r="S981" s="177"/>
      <c r="T981" s="177"/>
      <c r="U981" s="177"/>
      <c r="V981" s="177"/>
      <c r="W981" s="177"/>
      <c r="X981" s="177"/>
      <c r="Y981" s="177"/>
      <c r="Z981" s="177"/>
      <c r="AA981" s="177"/>
      <c r="AB981" s="177"/>
      <c r="AC981" s="177"/>
      <c r="AD981" s="177"/>
      <c r="AE981" s="177"/>
      <c r="AF981" s="177"/>
      <c r="AG981" s="177"/>
      <c r="AH981" s="177"/>
      <c r="AI981" s="177"/>
      <c r="AJ981" s="177"/>
      <c r="AK981" s="177"/>
      <c r="AL981" s="177"/>
      <c r="AM981" s="177"/>
      <c r="AN981" s="177"/>
      <c r="AO981" s="177"/>
      <c r="AP981" s="177"/>
      <c r="AQ981" s="177"/>
      <c r="AR981" s="177"/>
      <c r="AS981" s="177"/>
      <c r="AT981" s="177"/>
    </row>
    <row r="982" spans="1:46" ht="15" customHeight="1">
      <c r="A982" s="177"/>
      <c r="B982" s="177"/>
      <c r="C982" s="177"/>
      <c r="D982" s="177"/>
      <c r="E982" s="177"/>
      <c r="F982" s="177"/>
      <c r="G982" s="177"/>
      <c r="H982" s="177"/>
      <c r="I982" s="177"/>
      <c r="J982" s="177"/>
      <c r="K982" s="177"/>
      <c r="L982" s="177"/>
      <c r="M982" s="177"/>
      <c r="N982" s="177"/>
      <c r="O982" s="177"/>
      <c r="P982" s="177"/>
      <c r="Q982" s="177"/>
      <c r="R982" s="177"/>
      <c r="S982" s="177"/>
      <c r="T982" s="177"/>
      <c r="U982" s="177"/>
      <c r="V982" s="177"/>
      <c r="W982" s="177"/>
      <c r="X982" s="177"/>
      <c r="Y982" s="177"/>
      <c r="Z982" s="177"/>
      <c r="AA982" s="177"/>
      <c r="AB982" s="177"/>
      <c r="AC982" s="177"/>
      <c r="AD982" s="177"/>
      <c r="AE982" s="177"/>
      <c r="AF982" s="177"/>
      <c r="AG982" s="177"/>
      <c r="AH982" s="177"/>
      <c r="AI982" s="177"/>
      <c r="AJ982" s="177"/>
      <c r="AK982" s="177"/>
      <c r="AL982" s="177"/>
      <c r="AM982" s="177"/>
      <c r="AN982" s="177"/>
      <c r="AO982" s="177"/>
      <c r="AP982" s="177"/>
      <c r="AQ982" s="177"/>
      <c r="AR982" s="177"/>
      <c r="AS982" s="177"/>
      <c r="AT982" s="177"/>
    </row>
    <row r="983" spans="1:46" ht="15" customHeight="1">
      <c r="A983" s="177"/>
      <c r="B983" s="177"/>
      <c r="C983" s="177"/>
      <c r="D983" s="177"/>
      <c r="E983" s="177"/>
      <c r="F983" s="177"/>
      <c r="G983" s="177"/>
      <c r="H983" s="177"/>
      <c r="I983" s="177"/>
      <c r="J983" s="177"/>
      <c r="K983" s="177"/>
      <c r="L983" s="177"/>
      <c r="M983" s="177"/>
      <c r="N983" s="177"/>
      <c r="O983" s="177"/>
      <c r="P983" s="177"/>
      <c r="Q983" s="177"/>
      <c r="R983" s="177"/>
      <c r="S983" s="177"/>
      <c r="T983" s="177"/>
      <c r="U983" s="177"/>
      <c r="V983" s="177"/>
      <c r="W983" s="177"/>
      <c r="X983" s="177"/>
      <c r="Y983" s="177"/>
      <c r="Z983" s="177"/>
      <c r="AA983" s="177"/>
      <c r="AB983" s="177"/>
      <c r="AC983" s="177"/>
      <c r="AD983" s="177"/>
      <c r="AE983" s="177"/>
      <c r="AF983" s="177"/>
      <c r="AG983" s="177"/>
      <c r="AH983" s="177"/>
      <c r="AI983" s="177"/>
      <c r="AJ983" s="177"/>
      <c r="AK983" s="177"/>
      <c r="AL983" s="177"/>
      <c r="AM983" s="177"/>
      <c r="AN983" s="177"/>
      <c r="AO983" s="177"/>
      <c r="AP983" s="177"/>
      <c r="AQ983" s="177"/>
      <c r="AR983" s="177"/>
      <c r="AS983" s="177"/>
      <c r="AT983" s="177"/>
    </row>
    <row r="984" spans="1:46" ht="15" customHeight="1">
      <c r="A984" s="177"/>
      <c r="B984" s="177"/>
      <c r="C984" s="177"/>
      <c r="D984" s="177"/>
      <c r="E984" s="177"/>
      <c r="F984" s="177"/>
      <c r="G984" s="177"/>
      <c r="H984" s="177"/>
      <c r="I984" s="177"/>
      <c r="J984" s="177"/>
      <c r="K984" s="177"/>
      <c r="L984" s="177"/>
      <c r="M984" s="177"/>
      <c r="N984" s="177"/>
      <c r="O984" s="177"/>
      <c r="P984" s="177"/>
      <c r="Q984" s="177"/>
      <c r="R984" s="177"/>
      <c r="S984" s="177"/>
      <c r="T984" s="177"/>
      <c r="U984" s="177"/>
      <c r="V984" s="177"/>
      <c r="W984" s="177"/>
      <c r="X984" s="177"/>
      <c r="Y984" s="177"/>
      <c r="Z984" s="177"/>
      <c r="AA984" s="177"/>
      <c r="AB984" s="177"/>
      <c r="AC984" s="177"/>
      <c r="AD984" s="177"/>
      <c r="AE984" s="177"/>
      <c r="AF984" s="177"/>
      <c r="AG984" s="177"/>
      <c r="AH984" s="177"/>
      <c r="AI984" s="177"/>
      <c r="AJ984" s="177"/>
      <c r="AK984" s="177"/>
      <c r="AL984" s="177"/>
      <c r="AM984" s="177"/>
      <c r="AN984" s="177"/>
      <c r="AO984" s="177"/>
      <c r="AP984" s="177"/>
      <c r="AQ984" s="177"/>
      <c r="AR984" s="177"/>
      <c r="AS984" s="177"/>
      <c r="AT984" s="177"/>
    </row>
    <row r="985" spans="1:46" ht="15" customHeight="1">
      <c r="A985" s="177"/>
      <c r="B985" s="177"/>
      <c r="C985" s="177"/>
      <c r="D985" s="177"/>
      <c r="E985" s="177"/>
      <c r="F985" s="177"/>
      <c r="G985" s="177"/>
      <c r="H985" s="177"/>
      <c r="I985" s="177"/>
      <c r="J985" s="177"/>
      <c r="K985" s="177"/>
      <c r="L985" s="177"/>
      <c r="M985" s="177"/>
      <c r="N985" s="177"/>
      <c r="O985" s="177"/>
      <c r="P985" s="177"/>
      <c r="Q985" s="177"/>
      <c r="R985" s="177"/>
      <c r="S985" s="177"/>
      <c r="T985" s="177"/>
      <c r="U985" s="177"/>
      <c r="V985" s="177"/>
      <c r="W985" s="177"/>
      <c r="X985" s="177"/>
      <c r="Y985" s="177"/>
      <c r="Z985" s="177"/>
      <c r="AA985" s="177"/>
      <c r="AB985" s="177"/>
      <c r="AC985" s="177"/>
      <c r="AD985" s="177"/>
      <c r="AE985" s="177"/>
      <c r="AF985" s="177"/>
      <c r="AG985" s="177"/>
      <c r="AH985" s="177"/>
      <c r="AI985" s="177"/>
      <c r="AJ985" s="177"/>
      <c r="AK985" s="177"/>
      <c r="AL985" s="177"/>
      <c r="AM985" s="177"/>
      <c r="AN985" s="177"/>
      <c r="AO985" s="177"/>
      <c r="AP985" s="177"/>
      <c r="AQ985" s="177"/>
      <c r="AR985" s="177"/>
      <c r="AS985" s="177"/>
      <c r="AT985" s="177"/>
    </row>
    <row r="986" spans="1:46" ht="15" customHeight="1">
      <c r="A986" s="177"/>
      <c r="B986" s="177"/>
      <c r="C986" s="177"/>
      <c r="D986" s="177"/>
      <c r="E986" s="177"/>
      <c r="F986" s="177"/>
      <c r="G986" s="177"/>
      <c r="H986" s="177"/>
      <c r="I986" s="177"/>
      <c r="J986" s="177"/>
      <c r="K986" s="177"/>
      <c r="L986" s="177"/>
      <c r="M986" s="177"/>
      <c r="N986" s="177"/>
      <c r="O986" s="177"/>
      <c r="P986" s="177"/>
      <c r="Q986" s="177"/>
      <c r="R986" s="177"/>
      <c r="S986" s="177"/>
      <c r="T986" s="177"/>
      <c r="U986" s="177"/>
      <c r="V986" s="177"/>
      <c r="W986" s="177"/>
      <c r="X986" s="177"/>
      <c r="Y986" s="177"/>
      <c r="Z986" s="177"/>
      <c r="AA986" s="177"/>
      <c r="AB986" s="177"/>
      <c r="AC986" s="177"/>
      <c r="AD986" s="177"/>
      <c r="AE986" s="177"/>
      <c r="AF986" s="177"/>
      <c r="AG986" s="177"/>
      <c r="AH986" s="177"/>
      <c r="AI986" s="177"/>
      <c r="AJ986" s="177"/>
      <c r="AK986" s="177"/>
      <c r="AL986" s="177"/>
      <c r="AM986" s="177"/>
      <c r="AN986" s="177"/>
      <c r="AO986" s="177"/>
      <c r="AP986" s="177"/>
      <c r="AQ986" s="177"/>
      <c r="AR986" s="177"/>
      <c r="AS986" s="177"/>
      <c r="AT986" s="177"/>
    </row>
    <row r="987" spans="1:46" ht="15" customHeight="1">
      <c r="A987" s="177"/>
      <c r="B987" s="177"/>
      <c r="C987" s="177"/>
      <c r="D987" s="177"/>
      <c r="E987" s="177"/>
      <c r="F987" s="177"/>
      <c r="G987" s="177"/>
      <c r="H987" s="177"/>
      <c r="I987" s="177"/>
      <c r="J987" s="177"/>
      <c r="K987" s="177"/>
      <c r="L987" s="177"/>
      <c r="M987" s="177"/>
      <c r="N987" s="177"/>
      <c r="O987" s="177"/>
      <c r="P987" s="177"/>
      <c r="Q987" s="177"/>
      <c r="R987" s="177"/>
      <c r="S987" s="177"/>
      <c r="T987" s="177"/>
      <c r="U987" s="177"/>
      <c r="V987" s="177"/>
      <c r="W987" s="177"/>
      <c r="X987" s="177"/>
      <c r="Y987" s="177"/>
      <c r="Z987" s="177"/>
      <c r="AA987" s="177"/>
      <c r="AB987" s="177"/>
      <c r="AC987" s="177"/>
      <c r="AD987" s="177"/>
      <c r="AE987" s="177"/>
      <c r="AF987" s="177"/>
      <c r="AG987" s="177"/>
      <c r="AH987" s="177"/>
      <c r="AI987" s="177"/>
      <c r="AJ987" s="177"/>
      <c r="AK987" s="177"/>
      <c r="AL987" s="177"/>
      <c r="AM987" s="177"/>
      <c r="AN987" s="177"/>
      <c r="AO987" s="177"/>
      <c r="AP987" s="177"/>
      <c r="AQ987" s="177"/>
      <c r="AR987" s="177"/>
      <c r="AS987" s="177"/>
      <c r="AT987" s="177"/>
    </row>
    <row r="988" spans="1:46" ht="15" customHeight="1">
      <c r="A988" s="177"/>
      <c r="B988" s="177"/>
      <c r="C988" s="177"/>
      <c r="D988" s="177"/>
      <c r="E988" s="177"/>
      <c r="F988" s="177"/>
      <c r="G988" s="177"/>
      <c r="H988" s="177"/>
      <c r="I988" s="177"/>
      <c r="J988" s="177"/>
      <c r="K988" s="177"/>
      <c r="L988" s="177"/>
      <c r="M988" s="177"/>
      <c r="N988" s="177"/>
      <c r="O988" s="177"/>
      <c r="P988" s="177"/>
      <c r="Q988" s="177"/>
      <c r="R988" s="177"/>
      <c r="S988" s="177"/>
      <c r="T988" s="177"/>
      <c r="U988" s="177"/>
      <c r="V988" s="177"/>
      <c r="W988" s="177"/>
      <c r="X988" s="177"/>
      <c r="Y988" s="177"/>
      <c r="Z988" s="177"/>
      <c r="AA988" s="177"/>
      <c r="AB988" s="177"/>
      <c r="AC988" s="177"/>
      <c r="AD988" s="177"/>
      <c r="AE988" s="177"/>
      <c r="AF988" s="177"/>
      <c r="AG988" s="177"/>
      <c r="AH988" s="177"/>
      <c r="AI988" s="177"/>
      <c r="AJ988" s="177"/>
      <c r="AK988" s="177"/>
      <c r="AL988" s="177"/>
      <c r="AM988" s="177"/>
      <c r="AN988" s="177"/>
      <c r="AO988" s="177"/>
      <c r="AP988" s="177"/>
      <c r="AQ988" s="177"/>
      <c r="AR988" s="177"/>
      <c r="AS988" s="177"/>
      <c r="AT988" s="177"/>
    </row>
    <row r="989" spans="1:46" ht="15" customHeight="1">
      <c r="A989" s="177"/>
      <c r="B989" s="177"/>
      <c r="C989" s="177"/>
      <c r="D989" s="177"/>
      <c r="E989" s="177"/>
      <c r="F989" s="177"/>
      <c r="G989" s="177"/>
      <c r="H989" s="177"/>
      <c r="I989" s="177"/>
      <c r="J989" s="177"/>
      <c r="K989" s="177"/>
      <c r="L989" s="177"/>
      <c r="M989" s="177"/>
      <c r="N989" s="177"/>
      <c r="O989" s="177"/>
      <c r="P989" s="177"/>
      <c r="Q989" s="177"/>
      <c r="R989" s="177"/>
      <c r="S989" s="177"/>
      <c r="T989" s="177"/>
      <c r="U989" s="177"/>
      <c r="V989" s="177"/>
      <c r="W989" s="177"/>
      <c r="X989" s="177"/>
      <c r="Y989" s="177"/>
      <c r="Z989" s="177"/>
      <c r="AA989" s="177"/>
      <c r="AB989" s="177"/>
      <c r="AC989" s="177"/>
      <c r="AD989" s="177"/>
      <c r="AE989" s="177"/>
      <c r="AF989" s="177"/>
      <c r="AG989" s="177"/>
      <c r="AH989" s="177"/>
      <c r="AI989" s="177"/>
      <c r="AJ989" s="177"/>
      <c r="AK989" s="177"/>
      <c r="AL989" s="177"/>
      <c r="AM989" s="177"/>
      <c r="AN989" s="177"/>
      <c r="AO989" s="177"/>
      <c r="AP989" s="177"/>
      <c r="AQ989" s="177"/>
      <c r="AR989" s="177"/>
      <c r="AS989" s="177"/>
      <c r="AT989" s="177"/>
    </row>
    <row r="990" spans="1:46" ht="15" customHeight="1">
      <c r="A990" s="177"/>
      <c r="B990" s="177"/>
      <c r="C990" s="177"/>
      <c r="D990" s="177"/>
      <c r="E990" s="177"/>
      <c r="F990" s="177"/>
      <c r="G990" s="177"/>
      <c r="H990" s="177"/>
      <c r="I990" s="177"/>
      <c r="J990" s="177"/>
      <c r="K990" s="177"/>
      <c r="L990" s="177"/>
      <c r="M990" s="177"/>
      <c r="N990" s="177"/>
      <c r="O990" s="177"/>
      <c r="P990" s="177"/>
      <c r="Q990" s="177"/>
      <c r="R990" s="177"/>
      <c r="S990" s="177"/>
      <c r="T990" s="177"/>
      <c r="U990" s="177"/>
      <c r="V990" s="177"/>
      <c r="W990" s="177"/>
      <c r="X990" s="177"/>
      <c r="Y990" s="177"/>
      <c r="Z990" s="177"/>
      <c r="AA990" s="177"/>
      <c r="AB990" s="177"/>
      <c r="AC990" s="177"/>
      <c r="AD990" s="177"/>
      <c r="AE990" s="177"/>
      <c r="AF990" s="177"/>
      <c r="AG990" s="177"/>
      <c r="AH990" s="177"/>
      <c r="AI990" s="177"/>
      <c r="AJ990" s="177"/>
      <c r="AK990" s="177"/>
      <c r="AL990" s="177"/>
      <c r="AM990" s="177"/>
      <c r="AN990" s="177"/>
      <c r="AO990" s="177"/>
      <c r="AP990" s="177"/>
      <c r="AQ990" s="177"/>
      <c r="AR990" s="177"/>
      <c r="AS990" s="177"/>
      <c r="AT990" s="177"/>
    </row>
    <row r="991" spans="1:46" ht="15" customHeight="1">
      <c r="A991" s="177"/>
      <c r="B991" s="177"/>
      <c r="C991" s="177"/>
      <c r="D991" s="177"/>
      <c r="E991" s="177"/>
      <c r="F991" s="177"/>
      <c r="G991" s="177"/>
      <c r="H991" s="177"/>
      <c r="I991" s="177"/>
      <c r="J991" s="177"/>
      <c r="K991" s="177"/>
      <c r="L991" s="177"/>
      <c r="M991" s="177"/>
      <c r="N991" s="177"/>
      <c r="O991" s="177"/>
      <c r="P991" s="177"/>
      <c r="Q991" s="177"/>
      <c r="R991" s="177"/>
      <c r="S991" s="177"/>
      <c r="T991" s="177"/>
      <c r="U991" s="177"/>
      <c r="V991" s="177"/>
      <c r="W991" s="177"/>
      <c r="X991" s="177"/>
      <c r="Y991" s="177"/>
      <c r="Z991" s="177"/>
      <c r="AA991" s="177"/>
      <c r="AB991" s="177"/>
      <c r="AC991" s="177"/>
      <c r="AD991" s="177"/>
      <c r="AE991" s="177"/>
      <c r="AF991" s="177"/>
      <c r="AG991" s="177"/>
      <c r="AH991" s="177"/>
      <c r="AI991" s="177"/>
      <c r="AJ991" s="177"/>
      <c r="AK991" s="177"/>
      <c r="AL991" s="177"/>
      <c r="AM991" s="177"/>
      <c r="AN991" s="177"/>
      <c r="AO991" s="177"/>
      <c r="AP991" s="177"/>
      <c r="AQ991" s="177"/>
      <c r="AR991" s="177"/>
      <c r="AS991" s="177"/>
      <c r="AT991" s="177"/>
    </row>
    <row r="992" spans="1:46" ht="15" customHeight="1">
      <c r="A992" s="177"/>
      <c r="B992" s="177"/>
      <c r="C992" s="177"/>
      <c r="D992" s="177"/>
      <c r="E992" s="177"/>
      <c r="F992" s="177"/>
      <c r="G992" s="177"/>
      <c r="H992" s="177"/>
      <c r="I992" s="177"/>
      <c r="J992" s="177"/>
      <c r="K992" s="177"/>
      <c r="L992" s="177"/>
      <c r="M992" s="177"/>
      <c r="N992" s="177"/>
      <c r="O992" s="177"/>
      <c r="P992" s="177"/>
      <c r="Q992" s="177"/>
      <c r="R992" s="177"/>
      <c r="S992" s="177"/>
      <c r="T992" s="177"/>
      <c r="U992" s="177"/>
      <c r="V992" s="177"/>
      <c r="W992" s="177"/>
      <c r="X992" s="177"/>
      <c r="Y992" s="177"/>
      <c r="Z992" s="177"/>
      <c r="AA992" s="177"/>
      <c r="AB992" s="177"/>
      <c r="AC992" s="177"/>
      <c r="AD992" s="177"/>
      <c r="AE992" s="177"/>
      <c r="AF992" s="177"/>
      <c r="AG992" s="177"/>
      <c r="AH992" s="177"/>
      <c r="AI992" s="177"/>
      <c r="AJ992" s="177"/>
      <c r="AK992" s="177"/>
      <c r="AL992" s="177"/>
      <c r="AM992" s="177"/>
      <c r="AN992" s="177"/>
      <c r="AO992" s="177"/>
      <c r="AP992" s="177"/>
      <c r="AQ992" s="177"/>
      <c r="AR992" s="177"/>
      <c r="AS992" s="177"/>
      <c r="AT992" s="177"/>
    </row>
    <row r="993" spans="1:46" ht="15" customHeight="1">
      <c r="A993" s="177"/>
      <c r="B993" s="177"/>
      <c r="C993" s="177"/>
      <c r="D993" s="177"/>
      <c r="E993" s="177"/>
      <c r="F993" s="177"/>
      <c r="G993" s="177"/>
      <c r="H993" s="177"/>
      <c r="I993" s="177"/>
      <c r="J993" s="177"/>
      <c r="K993" s="177"/>
      <c r="L993" s="177"/>
      <c r="M993" s="177"/>
      <c r="N993" s="177"/>
      <c r="O993" s="177"/>
      <c r="P993" s="177"/>
      <c r="Q993" s="177"/>
      <c r="R993" s="177"/>
      <c r="S993" s="177"/>
      <c r="T993" s="177"/>
      <c r="U993" s="177"/>
      <c r="V993" s="177"/>
      <c r="W993" s="177"/>
      <c r="X993" s="177"/>
      <c r="Y993" s="177"/>
      <c r="Z993" s="177"/>
      <c r="AA993" s="177"/>
      <c r="AB993" s="177"/>
      <c r="AC993" s="177"/>
      <c r="AD993" s="177"/>
      <c r="AE993" s="177"/>
      <c r="AF993" s="177"/>
      <c r="AG993" s="177"/>
      <c r="AH993" s="177"/>
      <c r="AI993" s="177"/>
      <c r="AJ993" s="177"/>
      <c r="AK993" s="177"/>
      <c r="AL993" s="177"/>
      <c r="AM993" s="177"/>
      <c r="AN993" s="177"/>
      <c r="AO993" s="177"/>
      <c r="AP993" s="177"/>
      <c r="AQ993" s="177"/>
      <c r="AR993" s="177"/>
      <c r="AS993" s="177"/>
      <c r="AT993" s="177"/>
    </row>
    <row r="994" spans="1:46" ht="15" customHeight="1">
      <c r="A994" s="177"/>
      <c r="B994" s="177"/>
      <c r="C994" s="177"/>
      <c r="D994" s="177"/>
      <c r="E994" s="177"/>
      <c r="F994" s="177"/>
      <c r="G994" s="177"/>
      <c r="H994" s="177"/>
      <c r="I994" s="177"/>
      <c r="J994" s="177"/>
      <c r="K994" s="177"/>
      <c r="L994" s="177"/>
      <c r="M994" s="177"/>
      <c r="N994" s="177"/>
      <c r="O994" s="177"/>
      <c r="P994" s="177"/>
      <c r="Q994" s="177"/>
      <c r="R994" s="177"/>
      <c r="S994" s="177"/>
      <c r="T994" s="177"/>
      <c r="U994" s="177"/>
      <c r="V994" s="177"/>
      <c r="W994" s="177"/>
      <c r="X994" s="177"/>
      <c r="Y994" s="177"/>
      <c r="Z994" s="177"/>
      <c r="AA994" s="177"/>
      <c r="AB994" s="177"/>
      <c r="AC994" s="177"/>
      <c r="AD994" s="177"/>
      <c r="AE994" s="177"/>
      <c r="AF994" s="177"/>
      <c r="AG994" s="177"/>
      <c r="AH994" s="177"/>
      <c r="AI994" s="177"/>
      <c r="AJ994" s="177"/>
      <c r="AK994" s="177"/>
      <c r="AL994" s="177"/>
      <c r="AM994" s="177"/>
      <c r="AN994" s="177"/>
      <c r="AO994" s="177"/>
      <c r="AP994" s="177"/>
      <c r="AQ994" s="177"/>
      <c r="AR994" s="177"/>
      <c r="AS994" s="177"/>
      <c r="AT994" s="177"/>
    </row>
    <row r="995" spans="1:46" ht="15" customHeight="1">
      <c r="A995" s="177"/>
      <c r="B995" s="177"/>
      <c r="C995" s="177"/>
      <c r="D995" s="177"/>
      <c r="E995" s="177"/>
      <c r="F995" s="177"/>
      <c r="G995" s="177"/>
      <c r="H995" s="177"/>
      <c r="I995" s="177"/>
      <c r="J995" s="177"/>
      <c r="K995" s="177"/>
      <c r="L995" s="177"/>
      <c r="M995" s="177"/>
      <c r="N995" s="177"/>
      <c r="O995" s="177"/>
      <c r="P995" s="177"/>
      <c r="Q995" s="177"/>
      <c r="R995" s="177"/>
      <c r="S995" s="177"/>
      <c r="T995" s="177"/>
      <c r="U995" s="177"/>
      <c r="V995" s="177"/>
      <c r="W995" s="177"/>
      <c r="X995" s="177"/>
      <c r="Y995" s="177"/>
      <c r="Z995" s="177"/>
      <c r="AA995" s="177"/>
      <c r="AB995" s="177"/>
      <c r="AC995" s="177"/>
      <c r="AD995" s="177"/>
      <c r="AE995" s="177"/>
      <c r="AF995" s="177"/>
      <c r="AG995" s="177"/>
      <c r="AH995" s="177"/>
      <c r="AI995" s="177"/>
      <c r="AJ995" s="177"/>
      <c r="AK995" s="177"/>
      <c r="AL995" s="177"/>
      <c r="AM995" s="177"/>
      <c r="AN995" s="177"/>
      <c r="AO995" s="177"/>
      <c r="AP995" s="177"/>
      <c r="AQ995" s="177"/>
      <c r="AR995" s="177"/>
      <c r="AS995" s="177"/>
      <c r="AT995" s="177"/>
    </row>
    <row r="996" spans="1:46" ht="15" customHeight="1">
      <c r="A996" s="177"/>
      <c r="B996" s="177"/>
      <c r="C996" s="177"/>
      <c r="D996" s="177"/>
      <c r="E996" s="177"/>
      <c r="F996" s="177"/>
      <c r="G996" s="177"/>
      <c r="H996" s="177"/>
      <c r="I996" s="177"/>
      <c r="J996" s="177"/>
      <c r="K996" s="177"/>
      <c r="L996" s="177"/>
      <c r="M996" s="177"/>
      <c r="N996" s="177"/>
      <c r="O996" s="177"/>
      <c r="P996" s="177"/>
      <c r="Q996" s="177"/>
      <c r="R996" s="177"/>
      <c r="S996" s="177"/>
      <c r="T996" s="177"/>
      <c r="U996" s="177"/>
      <c r="V996" s="177"/>
      <c r="W996" s="177"/>
      <c r="X996" s="177"/>
      <c r="Y996" s="177"/>
      <c r="Z996" s="177"/>
      <c r="AA996" s="177"/>
      <c r="AB996" s="177"/>
      <c r="AC996" s="177"/>
      <c r="AD996" s="177"/>
      <c r="AE996" s="177"/>
      <c r="AF996" s="177"/>
      <c r="AG996" s="177"/>
      <c r="AH996" s="177"/>
      <c r="AI996" s="177"/>
      <c r="AJ996" s="177"/>
      <c r="AK996" s="177"/>
      <c r="AL996" s="177"/>
      <c r="AM996" s="177"/>
      <c r="AN996" s="177"/>
      <c r="AO996" s="177"/>
      <c r="AP996" s="177"/>
      <c r="AQ996" s="177"/>
      <c r="AR996" s="177"/>
      <c r="AS996" s="177"/>
      <c r="AT996" s="177"/>
    </row>
    <row r="997" spans="1:46" ht="15" customHeight="1">
      <c r="A997" s="177"/>
      <c r="B997" s="177"/>
      <c r="C997" s="177"/>
      <c r="D997" s="177"/>
      <c r="E997" s="177"/>
      <c r="F997" s="177"/>
      <c r="G997" s="177"/>
      <c r="H997" s="177"/>
      <c r="I997" s="177"/>
      <c r="J997" s="177"/>
      <c r="K997" s="177"/>
      <c r="L997" s="177"/>
      <c r="M997" s="177"/>
      <c r="N997" s="177"/>
      <c r="O997" s="177"/>
      <c r="P997" s="177"/>
      <c r="Q997" s="177"/>
      <c r="R997" s="177"/>
      <c r="S997" s="177"/>
      <c r="T997" s="177"/>
      <c r="U997" s="177"/>
      <c r="V997" s="177"/>
      <c r="W997" s="177"/>
      <c r="X997" s="177"/>
      <c r="Y997" s="177"/>
      <c r="Z997" s="177"/>
      <c r="AA997" s="177"/>
      <c r="AB997" s="177"/>
      <c r="AC997" s="177"/>
      <c r="AD997" s="177"/>
      <c r="AE997" s="177"/>
      <c r="AF997" s="177"/>
      <c r="AG997" s="177"/>
      <c r="AH997" s="177"/>
      <c r="AI997" s="177"/>
      <c r="AJ997" s="177"/>
      <c r="AK997" s="177"/>
      <c r="AL997" s="177"/>
      <c r="AM997" s="177"/>
      <c r="AN997" s="177"/>
      <c r="AO997" s="177"/>
      <c r="AP997" s="177"/>
      <c r="AQ997" s="177"/>
      <c r="AR997" s="177"/>
      <c r="AS997" s="177"/>
      <c r="AT997" s="177"/>
    </row>
    <row r="998" spans="1:46" ht="15" customHeight="1">
      <c r="A998" s="177"/>
      <c r="B998" s="177"/>
      <c r="C998" s="177"/>
      <c r="D998" s="177"/>
      <c r="E998" s="177"/>
      <c r="F998" s="177"/>
      <c r="G998" s="177"/>
      <c r="H998" s="177"/>
      <c r="I998" s="177"/>
      <c r="J998" s="177"/>
      <c r="K998" s="177"/>
      <c r="L998" s="177"/>
      <c r="M998" s="177"/>
      <c r="N998" s="177"/>
      <c r="O998" s="177"/>
      <c r="P998" s="177"/>
      <c r="Q998" s="177"/>
      <c r="R998" s="177"/>
      <c r="S998" s="177"/>
      <c r="T998" s="177"/>
      <c r="U998" s="177"/>
      <c r="V998" s="177"/>
      <c r="W998" s="177"/>
      <c r="X998" s="177"/>
      <c r="Y998" s="177"/>
      <c r="Z998" s="177"/>
      <c r="AA998" s="177"/>
      <c r="AB998" s="177"/>
      <c r="AC998" s="177"/>
      <c r="AD998" s="177"/>
      <c r="AE998" s="177"/>
      <c r="AF998" s="177"/>
      <c r="AG998" s="177"/>
      <c r="AH998" s="177"/>
      <c r="AI998" s="177"/>
      <c r="AJ998" s="177"/>
      <c r="AK998" s="177"/>
      <c r="AL998" s="177"/>
      <c r="AM998" s="177"/>
      <c r="AN998" s="177"/>
      <c r="AO998" s="177"/>
      <c r="AP998" s="177"/>
      <c r="AQ998" s="177"/>
      <c r="AR998" s="177"/>
      <c r="AS998" s="177"/>
      <c r="AT998" s="177"/>
    </row>
    <row r="999" spans="1:46" ht="15" customHeight="1">
      <c r="A999" s="177"/>
      <c r="B999" s="177"/>
      <c r="C999" s="177"/>
      <c r="D999" s="177"/>
      <c r="E999" s="177"/>
      <c r="F999" s="177"/>
      <c r="G999" s="177"/>
      <c r="H999" s="177"/>
      <c r="I999" s="177"/>
      <c r="J999" s="177"/>
      <c r="K999" s="177"/>
      <c r="L999" s="177"/>
      <c r="M999" s="177"/>
      <c r="N999" s="177"/>
      <c r="O999" s="177"/>
      <c r="P999" s="177"/>
      <c r="Q999" s="177"/>
      <c r="R999" s="177"/>
      <c r="S999" s="177"/>
      <c r="T999" s="177"/>
      <c r="U999" s="177"/>
      <c r="V999" s="177"/>
      <c r="W999" s="177"/>
      <c r="X999" s="177"/>
      <c r="Y999" s="177"/>
      <c r="Z999" s="177"/>
      <c r="AA999" s="177"/>
      <c r="AB999" s="177"/>
      <c r="AC999" s="177"/>
      <c r="AD999" s="177"/>
      <c r="AE999" s="177"/>
      <c r="AF999" s="177"/>
      <c r="AG999" s="177"/>
      <c r="AH999" s="177"/>
      <c r="AI999" s="177"/>
      <c r="AJ999" s="177"/>
      <c r="AK999" s="177"/>
      <c r="AL999" s="177"/>
      <c r="AM999" s="177"/>
      <c r="AN999" s="177"/>
      <c r="AO999" s="177"/>
      <c r="AP999" s="177"/>
      <c r="AQ999" s="177"/>
      <c r="AR999" s="177"/>
      <c r="AS999" s="177"/>
      <c r="AT999" s="177"/>
    </row>
    <row r="1000" spans="1:46" ht="15" customHeight="1">
      <c r="A1000" s="177"/>
      <c r="B1000" s="177"/>
      <c r="C1000" s="177"/>
      <c r="D1000" s="177"/>
      <c r="E1000" s="177"/>
      <c r="F1000" s="177"/>
      <c r="G1000" s="177"/>
      <c r="H1000" s="177"/>
      <c r="I1000" s="177"/>
      <c r="J1000" s="177"/>
      <c r="K1000" s="177"/>
      <c r="L1000" s="177"/>
      <c r="M1000" s="177"/>
      <c r="N1000" s="177"/>
      <c r="O1000" s="177"/>
      <c r="P1000" s="177"/>
      <c r="Q1000" s="177"/>
      <c r="R1000" s="177"/>
      <c r="S1000" s="177"/>
      <c r="T1000" s="177"/>
      <c r="U1000" s="177"/>
      <c r="V1000" s="177"/>
      <c r="W1000" s="177"/>
      <c r="X1000" s="177"/>
      <c r="Y1000" s="177"/>
      <c r="Z1000" s="177"/>
      <c r="AA1000" s="177"/>
      <c r="AB1000" s="177"/>
      <c r="AC1000" s="177"/>
      <c r="AD1000" s="177"/>
      <c r="AE1000" s="177"/>
      <c r="AF1000" s="177"/>
      <c r="AG1000" s="177"/>
      <c r="AH1000" s="177"/>
      <c r="AI1000" s="177"/>
      <c r="AJ1000" s="177"/>
      <c r="AK1000" s="177"/>
      <c r="AL1000" s="177"/>
      <c r="AM1000" s="177"/>
      <c r="AN1000" s="177"/>
      <c r="AO1000" s="177"/>
      <c r="AP1000" s="177"/>
      <c r="AQ1000" s="177"/>
      <c r="AR1000" s="177"/>
      <c r="AS1000" s="177"/>
      <c r="AT1000" s="177"/>
    </row>
    <row r="1001" spans="1:46" ht="15" customHeight="1">
      <c r="A1001" s="177"/>
      <c r="B1001" s="177"/>
      <c r="C1001" s="177"/>
      <c r="D1001" s="177"/>
      <c r="E1001" s="177"/>
      <c r="F1001" s="177"/>
      <c r="G1001" s="177"/>
      <c r="H1001" s="177"/>
      <c r="I1001" s="177"/>
      <c r="J1001" s="177"/>
      <c r="K1001" s="177"/>
      <c r="L1001" s="177"/>
      <c r="M1001" s="177"/>
      <c r="N1001" s="177"/>
      <c r="O1001" s="177"/>
      <c r="P1001" s="177"/>
      <c r="Q1001" s="177"/>
      <c r="R1001" s="177"/>
      <c r="S1001" s="177"/>
      <c r="T1001" s="177"/>
      <c r="U1001" s="177"/>
      <c r="V1001" s="177"/>
      <c r="W1001" s="177"/>
      <c r="X1001" s="177"/>
      <c r="Y1001" s="177"/>
      <c r="Z1001" s="177"/>
      <c r="AA1001" s="177"/>
      <c r="AB1001" s="177"/>
      <c r="AC1001" s="177"/>
      <c r="AD1001" s="177"/>
      <c r="AE1001" s="177"/>
      <c r="AF1001" s="177"/>
      <c r="AG1001" s="177"/>
      <c r="AH1001" s="177"/>
      <c r="AI1001" s="177"/>
      <c r="AJ1001" s="177"/>
      <c r="AK1001" s="177"/>
      <c r="AL1001" s="177"/>
      <c r="AM1001" s="177"/>
      <c r="AN1001" s="177"/>
      <c r="AO1001" s="177"/>
      <c r="AP1001" s="177"/>
      <c r="AQ1001" s="177"/>
      <c r="AR1001" s="177"/>
      <c r="AS1001" s="177"/>
      <c r="AT1001" s="177"/>
    </row>
    <row r="1002" spans="1:46" ht="15" customHeight="1">
      <c r="A1002" s="177"/>
      <c r="B1002" s="177"/>
      <c r="C1002" s="177"/>
      <c r="D1002" s="177"/>
      <c r="E1002" s="177"/>
      <c r="F1002" s="177"/>
      <c r="G1002" s="177"/>
      <c r="H1002" s="177"/>
      <c r="I1002" s="177"/>
      <c r="J1002" s="177"/>
      <c r="K1002" s="177"/>
      <c r="L1002" s="177"/>
      <c r="M1002" s="177"/>
      <c r="N1002" s="177"/>
      <c r="O1002" s="177"/>
      <c r="P1002" s="177"/>
      <c r="Q1002" s="177"/>
      <c r="R1002" s="177"/>
      <c r="S1002" s="177"/>
      <c r="T1002" s="177"/>
      <c r="U1002" s="177"/>
      <c r="V1002" s="177"/>
      <c r="W1002" s="177"/>
      <c r="X1002" s="177"/>
      <c r="Y1002" s="177"/>
      <c r="Z1002" s="177"/>
      <c r="AA1002" s="177"/>
      <c r="AB1002" s="177"/>
      <c r="AC1002" s="177"/>
      <c r="AD1002" s="177"/>
      <c r="AE1002" s="177"/>
      <c r="AF1002" s="177"/>
      <c r="AG1002" s="177"/>
      <c r="AH1002" s="177"/>
      <c r="AI1002" s="177"/>
      <c r="AJ1002" s="177"/>
      <c r="AK1002" s="177"/>
      <c r="AL1002" s="177"/>
      <c r="AM1002" s="177"/>
      <c r="AN1002" s="177"/>
      <c r="AO1002" s="177"/>
      <c r="AP1002" s="177"/>
      <c r="AQ1002" s="177"/>
      <c r="AR1002" s="177"/>
      <c r="AS1002" s="177"/>
      <c r="AT1002" s="177"/>
    </row>
    <row r="1003" spans="1:46" ht="15" customHeight="1">
      <c r="A1003" s="177"/>
      <c r="B1003" s="177"/>
      <c r="C1003" s="177"/>
      <c r="D1003" s="177"/>
      <c r="E1003" s="177"/>
      <c r="F1003" s="177"/>
      <c r="G1003" s="177"/>
      <c r="H1003" s="177"/>
      <c r="I1003" s="177"/>
      <c r="J1003" s="177"/>
      <c r="K1003" s="177"/>
      <c r="L1003" s="177"/>
      <c r="M1003" s="177"/>
      <c r="N1003" s="177"/>
      <c r="O1003" s="177"/>
      <c r="P1003" s="177"/>
      <c r="Q1003" s="177"/>
      <c r="R1003" s="177"/>
      <c r="S1003" s="177"/>
      <c r="T1003" s="177"/>
      <c r="U1003" s="177"/>
      <c r="V1003" s="177"/>
      <c r="W1003" s="177"/>
      <c r="X1003" s="177"/>
      <c r="Y1003" s="177"/>
      <c r="Z1003" s="177"/>
      <c r="AA1003" s="177"/>
      <c r="AB1003" s="177"/>
      <c r="AC1003" s="177"/>
      <c r="AD1003" s="177"/>
      <c r="AE1003" s="177"/>
      <c r="AF1003" s="177"/>
      <c r="AG1003" s="177"/>
      <c r="AH1003" s="177"/>
      <c r="AI1003" s="177"/>
      <c r="AJ1003" s="177"/>
      <c r="AK1003" s="177"/>
      <c r="AL1003" s="177"/>
      <c r="AM1003" s="177"/>
      <c r="AN1003" s="177"/>
      <c r="AO1003" s="177"/>
      <c r="AP1003" s="177"/>
      <c r="AQ1003" s="177"/>
      <c r="AR1003" s="177"/>
      <c r="AS1003" s="177"/>
      <c r="AT1003" s="177"/>
    </row>
    <row r="1004" spans="1:46" ht="15" customHeight="1">
      <c r="A1004" s="177"/>
      <c r="B1004" s="177"/>
      <c r="C1004" s="177"/>
      <c r="D1004" s="177"/>
      <c r="E1004" s="177"/>
      <c r="F1004" s="177"/>
      <c r="G1004" s="177"/>
      <c r="H1004" s="177"/>
      <c r="I1004" s="177"/>
      <c r="J1004" s="177"/>
      <c r="K1004" s="177"/>
      <c r="L1004" s="177"/>
      <c r="M1004" s="177"/>
      <c r="N1004" s="177"/>
      <c r="O1004" s="177"/>
      <c r="P1004" s="177"/>
      <c r="Q1004" s="177"/>
      <c r="R1004" s="177"/>
      <c r="S1004" s="177"/>
      <c r="T1004" s="177"/>
      <c r="U1004" s="177"/>
      <c r="V1004" s="177"/>
      <c r="W1004" s="177"/>
      <c r="X1004" s="177"/>
      <c r="Y1004" s="177"/>
      <c r="Z1004" s="177"/>
      <c r="AA1004" s="177"/>
      <c r="AB1004" s="177"/>
      <c r="AC1004" s="177"/>
      <c r="AD1004" s="177"/>
      <c r="AE1004" s="177"/>
      <c r="AF1004" s="177"/>
      <c r="AG1004" s="177"/>
      <c r="AH1004" s="177"/>
      <c r="AI1004" s="177"/>
      <c r="AJ1004" s="177"/>
      <c r="AK1004" s="177"/>
      <c r="AL1004" s="177"/>
      <c r="AM1004" s="177"/>
      <c r="AN1004" s="177"/>
      <c r="AO1004" s="177"/>
      <c r="AP1004" s="177"/>
      <c r="AQ1004" s="177"/>
      <c r="AR1004" s="177"/>
      <c r="AS1004" s="177"/>
      <c r="AT1004" s="177"/>
    </row>
    <row r="1005" spans="1:46" ht="15" customHeight="1">
      <c r="A1005" s="177"/>
      <c r="B1005" s="177"/>
      <c r="C1005" s="177"/>
      <c r="D1005" s="177"/>
      <c r="E1005" s="177"/>
      <c r="F1005" s="177"/>
      <c r="G1005" s="177"/>
      <c r="H1005" s="177"/>
      <c r="I1005" s="177"/>
      <c r="J1005" s="177"/>
      <c r="K1005" s="177"/>
      <c r="L1005" s="177"/>
      <c r="M1005" s="177"/>
      <c r="N1005" s="177"/>
      <c r="O1005" s="177"/>
      <c r="P1005" s="177"/>
      <c r="Q1005" s="177"/>
      <c r="R1005" s="177"/>
      <c r="S1005" s="177"/>
      <c r="T1005" s="177"/>
      <c r="U1005" s="177"/>
      <c r="V1005" s="177"/>
      <c r="W1005" s="177"/>
      <c r="X1005" s="177"/>
      <c r="Y1005" s="177"/>
      <c r="Z1005" s="177"/>
      <c r="AA1005" s="177"/>
      <c r="AB1005" s="177"/>
      <c r="AC1005" s="177"/>
      <c r="AD1005" s="177"/>
      <c r="AE1005" s="177"/>
      <c r="AF1005" s="177"/>
      <c r="AG1005" s="177"/>
      <c r="AH1005" s="177"/>
      <c r="AI1005" s="177"/>
      <c r="AJ1005" s="177"/>
      <c r="AK1005" s="177"/>
      <c r="AL1005" s="177"/>
      <c r="AM1005" s="177"/>
      <c r="AN1005" s="177"/>
      <c r="AO1005" s="177"/>
      <c r="AP1005" s="177"/>
      <c r="AQ1005" s="177"/>
      <c r="AR1005" s="177"/>
      <c r="AS1005" s="177"/>
      <c r="AT1005" s="177"/>
    </row>
    <row r="1006" spans="1:46" ht="15" customHeight="1">
      <c r="A1006" s="177"/>
      <c r="B1006" s="177"/>
      <c r="C1006" s="177"/>
      <c r="D1006" s="177"/>
      <c r="E1006" s="177"/>
      <c r="F1006" s="177"/>
      <c r="G1006" s="177"/>
      <c r="H1006" s="177"/>
      <c r="I1006" s="177"/>
      <c r="J1006" s="177"/>
      <c r="K1006" s="177"/>
      <c r="L1006" s="177"/>
      <c r="M1006" s="177"/>
      <c r="N1006" s="177"/>
      <c r="O1006" s="177"/>
      <c r="P1006" s="177"/>
      <c r="Q1006" s="177"/>
      <c r="R1006" s="177"/>
      <c r="S1006" s="177"/>
      <c r="T1006" s="177"/>
      <c r="U1006" s="177"/>
      <c r="V1006" s="177"/>
      <c r="W1006" s="177"/>
      <c r="X1006" s="177"/>
      <c r="Y1006" s="177"/>
      <c r="Z1006" s="177"/>
      <c r="AA1006" s="177"/>
      <c r="AB1006" s="177"/>
      <c r="AC1006" s="177"/>
      <c r="AD1006" s="177"/>
      <c r="AE1006" s="177"/>
      <c r="AF1006" s="177"/>
      <c r="AG1006" s="177"/>
      <c r="AH1006" s="177"/>
      <c r="AI1006" s="177"/>
      <c r="AJ1006" s="177"/>
      <c r="AK1006" s="177"/>
      <c r="AL1006" s="177"/>
      <c r="AM1006" s="177"/>
      <c r="AN1006" s="177"/>
      <c r="AO1006" s="177"/>
      <c r="AP1006" s="177"/>
      <c r="AQ1006" s="177"/>
      <c r="AR1006" s="177"/>
      <c r="AS1006" s="177"/>
      <c r="AT1006" s="177"/>
    </row>
    <row r="1007" spans="1:46" ht="15" customHeight="1">
      <c r="A1007" s="177"/>
      <c r="B1007" s="177"/>
      <c r="C1007" s="177"/>
      <c r="D1007" s="177"/>
      <c r="E1007" s="177"/>
      <c r="F1007" s="177"/>
      <c r="G1007" s="177"/>
      <c r="H1007" s="177"/>
      <c r="I1007" s="177"/>
      <c r="J1007" s="177"/>
      <c r="K1007" s="177"/>
      <c r="L1007" s="177"/>
      <c r="M1007" s="177"/>
      <c r="N1007" s="177"/>
      <c r="O1007" s="177"/>
      <c r="P1007" s="177"/>
      <c r="Q1007" s="177"/>
      <c r="R1007" s="177"/>
      <c r="S1007" s="177"/>
      <c r="T1007" s="177"/>
      <c r="U1007" s="177"/>
      <c r="V1007" s="177"/>
      <c r="W1007" s="177"/>
      <c r="X1007" s="177"/>
      <c r="Y1007" s="177"/>
      <c r="Z1007" s="177"/>
      <c r="AA1007" s="177"/>
      <c r="AB1007" s="177"/>
      <c r="AC1007" s="177"/>
      <c r="AD1007" s="177"/>
      <c r="AE1007" s="177"/>
      <c r="AF1007" s="177"/>
      <c r="AG1007" s="177"/>
      <c r="AH1007" s="177"/>
      <c r="AI1007" s="177"/>
      <c r="AJ1007" s="177"/>
      <c r="AK1007" s="177"/>
      <c r="AL1007" s="177"/>
      <c r="AM1007" s="177"/>
      <c r="AN1007" s="177"/>
      <c r="AO1007" s="177"/>
      <c r="AP1007" s="177"/>
      <c r="AQ1007" s="177"/>
      <c r="AR1007" s="177"/>
      <c r="AS1007" s="177"/>
      <c r="AT1007" s="177"/>
    </row>
    <row r="1008" spans="1:46" ht="15" customHeight="1">
      <c r="A1008" s="177"/>
      <c r="B1008" s="177"/>
      <c r="C1008" s="177"/>
      <c r="D1008" s="177"/>
      <c r="E1008" s="177"/>
      <c r="F1008" s="177"/>
      <c r="G1008" s="177"/>
      <c r="H1008" s="177"/>
      <c r="I1008" s="177"/>
      <c r="J1008" s="177"/>
      <c r="K1008" s="177"/>
      <c r="L1008" s="177"/>
      <c r="M1008" s="177"/>
      <c r="N1008" s="177"/>
      <c r="O1008" s="177"/>
      <c r="P1008" s="177"/>
      <c r="Q1008" s="177"/>
      <c r="R1008" s="177"/>
      <c r="S1008" s="177"/>
      <c r="T1008" s="177"/>
      <c r="U1008" s="177"/>
      <c r="V1008" s="177"/>
      <c r="W1008" s="177"/>
      <c r="X1008" s="177"/>
      <c r="Y1008" s="177"/>
      <c r="Z1008" s="177"/>
      <c r="AA1008" s="177"/>
      <c r="AB1008" s="177"/>
      <c r="AC1008" s="177"/>
      <c r="AD1008" s="177"/>
      <c r="AE1008" s="177"/>
      <c r="AF1008" s="177"/>
      <c r="AG1008" s="177"/>
      <c r="AH1008" s="177"/>
      <c r="AI1008" s="177"/>
      <c r="AJ1008" s="177"/>
      <c r="AK1008" s="177"/>
      <c r="AL1008" s="177"/>
      <c r="AM1008" s="177"/>
      <c r="AN1008" s="177"/>
      <c r="AO1008" s="177"/>
      <c r="AP1008" s="177"/>
      <c r="AQ1008" s="177"/>
      <c r="AR1008" s="177"/>
      <c r="AS1008" s="177"/>
      <c r="AT1008" s="177"/>
    </row>
    <row r="1009" spans="1:46" ht="15" customHeight="1">
      <c r="A1009" s="177"/>
      <c r="B1009" s="177"/>
      <c r="C1009" s="177"/>
      <c r="D1009" s="177"/>
      <c r="E1009" s="177"/>
      <c r="F1009" s="177"/>
      <c r="G1009" s="177"/>
      <c r="H1009" s="177"/>
      <c r="I1009" s="177"/>
      <c r="J1009" s="177"/>
      <c r="K1009" s="177"/>
      <c r="L1009" s="177"/>
      <c r="M1009" s="177"/>
      <c r="N1009" s="177"/>
      <c r="O1009" s="177"/>
      <c r="P1009" s="177"/>
      <c r="Q1009" s="177"/>
      <c r="R1009" s="177"/>
      <c r="S1009" s="177"/>
      <c r="T1009" s="177"/>
      <c r="U1009" s="177"/>
      <c r="V1009" s="177"/>
      <c r="W1009" s="177"/>
      <c r="X1009" s="177"/>
      <c r="Y1009" s="177"/>
      <c r="Z1009" s="177"/>
      <c r="AA1009" s="177"/>
      <c r="AB1009" s="177"/>
      <c r="AC1009" s="177"/>
      <c r="AD1009" s="177"/>
      <c r="AE1009" s="177"/>
      <c r="AF1009" s="177"/>
      <c r="AG1009" s="177"/>
      <c r="AH1009" s="177"/>
      <c r="AI1009" s="177"/>
      <c r="AJ1009" s="177"/>
      <c r="AK1009" s="177"/>
      <c r="AL1009" s="177"/>
      <c r="AM1009" s="177"/>
      <c r="AN1009" s="177"/>
      <c r="AO1009" s="177"/>
      <c r="AP1009" s="177"/>
      <c r="AQ1009" s="177"/>
      <c r="AR1009" s="177"/>
      <c r="AS1009" s="177"/>
      <c r="AT1009" s="177"/>
    </row>
    <row r="1010" spans="1:46" ht="15" customHeight="1">
      <c r="A1010" s="177"/>
      <c r="B1010" s="177"/>
      <c r="C1010" s="177"/>
      <c r="D1010" s="177"/>
      <c r="E1010" s="177"/>
      <c r="F1010" s="177"/>
      <c r="G1010" s="177"/>
      <c r="H1010" s="177"/>
      <c r="I1010" s="177"/>
      <c r="J1010" s="177"/>
      <c r="K1010" s="177"/>
      <c r="L1010" s="177"/>
      <c r="M1010" s="177"/>
      <c r="N1010" s="177"/>
      <c r="O1010" s="177"/>
      <c r="P1010" s="177"/>
      <c r="Q1010" s="177"/>
      <c r="R1010" s="177"/>
      <c r="S1010" s="177"/>
      <c r="T1010" s="177"/>
      <c r="U1010" s="177"/>
      <c r="V1010" s="177"/>
      <c r="W1010" s="177"/>
      <c r="X1010" s="177"/>
      <c r="Y1010" s="177"/>
      <c r="Z1010" s="177"/>
      <c r="AA1010" s="177"/>
      <c r="AB1010" s="177"/>
      <c r="AC1010" s="177"/>
      <c r="AD1010" s="177"/>
      <c r="AE1010" s="177"/>
      <c r="AF1010" s="177"/>
      <c r="AG1010" s="177"/>
      <c r="AH1010" s="177"/>
      <c r="AI1010" s="177"/>
      <c r="AJ1010" s="177"/>
      <c r="AK1010" s="177"/>
      <c r="AL1010" s="177"/>
      <c r="AM1010" s="177"/>
      <c r="AN1010" s="177"/>
      <c r="AO1010" s="177"/>
      <c r="AP1010" s="177"/>
      <c r="AQ1010" s="177"/>
      <c r="AR1010" s="177"/>
      <c r="AS1010" s="177"/>
      <c r="AT1010" s="177"/>
    </row>
    <row r="1011" spans="1:46" ht="15" customHeight="1">
      <c r="A1011" s="177"/>
      <c r="B1011" s="177"/>
      <c r="C1011" s="177"/>
      <c r="D1011" s="177"/>
      <c r="E1011" s="177"/>
      <c r="F1011" s="177"/>
      <c r="G1011" s="177"/>
      <c r="H1011" s="177"/>
      <c r="I1011" s="177"/>
      <c r="J1011" s="177"/>
      <c r="K1011" s="177"/>
      <c r="L1011" s="177"/>
      <c r="M1011" s="177"/>
      <c r="N1011" s="177"/>
      <c r="O1011" s="177"/>
      <c r="P1011" s="177"/>
      <c r="Q1011" s="177"/>
      <c r="R1011" s="177"/>
      <c r="S1011" s="177"/>
      <c r="T1011" s="177"/>
      <c r="U1011" s="177"/>
      <c r="V1011" s="177"/>
      <c r="W1011" s="177"/>
      <c r="X1011" s="177"/>
      <c r="Y1011" s="177"/>
      <c r="Z1011" s="177"/>
      <c r="AA1011" s="177"/>
      <c r="AB1011" s="177"/>
      <c r="AC1011" s="177"/>
      <c r="AD1011" s="177"/>
      <c r="AE1011" s="177"/>
      <c r="AF1011" s="177"/>
      <c r="AG1011" s="177"/>
      <c r="AH1011" s="177"/>
      <c r="AI1011" s="177"/>
      <c r="AJ1011" s="177"/>
      <c r="AK1011" s="177"/>
      <c r="AL1011" s="177"/>
      <c r="AM1011" s="177"/>
      <c r="AN1011" s="177"/>
      <c r="AO1011" s="177"/>
      <c r="AP1011" s="177"/>
      <c r="AQ1011" s="177"/>
      <c r="AR1011" s="177"/>
      <c r="AS1011" s="177"/>
      <c r="AT1011" s="177"/>
    </row>
    <row r="1012" spans="1:46" ht="15" customHeight="1">
      <c r="A1012" s="177"/>
      <c r="B1012" s="177"/>
      <c r="C1012" s="177"/>
      <c r="D1012" s="177"/>
      <c r="E1012" s="177"/>
      <c r="F1012" s="177"/>
      <c r="G1012" s="177"/>
      <c r="H1012" s="177"/>
      <c r="I1012" s="177"/>
      <c r="J1012" s="177"/>
      <c r="K1012" s="177"/>
      <c r="L1012" s="177"/>
      <c r="M1012" s="177"/>
      <c r="N1012" s="177"/>
      <c r="O1012" s="177"/>
      <c r="P1012" s="177"/>
      <c r="Q1012" s="177"/>
      <c r="R1012" s="177"/>
      <c r="S1012" s="177"/>
      <c r="T1012" s="177"/>
      <c r="U1012" s="177"/>
      <c r="V1012" s="177"/>
      <c r="W1012" s="177"/>
      <c r="X1012" s="177"/>
      <c r="Y1012" s="177"/>
      <c r="Z1012" s="177"/>
      <c r="AA1012" s="177"/>
      <c r="AB1012" s="177"/>
      <c r="AC1012" s="177"/>
      <c r="AD1012" s="177"/>
      <c r="AE1012" s="177"/>
      <c r="AF1012" s="177"/>
      <c r="AG1012" s="177"/>
      <c r="AH1012" s="177"/>
      <c r="AI1012" s="177"/>
      <c r="AJ1012" s="177"/>
      <c r="AK1012" s="177"/>
      <c r="AL1012" s="177"/>
      <c r="AM1012" s="177"/>
      <c r="AN1012" s="177"/>
      <c r="AO1012" s="177"/>
      <c r="AP1012" s="177"/>
      <c r="AQ1012" s="177"/>
      <c r="AR1012" s="177"/>
      <c r="AS1012" s="177"/>
      <c r="AT1012" s="177"/>
    </row>
    <row r="1013" spans="1:46" ht="15" customHeight="1">
      <c r="A1013" s="177"/>
      <c r="B1013" s="177"/>
      <c r="C1013" s="177"/>
      <c r="D1013" s="177"/>
      <c r="E1013" s="177"/>
      <c r="F1013" s="177"/>
      <c r="G1013" s="177"/>
      <c r="H1013" s="177"/>
      <c r="I1013" s="177"/>
      <c r="J1013" s="177"/>
      <c r="K1013" s="177"/>
      <c r="L1013" s="177"/>
      <c r="M1013" s="177"/>
      <c r="N1013" s="177"/>
      <c r="O1013" s="177"/>
      <c r="P1013" s="177"/>
      <c r="Q1013" s="177"/>
      <c r="R1013" s="177"/>
      <c r="S1013" s="177"/>
      <c r="T1013" s="177"/>
      <c r="U1013" s="177"/>
      <c r="V1013" s="177"/>
      <c r="W1013" s="177"/>
      <c r="X1013" s="177"/>
      <c r="Y1013" s="177"/>
      <c r="Z1013" s="177"/>
      <c r="AA1013" s="177"/>
      <c r="AB1013" s="177"/>
      <c r="AC1013" s="177"/>
      <c r="AD1013" s="177"/>
      <c r="AE1013" s="177"/>
      <c r="AF1013" s="177"/>
      <c r="AG1013" s="177"/>
      <c r="AH1013" s="177"/>
      <c r="AI1013" s="177"/>
      <c r="AJ1013" s="177"/>
      <c r="AK1013" s="177"/>
      <c r="AL1013" s="177"/>
      <c r="AM1013" s="177"/>
      <c r="AN1013" s="177"/>
      <c r="AO1013" s="177"/>
      <c r="AP1013" s="177"/>
      <c r="AQ1013" s="177"/>
      <c r="AR1013" s="177"/>
      <c r="AS1013" s="177"/>
      <c r="AT1013" s="177"/>
    </row>
    <row r="1014" spans="1:46" ht="15" customHeight="1">
      <c r="A1014" s="177"/>
      <c r="B1014" s="177"/>
      <c r="C1014" s="177"/>
      <c r="D1014" s="177"/>
      <c r="E1014" s="177"/>
      <c r="F1014" s="177"/>
      <c r="G1014" s="177"/>
      <c r="H1014" s="177"/>
      <c r="I1014" s="177"/>
      <c r="J1014" s="177"/>
      <c r="K1014" s="177"/>
      <c r="L1014" s="177"/>
      <c r="M1014" s="177"/>
      <c r="N1014" s="177"/>
      <c r="O1014" s="177"/>
      <c r="P1014" s="177"/>
      <c r="Q1014" s="177"/>
      <c r="R1014" s="177"/>
      <c r="S1014" s="177"/>
      <c r="T1014" s="177"/>
      <c r="U1014" s="177"/>
      <c r="V1014" s="177"/>
      <c r="W1014" s="177"/>
      <c r="X1014" s="177"/>
      <c r="Y1014" s="177"/>
      <c r="Z1014" s="177"/>
      <c r="AA1014" s="177"/>
      <c r="AB1014" s="177"/>
      <c r="AC1014" s="177"/>
      <c r="AD1014" s="177"/>
      <c r="AE1014" s="177"/>
      <c r="AF1014" s="177"/>
      <c r="AG1014" s="177"/>
      <c r="AH1014" s="177"/>
      <c r="AI1014" s="177"/>
      <c r="AJ1014" s="177"/>
      <c r="AK1014" s="177"/>
      <c r="AL1014" s="177"/>
      <c r="AM1014" s="177"/>
      <c r="AN1014" s="177"/>
      <c r="AO1014" s="177"/>
      <c r="AP1014" s="177"/>
      <c r="AQ1014" s="177"/>
      <c r="AR1014" s="177"/>
      <c r="AS1014" s="177"/>
      <c r="AT1014" s="177"/>
    </row>
    <row r="1015" spans="1:46" ht="15" customHeight="1">
      <c r="A1015" s="177"/>
      <c r="B1015" s="177"/>
      <c r="C1015" s="177"/>
      <c r="D1015" s="177"/>
      <c r="E1015" s="177"/>
      <c r="F1015" s="177"/>
      <c r="G1015" s="177"/>
      <c r="H1015" s="177"/>
      <c r="I1015" s="177"/>
      <c r="J1015" s="177"/>
      <c r="K1015" s="177"/>
      <c r="L1015" s="177"/>
      <c r="M1015" s="177"/>
      <c r="N1015" s="177"/>
      <c r="O1015" s="177"/>
      <c r="P1015" s="177"/>
      <c r="Q1015" s="177"/>
      <c r="R1015" s="177"/>
      <c r="S1015" s="177"/>
      <c r="T1015" s="177"/>
      <c r="U1015" s="177"/>
      <c r="V1015" s="177"/>
      <c r="W1015" s="177"/>
      <c r="X1015" s="177"/>
      <c r="Y1015" s="177"/>
      <c r="Z1015" s="177"/>
      <c r="AA1015" s="177"/>
      <c r="AB1015" s="177"/>
      <c r="AC1015" s="177"/>
      <c r="AD1015" s="177"/>
      <c r="AE1015" s="177"/>
      <c r="AF1015" s="177"/>
      <c r="AG1015" s="177"/>
      <c r="AH1015" s="177"/>
      <c r="AI1015" s="177"/>
      <c r="AJ1015" s="177"/>
      <c r="AK1015" s="177"/>
      <c r="AL1015" s="177"/>
      <c r="AM1015" s="177"/>
      <c r="AN1015" s="177"/>
      <c r="AO1015" s="177"/>
      <c r="AP1015" s="177"/>
      <c r="AQ1015" s="177"/>
      <c r="AR1015" s="177"/>
      <c r="AS1015" s="177"/>
      <c r="AT1015" s="177"/>
    </row>
    <row r="1016" spans="1:46" ht="15" customHeight="1">
      <c r="A1016" s="177"/>
      <c r="B1016" s="177"/>
      <c r="C1016" s="177"/>
      <c r="D1016" s="177"/>
      <c r="E1016" s="177"/>
      <c r="F1016" s="177"/>
      <c r="G1016" s="177"/>
      <c r="H1016" s="177"/>
      <c r="I1016" s="177"/>
      <c r="J1016" s="177"/>
      <c r="K1016" s="177"/>
      <c r="L1016" s="177"/>
      <c r="M1016" s="177"/>
      <c r="N1016" s="177"/>
      <c r="O1016" s="177"/>
      <c r="P1016" s="177"/>
      <c r="Q1016" s="177"/>
      <c r="R1016" s="177"/>
      <c r="S1016" s="177"/>
      <c r="T1016" s="177"/>
      <c r="U1016" s="177"/>
      <c r="V1016" s="177"/>
      <c r="W1016" s="177"/>
      <c r="X1016" s="177"/>
      <c r="Y1016" s="177"/>
      <c r="Z1016" s="177"/>
      <c r="AA1016" s="177"/>
      <c r="AB1016" s="177"/>
      <c r="AC1016" s="177"/>
      <c r="AD1016" s="177"/>
      <c r="AE1016" s="177"/>
      <c r="AF1016" s="177"/>
      <c r="AG1016" s="177"/>
      <c r="AH1016" s="177"/>
      <c r="AI1016" s="177"/>
      <c r="AJ1016" s="177"/>
      <c r="AK1016" s="177"/>
      <c r="AL1016" s="177"/>
      <c r="AM1016" s="177"/>
      <c r="AN1016" s="177"/>
      <c r="AO1016" s="177"/>
      <c r="AP1016" s="177"/>
      <c r="AQ1016" s="177"/>
      <c r="AR1016" s="177"/>
      <c r="AS1016" s="177"/>
      <c r="AT1016" s="177"/>
    </row>
    <row r="1017" spans="1:46" ht="15" customHeight="1">
      <c r="A1017" s="177"/>
      <c r="B1017" s="177"/>
      <c r="C1017" s="177"/>
      <c r="D1017" s="177"/>
      <c r="E1017" s="177"/>
      <c r="F1017" s="177"/>
      <c r="G1017" s="177"/>
      <c r="H1017" s="177"/>
      <c r="I1017" s="177"/>
      <c r="J1017" s="177"/>
      <c r="K1017" s="177"/>
      <c r="L1017" s="177"/>
      <c r="M1017" s="177"/>
      <c r="N1017" s="177"/>
      <c r="O1017" s="177"/>
      <c r="P1017" s="177"/>
      <c r="Q1017" s="177"/>
      <c r="R1017" s="177"/>
      <c r="S1017" s="177"/>
      <c r="T1017" s="177"/>
      <c r="U1017" s="177"/>
      <c r="V1017" s="177"/>
      <c r="W1017" s="177"/>
      <c r="X1017" s="177"/>
      <c r="Y1017" s="177"/>
      <c r="Z1017" s="177"/>
      <c r="AA1017" s="177"/>
      <c r="AB1017" s="177"/>
      <c r="AC1017" s="177"/>
      <c r="AD1017" s="177"/>
      <c r="AE1017" s="177"/>
      <c r="AF1017" s="177"/>
      <c r="AG1017" s="177"/>
      <c r="AH1017" s="177"/>
      <c r="AI1017" s="177"/>
      <c r="AJ1017" s="177"/>
      <c r="AK1017" s="177"/>
      <c r="AL1017" s="177"/>
      <c r="AM1017" s="177"/>
      <c r="AN1017" s="177"/>
      <c r="AO1017" s="177"/>
      <c r="AP1017" s="177"/>
      <c r="AQ1017" s="177"/>
      <c r="AR1017" s="177"/>
      <c r="AS1017" s="177"/>
      <c r="AT1017" s="177"/>
    </row>
    <row r="1018" spans="1:46" ht="15" customHeight="1">
      <c r="A1018" s="177"/>
      <c r="B1018" s="177"/>
      <c r="C1018" s="177"/>
      <c r="D1018" s="177"/>
      <c r="E1018" s="177"/>
      <c r="F1018" s="177"/>
      <c r="G1018" s="177"/>
      <c r="H1018" s="177"/>
      <c r="I1018" s="177"/>
      <c r="J1018" s="177"/>
      <c r="K1018" s="177"/>
      <c r="L1018" s="177"/>
      <c r="M1018" s="177"/>
      <c r="N1018" s="177"/>
      <c r="O1018" s="177"/>
      <c r="P1018" s="177"/>
      <c r="Q1018" s="177"/>
      <c r="R1018" s="177"/>
      <c r="S1018" s="177"/>
      <c r="T1018" s="177"/>
      <c r="U1018" s="177"/>
      <c r="V1018" s="177"/>
      <c r="W1018" s="177"/>
      <c r="X1018" s="177"/>
      <c r="Y1018" s="177"/>
      <c r="Z1018" s="177"/>
      <c r="AA1018" s="177"/>
      <c r="AB1018" s="177"/>
      <c r="AC1018" s="177"/>
      <c r="AD1018" s="177"/>
      <c r="AE1018" s="177"/>
      <c r="AF1018" s="177"/>
      <c r="AG1018" s="177"/>
      <c r="AH1018" s="177"/>
      <c r="AI1018" s="177"/>
      <c r="AJ1018" s="177"/>
      <c r="AK1018" s="177"/>
      <c r="AL1018" s="177"/>
      <c r="AM1018" s="177"/>
      <c r="AN1018" s="177"/>
      <c r="AO1018" s="177"/>
      <c r="AP1018" s="177"/>
      <c r="AQ1018" s="177"/>
      <c r="AR1018" s="177"/>
      <c r="AS1018" s="177"/>
      <c r="AT1018" s="177"/>
    </row>
    <row r="1019" spans="1:46" ht="15" customHeight="1">
      <c r="A1019" s="177"/>
      <c r="B1019" s="177"/>
      <c r="C1019" s="177"/>
      <c r="D1019" s="177"/>
      <c r="E1019" s="177"/>
      <c r="F1019" s="177"/>
      <c r="G1019" s="177"/>
      <c r="H1019" s="177"/>
      <c r="I1019" s="177"/>
      <c r="J1019" s="177"/>
      <c r="K1019" s="177"/>
      <c r="L1019" s="177"/>
      <c r="M1019" s="177"/>
      <c r="N1019" s="177"/>
      <c r="O1019" s="177"/>
      <c r="P1019" s="177"/>
      <c r="Q1019" s="177"/>
      <c r="R1019" s="177"/>
      <c r="S1019" s="177"/>
      <c r="T1019" s="177"/>
      <c r="U1019" s="177"/>
      <c r="V1019" s="177"/>
      <c r="W1019" s="177"/>
      <c r="X1019" s="177"/>
      <c r="Y1019" s="177"/>
      <c r="Z1019" s="177"/>
      <c r="AA1019" s="177"/>
      <c r="AB1019" s="177"/>
      <c r="AC1019" s="177"/>
      <c r="AD1019" s="177"/>
      <c r="AE1019" s="177"/>
      <c r="AF1019" s="177"/>
      <c r="AG1019" s="177"/>
      <c r="AH1019" s="177"/>
      <c r="AI1019" s="177"/>
      <c r="AJ1019" s="177"/>
      <c r="AK1019" s="177"/>
      <c r="AL1019" s="177"/>
      <c r="AM1019" s="177"/>
      <c r="AN1019" s="177"/>
      <c r="AO1019" s="177"/>
      <c r="AP1019" s="177"/>
      <c r="AQ1019" s="177"/>
      <c r="AR1019" s="177"/>
      <c r="AS1019" s="177"/>
      <c r="AT1019" s="177"/>
    </row>
    <row r="1020" spans="1:46" ht="15" customHeight="1">
      <c r="A1020" s="177"/>
      <c r="B1020" s="177"/>
      <c r="C1020" s="177"/>
      <c r="D1020" s="177"/>
      <c r="E1020" s="177"/>
      <c r="F1020" s="177"/>
      <c r="G1020" s="177"/>
      <c r="H1020" s="177"/>
      <c r="I1020" s="177"/>
      <c r="J1020" s="177"/>
      <c r="K1020" s="177"/>
      <c r="L1020" s="177"/>
      <c r="M1020" s="177"/>
      <c r="N1020" s="177"/>
      <c r="O1020" s="177"/>
      <c r="P1020" s="177"/>
      <c r="Q1020" s="177"/>
      <c r="R1020" s="177"/>
      <c r="S1020" s="177"/>
      <c r="T1020" s="177"/>
      <c r="U1020" s="177"/>
      <c r="V1020" s="177"/>
      <c r="W1020" s="177"/>
      <c r="X1020" s="177"/>
      <c r="Y1020" s="177"/>
      <c r="Z1020" s="177"/>
      <c r="AA1020" s="177"/>
      <c r="AB1020" s="177"/>
      <c r="AC1020" s="177"/>
      <c r="AD1020" s="177"/>
      <c r="AE1020" s="177"/>
      <c r="AF1020" s="177"/>
      <c r="AG1020" s="177"/>
      <c r="AH1020" s="177"/>
      <c r="AI1020" s="177"/>
      <c r="AJ1020" s="177"/>
      <c r="AK1020" s="177"/>
      <c r="AL1020" s="177"/>
      <c r="AM1020" s="177"/>
      <c r="AN1020" s="177"/>
      <c r="AO1020" s="177"/>
      <c r="AP1020" s="177"/>
      <c r="AQ1020" s="177"/>
      <c r="AR1020" s="177"/>
      <c r="AS1020" s="177"/>
      <c r="AT1020" s="177"/>
    </row>
    <row r="1021" spans="1:46" ht="15" customHeight="1">
      <c r="A1021" s="177"/>
      <c r="B1021" s="177"/>
      <c r="C1021" s="177"/>
      <c r="D1021" s="177"/>
      <c r="E1021" s="177"/>
      <c r="F1021" s="177"/>
      <c r="G1021" s="177"/>
      <c r="H1021" s="177"/>
      <c r="I1021" s="177"/>
      <c r="J1021" s="177"/>
      <c r="K1021" s="177"/>
      <c r="L1021" s="177"/>
      <c r="M1021" s="177"/>
      <c r="N1021" s="177"/>
      <c r="O1021" s="177"/>
      <c r="P1021" s="177"/>
      <c r="Q1021" s="177"/>
      <c r="R1021" s="177"/>
      <c r="S1021" s="177"/>
      <c r="T1021" s="177"/>
      <c r="U1021" s="177"/>
      <c r="V1021" s="177"/>
      <c r="W1021" s="177"/>
      <c r="X1021" s="177"/>
      <c r="Y1021" s="177"/>
      <c r="Z1021" s="177"/>
      <c r="AA1021" s="177"/>
      <c r="AB1021" s="177"/>
      <c r="AC1021" s="177"/>
      <c r="AD1021" s="177"/>
      <c r="AE1021" s="177"/>
      <c r="AF1021" s="177"/>
      <c r="AG1021" s="177"/>
      <c r="AH1021" s="177"/>
      <c r="AI1021" s="177"/>
      <c r="AJ1021" s="177"/>
      <c r="AK1021" s="177"/>
      <c r="AL1021" s="177"/>
      <c r="AM1021" s="177"/>
      <c r="AN1021" s="177"/>
      <c r="AO1021" s="177"/>
      <c r="AP1021" s="177"/>
      <c r="AQ1021" s="177"/>
      <c r="AR1021" s="177"/>
      <c r="AS1021" s="177"/>
      <c r="AT1021" s="177"/>
    </row>
    <row r="1022" spans="1:46" ht="15" customHeight="1">
      <c r="A1022" s="177"/>
      <c r="B1022" s="177"/>
      <c r="C1022" s="177"/>
      <c r="D1022" s="177"/>
      <c r="E1022" s="177"/>
      <c r="F1022" s="177"/>
      <c r="G1022" s="177"/>
      <c r="H1022" s="177"/>
      <c r="I1022" s="177"/>
      <c r="J1022" s="177"/>
      <c r="K1022" s="177"/>
      <c r="L1022" s="177"/>
      <c r="M1022" s="177"/>
      <c r="N1022" s="177"/>
      <c r="O1022" s="177"/>
      <c r="P1022" s="177"/>
      <c r="Q1022" s="177"/>
      <c r="R1022" s="177"/>
      <c r="S1022" s="177"/>
      <c r="T1022" s="177"/>
      <c r="U1022" s="177"/>
      <c r="V1022" s="177"/>
      <c r="W1022" s="177"/>
      <c r="X1022" s="177"/>
      <c r="Y1022" s="177"/>
      <c r="Z1022" s="177"/>
      <c r="AA1022" s="177"/>
      <c r="AB1022" s="177"/>
      <c r="AC1022" s="177"/>
      <c r="AD1022" s="177"/>
      <c r="AE1022" s="177"/>
      <c r="AF1022" s="177"/>
      <c r="AG1022" s="177"/>
      <c r="AH1022" s="177"/>
      <c r="AI1022" s="177"/>
      <c r="AJ1022" s="177"/>
      <c r="AK1022" s="177"/>
      <c r="AL1022" s="177"/>
      <c r="AM1022" s="177"/>
      <c r="AN1022" s="177"/>
      <c r="AO1022" s="177"/>
      <c r="AP1022" s="177"/>
      <c r="AQ1022" s="177"/>
      <c r="AR1022" s="177"/>
      <c r="AS1022" s="177"/>
      <c r="AT1022" s="177"/>
    </row>
    <row r="1023" spans="1:46" ht="15" customHeight="1">
      <c r="A1023" s="177"/>
      <c r="B1023" s="177"/>
      <c r="C1023" s="177"/>
      <c r="D1023" s="177"/>
      <c r="E1023" s="177"/>
      <c r="F1023" s="177"/>
      <c r="G1023" s="177"/>
      <c r="H1023" s="177"/>
      <c r="I1023" s="177"/>
      <c r="J1023" s="177"/>
      <c r="K1023" s="177"/>
      <c r="L1023" s="177"/>
      <c r="M1023" s="177"/>
      <c r="N1023" s="177"/>
      <c r="O1023" s="177"/>
      <c r="P1023" s="177"/>
      <c r="Q1023" s="177"/>
      <c r="R1023" s="177"/>
      <c r="S1023" s="177"/>
      <c r="T1023" s="177"/>
      <c r="U1023" s="177"/>
      <c r="V1023" s="177"/>
      <c r="W1023" s="177"/>
      <c r="X1023" s="177"/>
      <c r="Y1023" s="177"/>
      <c r="Z1023" s="177"/>
      <c r="AA1023" s="177"/>
      <c r="AB1023" s="177"/>
      <c r="AC1023" s="177"/>
      <c r="AD1023" s="177"/>
      <c r="AE1023" s="177"/>
      <c r="AF1023" s="177"/>
      <c r="AG1023" s="177"/>
      <c r="AH1023" s="177"/>
      <c r="AI1023" s="177"/>
      <c r="AJ1023" s="177"/>
      <c r="AK1023" s="177"/>
      <c r="AL1023" s="177"/>
      <c r="AM1023" s="177"/>
      <c r="AN1023" s="177"/>
      <c r="AO1023" s="177"/>
      <c r="AP1023" s="177"/>
      <c r="AQ1023" s="177"/>
      <c r="AR1023" s="177"/>
      <c r="AS1023" s="177"/>
      <c r="AT1023" s="177"/>
    </row>
    <row r="1024" spans="1:46" ht="15" customHeight="1">
      <c r="A1024" s="177"/>
      <c r="B1024" s="177"/>
      <c r="C1024" s="177"/>
      <c r="D1024" s="177"/>
      <c r="E1024" s="177"/>
      <c r="F1024" s="177"/>
      <c r="G1024" s="177"/>
      <c r="H1024" s="177"/>
      <c r="I1024" s="177"/>
      <c r="J1024" s="177"/>
      <c r="K1024" s="177"/>
      <c r="L1024" s="177"/>
      <c r="M1024" s="177"/>
      <c r="N1024" s="177"/>
      <c r="O1024" s="177"/>
      <c r="P1024" s="177"/>
      <c r="Q1024" s="177"/>
      <c r="R1024" s="177"/>
      <c r="S1024" s="177"/>
      <c r="T1024" s="177"/>
      <c r="U1024" s="177"/>
      <c r="V1024" s="177"/>
      <c r="W1024" s="177"/>
      <c r="X1024" s="177"/>
      <c r="Y1024" s="177"/>
      <c r="Z1024" s="177"/>
      <c r="AA1024" s="177"/>
      <c r="AB1024" s="177"/>
      <c r="AC1024" s="177"/>
      <c r="AD1024" s="177"/>
      <c r="AE1024" s="177"/>
      <c r="AF1024" s="177"/>
      <c r="AG1024" s="177"/>
      <c r="AH1024" s="177"/>
      <c r="AI1024" s="177"/>
      <c r="AJ1024" s="177"/>
      <c r="AK1024" s="177"/>
      <c r="AL1024" s="177"/>
      <c r="AM1024" s="177"/>
      <c r="AN1024" s="177"/>
      <c r="AO1024" s="177"/>
      <c r="AP1024" s="177"/>
      <c r="AQ1024" s="177"/>
      <c r="AR1024" s="177"/>
      <c r="AS1024" s="177"/>
      <c r="AT1024" s="177"/>
    </row>
    <row r="1025" spans="1:46" ht="15" customHeight="1">
      <c r="A1025" s="177"/>
      <c r="B1025" s="177"/>
      <c r="C1025" s="177"/>
      <c r="D1025" s="177"/>
      <c r="E1025" s="177"/>
      <c r="F1025" s="177"/>
      <c r="G1025" s="177"/>
      <c r="H1025" s="177"/>
      <c r="I1025" s="177"/>
      <c r="J1025" s="177"/>
      <c r="K1025" s="177"/>
      <c r="L1025" s="177"/>
      <c r="M1025" s="177"/>
      <c r="N1025" s="177"/>
      <c r="O1025" s="177"/>
      <c r="P1025" s="177"/>
      <c r="Q1025" s="177"/>
      <c r="R1025" s="177"/>
      <c r="S1025" s="177"/>
      <c r="T1025" s="177"/>
      <c r="U1025" s="177"/>
      <c r="V1025" s="177"/>
      <c r="W1025" s="177"/>
      <c r="X1025" s="177"/>
      <c r="Y1025" s="177"/>
      <c r="Z1025" s="177"/>
      <c r="AA1025" s="177"/>
      <c r="AB1025" s="177"/>
      <c r="AC1025" s="177"/>
      <c r="AD1025" s="177"/>
      <c r="AE1025" s="177"/>
      <c r="AF1025" s="177"/>
      <c r="AG1025" s="177"/>
      <c r="AH1025" s="177"/>
      <c r="AI1025" s="177"/>
      <c r="AJ1025" s="177"/>
      <c r="AK1025" s="177"/>
      <c r="AL1025" s="177"/>
      <c r="AM1025" s="177"/>
      <c r="AN1025" s="177"/>
      <c r="AO1025" s="177"/>
      <c r="AP1025" s="177"/>
      <c r="AQ1025" s="177"/>
      <c r="AR1025" s="177"/>
      <c r="AS1025" s="177"/>
      <c r="AT1025" s="177"/>
    </row>
    <row r="1026" spans="1:46" ht="15" customHeight="1">
      <c r="A1026" s="177"/>
      <c r="B1026" s="177"/>
      <c r="C1026" s="177"/>
      <c r="D1026" s="177"/>
      <c r="E1026" s="177"/>
      <c r="F1026" s="177"/>
      <c r="G1026" s="177"/>
      <c r="H1026" s="177"/>
      <c r="I1026" s="177"/>
      <c r="J1026" s="177"/>
      <c r="K1026" s="177"/>
      <c r="L1026" s="177"/>
      <c r="M1026" s="177"/>
      <c r="N1026" s="177"/>
      <c r="O1026" s="177"/>
      <c r="P1026" s="177"/>
      <c r="Q1026" s="177"/>
      <c r="R1026" s="177"/>
      <c r="S1026" s="177"/>
      <c r="T1026" s="177"/>
      <c r="U1026" s="177"/>
      <c r="V1026" s="177"/>
      <c r="W1026" s="177"/>
      <c r="X1026" s="177"/>
      <c r="Y1026" s="177"/>
      <c r="Z1026" s="177"/>
      <c r="AA1026" s="177"/>
      <c r="AB1026" s="177"/>
      <c r="AC1026" s="177"/>
      <c r="AD1026" s="177"/>
      <c r="AE1026" s="177"/>
      <c r="AF1026" s="177"/>
      <c r="AG1026" s="177"/>
      <c r="AH1026" s="177"/>
      <c r="AI1026" s="177"/>
      <c r="AJ1026" s="177"/>
      <c r="AK1026" s="177"/>
      <c r="AL1026" s="177"/>
      <c r="AM1026" s="177"/>
      <c r="AN1026" s="177"/>
      <c r="AO1026" s="177"/>
      <c r="AP1026" s="177"/>
      <c r="AQ1026" s="177"/>
      <c r="AR1026" s="177"/>
      <c r="AS1026" s="177"/>
      <c r="AT1026" s="177"/>
    </row>
    <row r="1027" spans="1:46" ht="15" customHeight="1">
      <c r="A1027" s="177"/>
      <c r="B1027" s="177"/>
      <c r="C1027" s="177"/>
      <c r="D1027" s="177"/>
      <c r="E1027" s="177"/>
      <c r="F1027" s="177"/>
      <c r="G1027" s="177"/>
      <c r="H1027" s="177"/>
      <c r="I1027" s="177"/>
      <c r="J1027" s="177"/>
      <c r="K1027" s="177"/>
      <c r="L1027" s="177"/>
      <c r="M1027" s="177"/>
      <c r="N1027" s="177"/>
      <c r="O1027" s="177"/>
      <c r="P1027" s="177"/>
      <c r="Q1027" s="177"/>
      <c r="R1027" s="177"/>
      <c r="S1027" s="177"/>
      <c r="T1027" s="177"/>
      <c r="U1027" s="177"/>
      <c r="V1027" s="177"/>
      <c r="W1027" s="177"/>
      <c r="X1027" s="177"/>
      <c r="Y1027" s="177"/>
      <c r="Z1027" s="177"/>
      <c r="AA1027" s="177"/>
      <c r="AB1027" s="177"/>
      <c r="AC1027" s="177"/>
      <c r="AD1027" s="177"/>
      <c r="AE1027" s="177"/>
      <c r="AF1027" s="177"/>
      <c r="AG1027" s="177"/>
      <c r="AH1027" s="177"/>
      <c r="AI1027" s="177"/>
      <c r="AJ1027" s="177"/>
      <c r="AK1027" s="177"/>
      <c r="AL1027" s="177"/>
      <c r="AM1027" s="177"/>
      <c r="AN1027" s="177"/>
      <c r="AO1027" s="177"/>
      <c r="AP1027" s="177"/>
      <c r="AQ1027" s="177"/>
      <c r="AR1027" s="177"/>
      <c r="AS1027" s="177"/>
      <c r="AT1027" s="177"/>
    </row>
    <row r="1028" spans="1:46" ht="15" customHeight="1">
      <c r="A1028" s="177"/>
      <c r="B1028" s="177"/>
      <c r="C1028" s="177"/>
      <c r="D1028" s="177"/>
      <c r="E1028" s="177"/>
      <c r="F1028" s="177"/>
      <c r="G1028" s="177"/>
      <c r="H1028" s="177"/>
      <c r="I1028" s="177"/>
      <c r="J1028" s="177"/>
      <c r="K1028" s="177"/>
      <c r="L1028" s="177"/>
      <c r="M1028" s="177"/>
      <c r="N1028" s="177"/>
      <c r="O1028" s="177"/>
      <c r="P1028" s="177"/>
      <c r="Q1028" s="177"/>
      <c r="R1028" s="177"/>
      <c r="S1028" s="177"/>
      <c r="T1028" s="177"/>
      <c r="U1028" s="177"/>
      <c r="V1028" s="177"/>
      <c r="W1028" s="177"/>
      <c r="X1028" s="177"/>
      <c r="Y1028" s="177"/>
      <c r="Z1028" s="177"/>
      <c r="AA1028" s="177"/>
      <c r="AB1028" s="177"/>
      <c r="AC1028" s="177"/>
      <c r="AD1028" s="177"/>
      <c r="AE1028" s="177"/>
      <c r="AF1028" s="177"/>
      <c r="AG1028" s="177"/>
      <c r="AH1028" s="177"/>
      <c r="AI1028" s="177"/>
      <c r="AJ1028" s="177"/>
      <c r="AK1028" s="177"/>
      <c r="AL1028" s="177"/>
      <c r="AM1028" s="177"/>
      <c r="AN1028" s="177"/>
      <c r="AO1028" s="177"/>
      <c r="AP1028" s="177"/>
      <c r="AQ1028" s="177"/>
      <c r="AR1028" s="177"/>
      <c r="AS1028" s="177"/>
      <c r="AT1028" s="177"/>
    </row>
    <row r="1029" spans="1:46" ht="15" customHeight="1">
      <c r="A1029" s="177"/>
      <c r="B1029" s="177"/>
      <c r="C1029" s="177"/>
      <c r="D1029" s="177"/>
      <c r="E1029" s="177"/>
      <c r="F1029" s="177"/>
      <c r="G1029" s="177"/>
      <c r="H1029" s="177"/>
      <c r="I1029" s="177"/>
      <c r="J1029" s="177"/>
      <c r="K1029" s="177"/>
      <c r="L1029" s="177"/>
      <c r="M1029" s="177"/>
      <c r="N1029" s="177"/>
      <c r="O1029" s="177"/>
      <c r="P1029" s="177"/>
      <c r="Q1029" s="177"/>
      <c r="R1029" s="177"/>
      <c r="S1029" s="177"/>
      <c r="T1029" s="177"/>
      <c r="U1029" s="177"/>
      <c r="V1029" s="177"/>
      <c r="W1029" s="177"/>
      <c r="X1029" s="177"/>
      <c r="Y1029" s="177"/>
      <c r="Z1029" s="177"/>
      <c r="AA1029" s="177"/>
      <c r="AB1029" s="177"/>
      <c r="AC1029" s="177"/>
      <c r="AD1029" s="177"/>
      <c r="AE1029" s="177"/>
      <c r="AF1029" s="177"/>
      <c r="AG1029" s="177"/>
      <c r="AH1029" s="177"/>
      <c r="AI1029" s="177"/>
      <c r="AJ1029" s="177"/>
      <c r="AK1029" s="177"/>
      <c r="AL1029" s="177"/>
      <c r="AM1029" s="177"/>
      <c r="AN1029" s="177"/>
      <c r="AO1029" s="177"/>
      <c r="AP1029" s="177"/>
      <c r="AQ1029" s="177"/>
      <c r="AR1029" s="177"/>
      <c r="AS1029" s="177"/>
      <c r="AT1029" s="177"/>
    </row>
    <row r="1030" spans="1:46" ht="15" customHeight="1">
      <c r="A1030" s="177"/>
      <c r="B1030" s="177"/>
      <c r="C1030" s="177"/>
      <c r="D1030" s="177"/>
      <c r="E1030" s="177"/>
      <c r="F1030" s="177"/>
      <c r="G1030" s="177"/>
      <c r="H1030" s="177"/>
      <c r="I1030" s="177"/>
      <c r="J1030" s="177"/>
      <c r="K1030" s="177"/>
      <c r="L1030" s="177"/>
      <c r="M1030" s="177"/>
      <c r="N1030" s="177"/>
      <c r="O1030" s="177"/>
      <c r="P1030" s="177"/>
      <c r="Q1030" s="177"/>
      <c r="R1030" s="177"/>
      <c r="S1030" s="177"/>
      <c r="T1030" s="177"/>
      <c r="U1030" s="177"/>
      <c r="V1030" s="177"/>
      <c r="W1030" s="177"/>
      <c r="X1030" s="177"/>
      <c r="Y1030" s="177"/>
      <c r="Z1030" s="177"/>
      <c r="AA1030" s="177"/>
      <c r="AB1030" s="177"/>
      <c r="AC1030" s="177"/>
      <c r="AD1030" s="177"/>
      <c r="AE1030" s="177"/>
      <c r="AF1030" s="177"/>
      <c r="AG1030" s="177"/>
      <c r="AH1030" s="177"/>
      <c r="AI1030" s="177"/>
      <c r="AJ1030" s="177"/>
      <c r="AK1030" s="177"/>
      <c r="AL1030" s="177"/>
      <c r="AM1030" s="177"/>
      <c r="AN1030" s="177"/>
      <c r="AO1030" s="177"/>
      <c r="AP1030" s="177"/>
      <c r="AQ1030" s="177"/>
      <c r="AR1030" s="177"/>
      <c r="AS1030" s="177"/>
      <c r="AT1030" s="177"/>
    </row>
    <row r="1031" spans="1:46" ht="15" customHeight="1">
      <c r="A1031" s="177"/>
      <c r="B1031" s="177"/>
      <c r="C1031" s="177"/>
      <c r="D1031" s="177"/>
      <c r="E1031" s="177"/>
      <c r="F1031" s="177"/>
      <c r="G1031" s="177"/>
      <c r="H1031" s="177"/>
      <c r="I1031" s="177"/>
      <c r="J1031" s="177"/>
      <c r="K1031" s="177"/>
      <c r="L1031" s="177"/>
      <c r="M1031" s="177"/>
      <c r="N1031" s="177"/>
      <c r="O1031" s="177"/>
      <c r="P1031" s="177"/>
      <c r="Q1031" s="177"/>
      <c r="R1031" s="177"/>
      <c r="S1031" s="177"/>
      <c r="T1031" s="177"/>
      <c r="U1031" s="177"/>
      <c r="V1031" s="177"/>
      <c r="W1031" s="177"/>
      <c r="X1031" s="177"/>
      <c r="Y1031" s="177"/>
      <c r="Z1031" s="177"/>
      <c r="AA1031" s="177"/>
      <c r="AB1031" s="177"/>
      <c r="AC1031" s="177"/>
      <c r="AD1031" s="177"/>
      <c r="AE1031" s="177"/>
      <c r="AF1031" s="177"/>
      <c r="AG1031" s="177"/>
      <c r="AH1031" s="177"/>
      <c r="AI1031" s="177"/>
      <c r="AJ1031" s="177"/>
      <c r="AK1031" s="177"/>
      <c r="AL1031" s="177"/>
      <c r="AM1031" s="177"/>
      <c r="AN1031" s="177"/>
      <c r="AO1031" s="177"/>
      <c r="AP1031" s="177"/>
      <c r="AQ1031" s="177"/>
      <c r="AR1031" s="177"/>
      <c r="AS1031" s="177"/>
      <c r="AT1031" s="177"/>
    </row>
    <row r="1032" spans="1:46" ht="15" customHeight="1">
      <c r="A1032" s="177"/>
      <c r="B1032" s="177"/>
      <c r="C1032" s="177"/>
      <c r="D1032" s="177"/>
      <c r="E1032" s="177"/>
      <c r="F1032" s="177"/>
      <c r="G1032" s="177"/>
      <c r="H1032" s="177"/>
      <c r="I1032" s="177"/>
      <c r="J1032" s="177"/>
      <c r="K1032" s="177"/>
      <c r="L1032" s="177"/>
      <c r="M1032" s="177"/>
      <c r="N1032" s="177"/>
      <c r="O1032" s="177"/>
      <c r="P1032" s="177"/>
      <c r="Q1032" s="177"/>
      <c r="R1032" s="177"/>
      <c r="S1032" s="177"/>
      <c r="T1032" s="177"/>
      <c r="U1032" s="177"/>
      <c r="V1032" s="177"/>
      <c r="W1032" s="177"/>
      <c r="X1032" s="177"/>
      <c r="Y1032" s="177"/>
      <c r="Z1032" s="177"/>
      <c r="AA1032" s="177"/>
      <c r="AB1032" s="177"/>
      <c r="AC1032" s="177"/>
      <c r="AD1032" s="177"/>
      <c r="AE1032" s="177"/>
      <c r="AF1032" s="177"/>
      <c r="AG1032" s="177"/>
      <c r="AH1032" s="177"/>
      <c r="AI1032" s="177"/>
      <c r="AJ1032" s="177"/>
      <c r="AK1032" s="177"/>
      <c r="AL1032" s="177"/>
      <c r="AM1032" s="177"/>
      <c r="AN1032" s="177"/>
      <c r="AO1032" s="177"/>
      <c r="AP1032" s="177"/>
      <c r="AQ1032" s="177"/>
      <c r="AR1032" s="177"/>
      <c r="AS1032" s="177"/>
      <c r="AT1032" s="177"/>
    </row>
    <row r="1033" spans="1:46" ht="15" customHeight="1">
      <c r="A1033" s="177"/>
      <c r="B1033" s="177"/>
      <c r="C1033" s="177"/>
      <c r="D1033" s="177"/>
      <c r="E1033" s="177"/>
      <c r="F1033" s="177"/>
      <c r="G1033" s="177"/>
      <c r="H1033" s="177"/>
      <c r="I1033" s="177"/>
      <c r="J1033" s="177"/>
      <c r="K1033" s="177"/>
      <c r="L1033" s="177"/>
      <c r="M1033" s="177"/>
      <c r="N1033" s="177"/>
      <c r="O1033" s="177"/>
      <c r="P1033" s="177"/>
      <c r="Q1033" s="177"/>
      <c r="R1033" s="177"/>
      <c r="S1033" s="177"/>
      <c r="T1033" s="177"/>
      <c r="U1033" s="177"/>
      <c r="V1033" s="177"/>
      <c r="W1033" s="177"/>
      <c r="X1033" s="177"/>
      <c r="Y1033" s="177"/>
      <c r="Z1033" s="177"/>
      <c r="AA1033" s="177"/>
      <c r="AB1033" s="177"/>
      <c r="AC1033" s="177"/>
      <c r="AD1033" s="177"/>
      <c r="AE1033" s="177"/>
      <c r="AF1033" s="177"/>
      <c r="AG1033" s="177"/>
      <c r="AH1033" s="177"/>
      <c r="AI1033" s="177"/>
      <c r="AJ1033" s="177"/>
      <c r="AK1033" s="177"/>
      <c r="AL1033" s="177"/>
      <c r="AM1033" s="177"/>
      <c r="AN1033" s="177"/>
      <c r="AO1033" s="177"/>
      <c r="AP1033" s="177"/>
      <c r="AQ1033" s="177"/>
      <c r="AR1033" s="177"/>
      <c r="AS1033" s="177"/>
      <c r="AT1033" s="177"/>
    </row>
    <row r="1034" spans="1:46" ht="15" customHeight="1">
      <c r="A1034" s="177"/>
      <c r="B1034" s="177"/>
      <c r="C1034" s="177"/>
      <c r="D1034" s="177"/>
      <c r="E1034" s="177"/>
      <c r="F1034" s="177"/>
      <c r="G1034" s="177"/>
      <c r="H1034" s="177"/>
      <c r="I1034" s="177"/>
      <c r="J1034" s="177"/>
      <c r="K1034" s="177"/>
      <c r="L1034" s="177"/>
      <c r="M1034" s="177"/>
      <c r="N1034" s="177"/>
      <c r="O1034" s="177"/>
      <c r="P1034" s="177"/>
      <c r="Q1034" s="177"/>
      <c r="R1034" s="177"/>
      <c r="S1034" s="177"/>
      <c r="T1034" s="177"/>
      <c r="U1034" s="177"/>
      <c r="V1034" s="177"/>
      <c r="W1034" s="177"/>
      <c r="X1034" s="177"/>
      <c r="Y1034" s="177"/>
      <c r="Z1034" s="177"/>
      <c r="AA1034" s="177"/>
      <c r="AB1034" s="177"/>
      <c r="AC1034" s="177"/>
      <c r="AD1034" s="177"/>
      <c r="AE1034" s="177"/>
      <c r="AF1034" s="177"/>
      <c r="AG1034" s="177"/>
      <c r="AH1034" s="177"/>
      <c r="AI1034" s="177"/>
      <c r="AJ1034" s="177"/>
      <c r="AK1034" s="177"/>
      <c r="AL1034" s="177"/>
      <c r="AM1034" s="177"/>
      <c r="AN1034" s="177"/>
      <c r="AO1034" s="177"/>
      <c r="AP1034" s="177"/>
      <c r="AQ1034" s="177"/>
      <c r="AR1034" s="177"/>
      <c r="AS1034" s="177"/>
      <c r="AT1034" s="177"/>
    </row>
    <row r="1035" spans="1:46" ht="15" customHeight="1">
      <c r="A1035" s="177"/>
      <c r="B1035" s="177"/>
      <c r="C1035" s="177"/>
      <c r="D1035" s="177"/>
      <c r="E1035" s="177"/>
      <c r="F1035" s="177"/>
      <c r="G1035" s="177"/>
      <c r="H1035" s="177"/>
      <c r="I1035" s="177"/>
      <c r="J1035" s="177"/>
      <c r="K1035" s="177"/>
      <c r="L1035" s="177"/>
      <c r="M1035" s="177"/>
      <c r="N1035" s="177"/>
      <c r="O1035" s="177"/>
      <c r="P1035" s="177"/>
      <c r="Q1035" s="177"/>
      <c r="R1035" s="177"/>
      <c r="S1035" s="177"/>
      <c r="T1035" s="177"/>
      <c r="U1035" s="177"/>
      <c r="V1035" s="177"/>
      <c r="W1035" s="177"/>
      <c r="X1035" s="177"/>
      <c r="Y1035" s="177"/>
      <c r="Z1035" s="177"/>
      <c r="AA1035" s="177"/>
      <c r="AB1035" s="177"/>
      <c r="AC1035" s="177"/>
      <c r="AD1035" s="177"/>
      <c r="AE1035" s="177"/>
      <c r="AF1035" s="177"/>
      <c r="AG1035" s="177"/>
      <c r="AH1035" s="177"/>
      <c r="AI1035" s="177"/>
      <c r="AJ1035" s="177"/>
      <c r="AK1035" s="177"/>
      <c r="AL1035" s="177"/>
      <c r="AM1035" s="177"/>
      <c r="AN1035" s="177"/>
      <c r="AO1035" s="177"/>
      <c r="AP1035" s="177"/>
      <c r="AQ1035" s="177"/>
      <c r="AR1035" s="177"/>
      <c r="AS1035" s="177"/>
      <c r="AT1035" s="177"/>
    </row>
    <row r="1036" spans="1:46" ht="15" customHeight="1">
      <c r="A1036" s="177"/>
      <c r="B1036" s="177"/>
      <c r="C1036" s="177"/>
      <c r="D1036" s="177"/>
      <c r="E1036" s="177"/>
      <c r="F1036" s="177"/>
      <c r="G1036" s="177"/>
      <c r="H1036" s="177"/>
      <c r="I1036" s="177"/>
      <c r="J1036" s="177"/>
      <c r="K1036" s="177"/>
      <c r="L1036" s="177"/>
      <c r="M1036" s="177"/>
      <c r="N1036" s="177"/>
      <c r="O1036" s="177"/>
      <c r="P1036" s="177"/>
      <c r="Q1036" s="177"/>
      <c r="R1036" s="177"/>
      <c r="S1036" s="177"/>
      <c r="T1036" s="177"/>
      <c r="U1036" s="177"/>
      <c r="V1036" s="177"/>
      <c r="W1036" s="177"/>
      <c r="X1036" s="177"/>
      <c r="Y1036" s="177"/>
      <c r="Z1036" s="177"/>
      <c r="AA1036" s="177"/>
      <c r="AB1036" s="177"/>
      <c r="AC1036" s="177"/>
      <c r="AD1036" s="177"/>
      <c r="AE1036" s="177"/>
      <c r="AF1036" s="177"/>
      <c r="AG1036" s="177"/>
      <c r="AH1036" s="177"/>
      <c r="AI1036" s="177"/>
      <c r="AJ1036" s="177"/>
      <c r="AK1036" s="177"/>
      <c r="AL1036" s="177"/>
      <c r="AM1036" s="177"/>
      <c r="AN1036" s="177"/>
      <c r="AO1036" s="177"/>
      <c r="AP1036" s="177"/>
      <c r="AQ1036" s="177"/>
      <c r="AR1036" s="177"/>
      <c r="AS1036" s="177"/>
      <c r="AT1036" s="177"/>
    </row>
    <row r="1037" spans="1:46" ht="15" customHeight="1">
      <c r="A1037" s="177"/>
      <c r="B1037" s="177"/>
      <c r="C1037" s="177"/>
      <c r="D1037" s="177"/>
      <c r="E1037" s="177"/>
      <c r="F1037" s="177"/>
      <c r="G1037" s="177"/>
      <c r="H1037" s="177"/>
      <c r="I1037" s="177"/>
      <c r="J1037" s="177"/>
      <c r="K1037" s="177"/>
      <c r="L1037" s="177"/>
      <c r="M1037" s="177"/>
      <c r="N1037" s="177"/>
      <c r="O1037" s="177"/>
      <c r="P1037" s="177"/>
      <c r="Q1037" s="177"/>
      <c r="R1037" s="177"/>
      <c r="S1037" s="177"/>
      <c r="T1037" s="177"/>
      <c r="U1037" s="177"/>
      <c r="V1037" s="177"/>
      <c r="W1037" s="177"/>
      <c r="X1037" s="177"/>
      <c r="Y1037" s="177"/>
      <c r="Z1037" s="177"/>
      <c r="AA1037" s="177"/>
      <c r="AB1037" s="177"/>
      <c r="AC1037" s="177"/>
      <c r="AD1037" s="177"/>
      <c r="AE1037" s="177"/>
      <c r="AF1037" s="177"/>
      <c r="AG1037" s="177"/>
      <c r="AH1037" s="177"/>
      <c r="AI1037" s="177"/>
      <c r="AJ1037" s="177"/>
      <c r="AK1037" s="177"/>
      <c r="AL1037" s="177"/>
      <c r="AM1037" s="177"/>
      <c r="AN1037" s="177"/>
      <c r="AO1037" s="177"/>
      <c r="AP1037" s="177"/>
      <c r="AQ1037" s="177"/>
      <c r="AR1037" s="177"/>
      <c r="AS1037" s="177"/>
      <c r="AT1037" s="177"/>
    </row>
    <row r="1038" spans="1:46" ht="15" customHeight="1">
      <c r="A1038" s="177"/>
      <c r="B1038" s="177"/>
      <c r="C1038" s="177"/>
      <c r="D1038" s="177"/>
      <c r="E1038" s="177"/>
      <c r="F1038" s="177"/>
      <c r="G1038" s="177"/>
      <c r="H1038" s="177"/>
      <c r="I1038" s="177"/>
      <c r="J1038" s="177"/>
      <c r="K1038" s="177"/>
      <c r="L1038" s="177"/>
      <c r="M1038" s="177"/>
      <c r="N1038" s="177"/>
      <c r="O1038" s="177"/>
      <c r="P1038" s="177"/>
      <c r="Q1038" s="177"/>
      <c r="R1038" s="177"/>
      <c r="S1038" s="177"/>
      <c r="T1038" s="177"/>
      <c r="U1038" s="177"/>
      <c r="V1038" s="177"/>
      <c r="W1038" s="177"/>
      <c r="X1038" s="177"/>
      <c r="Y1038" s="177"/>
      <c r="Z1038" s="177"/>
      <c r="AA1038" s="177"/>
      <c r="AB1038" s="177"/>
      <c r="AC1038" s="177"/>
      <c r="AD1038" s="177"/>
      <c r="AE1038" s="177"/>
      <c r="AF1038" s="177"/>
      <c r="AG1038" s="177"/>
      <c r="AH1038" s="177"/>
      <c r="AI1038" s="177"/>
      <c r="AJ1038" s="177"/>
      <c r="AK1038" s="177"/>
      <c r="AL1038" s="177"/>
      <c r="AM1038" s="177"/>
      <c r="AN1038" s="177"/>
      <c r="AO1038" s="177"/>
      <c r="AP1038" s="177"/>
      <c r="AQ1038" s="177"/>
      <c r="AR1038" s="177"/>
      <c r="AS1038" s="177"/>
      <c r="AT1038" s="177"/>
    </row>
    <row r="1039" spans="1:46" ht="15" customHeight="1">
      <c r="A1039" s="177"/>
      <c r="B1039" s="177"/>
      <c r="C1039" s="177"/>
      <c r="D1039" s="177"/>
      <c r="E1039" s="177"/>
      <c r="F1039" s="177"/>
      <c r="G1039" s="177"/>
      <c r="H1039" s="177"/>
      <c r="I1039" s="177"/>
      <c r="J1039" s="177"/>
      <c r="K1039" s="177"/>
      <c r="L1039" s="177"/>
      <c r="M1039" s="177"/>
      <c r="N1039" s="177"/>
      <c r="O1039" s="177"/>
      <c r="P1039" s="177"/>
      <c r="Q1039" s="177"/>
      <c r="R1039" s="177"/>
      <c r="S1039" s="177"/>
      <c r="T1039" s="177"/>
      <c r="U1039" s="177"/>
      <c r="V1039" s="177"/>
      <c r="W1039" s="177"/>
      <c r="X1039" s="177"/>
      <c r="Y1039" s="177"/>
      <c r="Z1039" s="177"/>
      <c r="AA1039" s="177"/>
      <c r="AB1039" s="177"/>
      <c r="AC1039" s="177"/>
      <c r="AD1039" s="177"/>
      <c r="AE1039" s="177"/>
      <c r="AF1039" s="177"/>
      <c r="AG1039" s="177"/>
      <c r="AH1039" s="177"/>
      <c r="AI1039" s="177"/>
      <c r="AJ1039" s="177"/>
      <c r="AK1039" s="177"/>
      <c r="AL1039" s="177"/>
      <c r="AM1039" s="177"/>
      <c r="AN1039" s="177"/>
      <c r="AO1039" s="177"/>
      <c r="AP1039" s="177"/>
      <c r="AQ1039" s="177"/>
      <c r="AR1039" s="177"/>
      <c r="AS1039" s="177"/>
      <c r="AT1039" s="177"/>
    </row>
    <row r="1040" spans="1:46" ht="15" customHeight="1">
      <c r="A1040" s="177"/>
      <c r="B1040" s="177"/>
      <c r="C1040" s="177"/>
      <c r="D1040" s="177"/>
      <c r="E1040" s="177"/>
      <c r="F1040" s="177"/>
      <c r="G1040" s="177"/>
      <c r="H1040" s="177"/>
      <c r="I1040" s="177"/>
      <c r="J1040" s="177"/>
      <c r="K1040" s="177"/>
      <c r="L1040" s="177"/>
      <c r="M1040" s="177"/>
      <c r="N1040" s="177"/>
      <c r="O1040" s="177"/>
      <c r="P1040" s="177"/>
      <c r="Q1040" s="177"/>
      <c r="R1040" s="177"/>
      <c r="S1040" s="177"/>
      <c r="T1040" s="177"/>
      <c r="U1040" s="177"/>
      <c r="V1040" s="177"/>
      <c r="W1040" s="177"/>
      <c r="X1040" s="177"/>
      <c r="Y1040" s="177"/>
      <c r="Z1040" s="177"/>
      <c r="AA1040" s="177"/>
      <c r="AB1040" s="177"/>
      <c r="AC1040" s="177"/>
      <c r="AD1040" s="177"/>
      <c r="AE1040" s="177"/>
      <c r="AF1040" s="177"/>
      <c r="AG1040" s="177"/>
      <c r="AH1040" s="177"/>
      <c r="AI1040" s="177"/>
      <c r="AJ1040" s="177"/>
      <c r="AK1040" s="177"/>
      <c r="AL1040" s="177"/>
      <c r="AM1040" s="177"/>
      <c r="AN1040" s="177"/>
      <c r="AO1040" s="177"/>
      <c r="AP1040" s="177"/>
      <c r="AQ1040" s="177"/>
      <c r="AR1040" s="177"/>
      <c r="AS1040" s="177"/>
      <c r="AT1040" s="177"/>
    </row>
    <row r="1041" spans="1:46" ht="15" customHeight="1">
      <c r="A1041" s="177"/>
      <c r="B1041" s="177"/>
      <c r="C1041" s="177"/>
      <c r="D1041" s="177"/>
      <c r="E1041" s="177"/>
      <c r="F1041" s="177"/>
      <c r="G1041" s="177"/>
      <c r="H1041" s="177"/>
      <c r="I1041" s="177"/>
      <c r="J1041" s="177"/>
      <c r="K1041" s="177"/>
      <c r="L1041" s="177"/>
      <c r="M1041" s="177"/>
      <c r="N1041" s="177"/>
      <c r="O1041" s="177"/>
      <c r="P1041" s="177"/>
      <c r="Q1041" s="177"/>
      <c r="R1041" s="177"/>
      <c r="S1041" s="177"/>
      <c r="T1041" s="177"/>
      <c r="U1041" s="177"/>
      <c r="V1041" s="177"/>
      <c r="W1041" s="177"/>
      <c r="X1041" s="177"/>
      <c r="Y1041" s="177"/>
      <c r="Z1041" s="177"/>
      <c r="AA1041" s="177"/>
      <c r="AB1041" s="177"/>
      <c r="AC1041" s="177"/>
      <c r="AD1041" s="177"/>
      <c r="AE1041" s="177"/>
      <c r="AF1041" s="177"/>
      <c r="AG1041" s="177"/>
      <c r="AH1041" s="177"/>
      <c r="AI1041" s="177"/>
      <c r="AJ1041" s="177"/>
      <c r="AK1041" s="177"/>
      <c r="AL1041" s="177"/>
      <c r="AM1041" s="177"/>
      <c r="AN1041" s="177"/>
      <c r="AO1041" s="177"/>
      <c r="AP1041" s="177"/>
      <c r="AQ1041" s="177"/>
      <c r="AR1041" s="177"/>
      <c r="AS1041" s="177"/>
      <c r="AT1041" s="177"/>
    </row>
    <row r="1042" spans="1:46" ht="15" customHeight="1">
      <c r="A1042" s="177"/>
      <c r="B1042" s="177"/>
      <c r="C1042" s="177"/>
      <c r="D1042" s="177"/>
      <c r="E1042" s="177"/>
      <c r="F1042" s="177"/>
      <c r="G1042" s="177"/>
      <c r="H1042" s="177"/>
      <c r="I1042" s="177"/>
      <c r="J1042" s="177"/>
      <c r="K1042" s="177"/>
      <c r="L1042" s="177"/>
      <c r="M1042" s="177"/>
      <c r="N1042" s="177"/>
      <c r="O1042" s="177"/>
      <c r="P1042" s="177"/>
      <c r="Q1042" s="177"/>
      <c r="R1042" s="177"/>
      <c r="S1042" s="177"/>
      <c r="T1042" s="177"/>
      <c r="U1042" s="177"/>
      <c r="V1042" s="177"/>
      <c r="W1042" s="177"/>
      <c r="X1042" s="177"/>
      <c r="Y1042" s="177"/>
      <c r="Z1042" s="177"/>
      <c r="AA1042" s="177"/>
      <c r="AB1042" s="177"/>
      <c r="AC1042" s="177"/>
      <c r="AD1042" s="177"/>
      <c r="AE1042" s="177"/>
      <c r="AF1042" s="177"/>
      <c r="AG1042" s="177"/>
      <c r="AH1042" s="177"/>
      <c r="AI1042" s="177"/>
      <c r="AJ1042" s="177"/>
      <c r="AK1042" s="177"/>
      <c r="AL1042" s="177"/>
      <c r="AM1042" s="177"/>
      <c r="AN1042" s="177"/>
      <c r="AO1042" s="177"/>
      <c r="AP1042" s="177"/>
      <c r="AQ1042" s="177"/>
      <c r="AR1042" s="177"/>
      <c r="AS1042" s="177"/>
      <c r="AT1042" s="177"/>
    </row>
    <row r="1043" spans="1:46" ht="15" customHeight="1">
      <c r="A1043" s="177"/>
      <c r="B1043" s="177"/>
      <c r="C1043" s="177"/>
      <c r="D1043" s="177"/>
      <c r="E1043" s="177"/>
      <c r="F1043" s="177"/>
      <c r="G1043" s="177"/>
      <c r="H1043" s="177"/>
      <c r="I1043" s="177"/>
      <c r="J1043" s="177"/>
      <c r="K1043" s="177"/>
      <c r="L1043" s="177"/>
      <c r="M1043" s="177"/>
      <c r="N1043" s="177"/>
      <c r="O1043" s="177"/>
      <c r="P1043" s="177"/>
      <c r="Q1043" s="177"/>
      <c r="R1043" s="177"/>
      <c r="S1043" s="177"/>
      <c r="T1043" s="177"/>
      <c r="U1043" s="177"/>
      <c r="V1043" s="177"/>
      <c r="W1043" s="177"/>
      <c r="X1043" s="177"/>
      <c r="Y1043" s="177"/>
      <c r="Z1043" s="177"/>
      <c r="AA1043" s="177"/>
      <c r="AB1043" s="177"/>
      <c r="AC1043" s="177"/>
      <c r="AD1043" s="177"/>
      <c r="AE1043" s="177"/>
      <c r="AF1043" s="177"/>
      <c r="AG1043" s="177"/>
      <c r="AH1043" s="177"/>
      <c r="AI1043" s="177"/>
      <c r="AJ1043" s="177"/>
      <c r="AK1043" s="177"/>
      <c r="AL1043" s="177"/>
      <c r="AM1043" s="177"/>
      <c r="AN1043" s="177"/>
      <c r="AO1043" s="177"/>
      <c r="AP1043" s="177"/>
      <c r="AQ1043" s="177"/>
      <c r="AR1043" s="177"/>
      <c r="AS1043" s="177"/>
      <c r="AT1043" s="177"/>
    </row>
    <row r="1044" spans="1:46" ht="15" customHeight="1">
      <c r="A1044" s="177"/>
      <c r="B1044" s="177"/>
      <c r="C1044" s="177"/>
      <c r="D1044" s="177"/>
      <c r="E1044" s="177"/>
      <c r="F1044" s="177"/>
      <c r="G1044" s="177"/>
      <c r="H1044" s="177"/>
      <c r="I1044" s="177"/>
      <c r="J1044" s="177"/>
      <c r="K1044" s="177"/>
      <c r="L1044" s="177"/>
      <c r="M1044" s="177"/>
      <c r="N1044" s="177"/>
      <c r="O1044" s="177"/>
      <c r="P1044" s="177"/>
      <c r="Q1044" s="177"/>
      <c r="R1044" s="177"/>
      <c r="S1044" s="177"/>
      <c r="T1044" s="177"/>
      <c r="U1044" s="177"/>
      <c r="V1044" s="177"/>
      <c r="W1044" s="177"/>
      <c r="X1044" s="177"/>
      <c r="Y1044" s="177"/>
      <c r="Z1044" s="177"/>
      <c r="AA1044" s="177"/>
      <c r="AB1044" s="177"/>
      <c r="AC1044" s="177"/>
      <c r="AD1044" s="177"/>
      <c r="AE1044" s="177"/>
      <c r="AF1044" s="177"/>
      <c r="AG1044" s="177"/>
      <c r="AH1044" s="177"/>
      <c r="AI1044" s="177"/>
      <c r="AJ1044" s="177"/>
      <c r="AK1044" s="177"/>
      <c r="AL1044" s="177"/>
      <c r="AM1044" s="177"/>
      <c r="AN1044" s="177"/>
      <c r="AO1044" s="177"/>
      <c r="AP1044" s="177"/>
      <c r="AQ1044" s="177"/>
      <c r="AR1044" s="177"/>
      <c r="AS1044" s="177"/>
      <c r="AT1044" s="177"/>
    </row>
    <row r="1045" spans="1:46" ht="15" customHeight="1">
      <c r="A1045" s="177"/>
      <c r="B1045" s="177"/>
      <c r="C1045" s="177"/>
      <c r="D1045" s="177"/>
      <c r="E1045" s="177"/>
      <c r="F1045" s="177"/>
      <c r="G1045" s="177"/>
      <c r="H1045" s="177"/>
      <c r="I1045" s="177"/>
      <c r="J1045" s="177"/>
      <c r="K1045" s="177"/>
      <c r="L1045" s="177"/>
      <c r="M1045" s="177"/>
      <c r="N1045" s="177"/>
      <c r="O1045" s="177"/>
      <c r="P1045" s="177"/>
      <c r="Q1045" s="177"/>
      <c r="R1045" s="177"/>
      <c r="S1045" s="177"/>
      <c r="T1045" s="177"/>
      <c r="U1045" s="177"/>
      <c r="V1045" s="177"/>
      <c r="W1045" s="177"/>
      <c r="X1045" s="177"/>
      <c r="Y1045" s="177"/>
      <c r="Z1045" s="177"/>
      <c r="AA1045" s="177"/>
      <c r="AB1045" s="177"/>
      <c r="AC1045" s="177"/>
      <c r="AD1045" s="177"/>
      <c r="AE1045" s="177"/>
      <c r="AF1045" s="177"/>
      <c r="AG1045" s="177"/>
      <c r="AH1045" s="177"/>
      <c r="AI1045" s="177"/>
      <c r="AJ1045" s="177"/>
      <c r="AK1045" s="177"/>
      <c r="AL1045" s="177"/>
      <c r="AM1045" s="177"/>
      <c r="AN1045" s="177"/>
      <c r="AO1045" s="177"/>
      <c r="AP1045" s="177"/>
      <c r="AQ1045" s="177"/>
      <c r="AR1045" s="177"/>
      <c r="AS1045" s="177"/>
      <c r="AT1045" s="177"/>
    </row>
    <row r="1046" spans="1:46" ht="15" customHeight="1">
      <c r="A1046" s="177"/>
      <c r="B1046" s="177"/>
      <c r="C1046" s="177"/>
      <c r="D1046" s="177"/>
      <c r="E1046" s="177"/>
      <c r="F1046" s="177"/>
      <c r="G1046" s="177"/>
      <c r="H1046" s="177"/>
      <c r="I1046" s="177"/>
      <c r="J1046" s="177"/>
      <c r="K1046" s="177"/>
      <c r="L1046" s="177"/>
      <c r="M1046" s="177"/>
      <c r="N1046" s="177"/>
      <c r="O1046" s="177"/>
      <c r="P1046" s="177"/>
      <c r="Q1046" s="177"/>
      <c r="R1046" s="177"/>
      <c r="S1046" s="177"/>
      <c r="T1046" s="177"/>
      <c r="U1046" s="177"/>
      <c r="V1046" s="177"/>
      <c r="W1046" s="177"/>
      <c r="X1046" s="177"/>
      <c r="Y1046" s="177"/>
      <c r="Z1046" s="177"/>
      <c r="AA1046" s="177"/>
      <c r="AB1046" s="177"/>
      <c r="AC1046" s="177"/>
      <c r="AD1046" s="177"/>
      <c r="AE1046" s="177"/>
      <c r="AF1046" s="177"/>
      <c r="AG1046" s="177"/>
      <c r="AH1046" s="177"/>
      <c r="AI1046" s="177"/>
      <c r="AJ1046" s="177"/>
      <c r="AK1046" s="177"/>
      <c r="AL1046" s="177"/>
      <c r="AM1046" s="177"/>
      <c r="AN1046" s="177"/>
      <c r="AO1046" s="177"/>
      <c r="AP1046" s="177"/>
      <c r="AQ1046" s="177"/>
      <c r="AR1046" s="177"/>
      <c r="AS1046" s="177"/>
      <c r="AT1046" s="177"/>
    </row>
    <row r="1047" spans="1:46" ht="15" customHeight="1">
      <c r="A1047" s="177"/>
      <c r="B1047" s="177"/>
      <c r="C1047" s="177"/>
      <c r="D1047" s="177"/>
      <c r="E1047" s="177"/>
      <c r="F1047" s="177"/>
      <c r="G1047" s="177"/>
      <c r="H1047" s="177"/>
      <c r="I1047" s="177"/>
      <c r="J1047" s="177"/>
      <c r="K1047" s="177"/>
      <c r="L1047" s="177"/>
      <c r="M1047" s="177"/>
      <c r="N1047" s="177"/>
      <c r="O1047" s="177"/>
      <c r="P1047" s="177"/>
      <c r="Q1047" s="177"/>
      <c r="R1047" s="177"/>
      <c r="S1047" s="177"/>
      <c r="T1047" s="177"/>
      <c r="U1047" s="177"/>
      <c r="V1047" s="177"/>
      <c r="W1047" s="177"/>
      <c r="X1047" s="177"/>
      <c r="Y1047" s="177"/>
      <c r="Z1047" s="177"/>
      <c r="AA1047" s="177"/>
      <c r="AB1047" s="177"/>
      <c r="AC1047" s="177"/>
      <c r="AD1047" s="177"/>
      <c r="AE1047" s="177"/>
      <c r="AF1047" s="177"/>
      <c r="AG1047" s="177"/>
      <c r="AH1047" s="177"/>
      <c r="AI1047" s="177"/>
      <c r="AJ1047" s="177"/>
      <c r="AK1047" s="177"/>
      <c r="AL1047" s="177"/>
      <c r="AM1047" s="177"/>
      <c r="AN1047" s="177"/>
      <c r="AO1047" s="177"/>
      <c r="AP1047" s="177"/>
      <c r="AQ1047" s="177"/>
      <c r="AR1047" s="177"/>
      <c r="AS1047" s="177"/>
      <c r="AT1047" s="177"/>
    </row>
    <row r="1048" spans="1:46" ht="15" customHeight="1">
      <c r="A1048" s="177"/>
      <c r="B1048" s="177"/>
      <c r="C1048" s="177"/>
      <c r="D1048" s="177"/>
      <c r="E1048" s="177"/>
      <c r="F1048" s="177"/>
      <c r="G1048" s="177"/>
      <c r="H1048" s="177"/>
      <c r="I1048" s="177"/>
      <c r="J1048" s="177"/>
      <c r="K1048" s="177"/>
      <c r="L1048" s="177"/>
      <c r="M1048" s="177"/>
      <c r="N1048" s="177"/>
      <c r="O1048" s="177"/>
      <c r="P1048" s="177"/>
      <c r="Q1048" s="177"/>
      <c r="R1048" s="177"/>
      <c r="S1048" s="177"/>
      <c r="T1048" s="177"/>
      <c r="U1048" s="177"/>
      <c r="V1048" s="177"/>
      <c r="W1048" s="177"/>
      <c r="X1048" s="177"/>
      <c r="Y1048" s="177"/>
      <c r="Z1048" s="177"/>
      <c r="AA1048" s="177"/>
      <c r="AB1048" s="177"/>
      <c r="AC1048" s="177"/>
      <c r="AD1048" s="177"/>
      <c r="AE1048" s="177"/>
      <c r="AF1048" s="177"/>
      <c r="AG1048" s="177"/>
      <c r="AH1048" s="177"/>
      <c r="AI1048" s="177"/>
      <c r="AJ1048" s="177"/>
      <c r="AK1048" s="177"/>
      <c r="AL1048" s="177"/>
      <c r="AM1048" s="177"/>
      <c r="AN1048" s="177"/>
      <c r="AO1048" s="177"/>
      <c r="AP1048" s="177"/>
      <c r="AQ1048" s="177"/>
      <c r="AR1048" s="177"/>
      <c r="AS1048" s="177"/>
      <c r="AT1048" s="177"/>
    </row>
    <row r="1049" spans="1:46" ht="15" customHeight="1">
      <c r="A1049" s="177"/>
      <c r="B1049" s="177"/>
      <c r="C1049" s="177"/>
      <c r="D1049" s="177"/>
      <c r="E1049" s="177"/>
      <c r="F1049" s="177"/>
      <c r="G1049" s="177"/>
      <c r="H1049" s="177"/>
      <c r="I1049" s="177"/>
      <c r="J1049" s="177"/>
      <c r="K1049" s="177"/>
      <c r="L1049" s="177"/>
      <c r="M1049" s="177"/>
      <c r="N1049" s="177"/>
      <c r="O1049" s="177"/>
      <c r="P1049" s="177"/>
      <c r="Q1049" s="177"/>
      <c r="R1049" s="177"/>
      <c r="S1049" s="177"/>
      <c r="T1049" s="177"/>
      <c r="U1049" s="177"/>
      <c r="V1049" s="177"/>
      <c r="W1049" s="177"/>
      <c r="X1049" s="177"/>
      <c r="Y1049" s="177"/>
      <c r="Z1049" s="177"/>
      <c r="AA1049" s="177"/>
      <c r="AB1049" s="177"/>
      <c r="AC1049" s="177"/>
      <c r="AD1049" s="177"/>
      <c r="AE1049" s="177"/>
      <c r="AF1049" s="177"/>
      <c r="AG1049" s="177"/>
      <c r="AH1049" s="177"/>
      <c r="AI1049" s="177"/>
      <c r="AJ1049" s="177"/>
      <c r="AK1049" s="177"/>
      <c r="AL1049" s="177"/>
      <c r="AM1049" s="177"/>
      <c r="AN1049" s="177"/>
      <c r="AO1049" s="177"/>
      <c r="AP1049" s="177"/>
      <c r="AQ1049" s="177"/>
      <c r="AR1049" s="177"/>
      <c r="AS1049" s="177"/>
      <c r="AT1049" s="177"/>
    </row>
    <row r="1050" spans="1:46" ht="15" customHeight="1">
      <c r="A1050" s="177"/>
      <c r="B1050" s="177"/>
      <c r="C1050" s="177"/>
      <c r="D1050" s="177"/>
      <c r="E1050" s="177"/>
      <c r="F1050" s="177"/>
      <c r="G1050" s="177"/>
      <c r="H1050" s="177"/>
      <c r="I1050" s="177"/>
      <c r="J1050" s="177"/>
      <c r="K1050" s="177"/>
      <c r="L1050" s="177"/>
      <c r="M1050" s="177"/>
      <c r="N1050" s="177"/>
      <c r="O1050" s="177"/>
      <c r="P1050" s="177"/>
      <c r="Q1050" s="177"/>
      <c r="R1050" s="177"/>
      <c r="S1050" s="177"/>
      <c r="T1050" s="177"/>
      <c r="U1050" s="177"/>
      <c r="V1050" s="177"/>
      <c r="W1050" s="177"/>
      <c r="X1050" s="177"/>
      <c r="Y1050" s="177"/>
      <c r="Z1050" s="177"/>
      <c r="AA1050" s="177"/>
      <c r="AB1050" s="177"/>
      <c r="AC1050" s="177"/>
      <c r="AD1050" s="177"/>
      <c r="AE1050" s="177"/>
      <c r="AF1050" s="177"/>
      <c r="AG1050" s="177"/>
      <c r="AH1050" s="177"/>
      <c r="AI1050" s="177"/>
      <c r="AJ1050" s="177"/>
      <c r="AK1050" s="177"/>
      <c r="AL1050" s="177"/>
      <c r="AM1050" s="177"/>
      <c r="AN1050" s="177"/>
      <c r="AO1050" s="177"/>
      <c r="AP1050" s="177"/>
      <c r="AQ1050" s="177"/>
      <c r="AR1050" s="177"/>
      <c r="AS1050" s="177"/>
      <c r="AT1050" s="177"/>
    </row>
    <row r="1051" spans="1:46" ht="15" customHeight="1">
      <c r="A1051" s="177"/>
      <c r="B1051" s="177"/>
      <c r="C1051" s="177"/>
      <c r="D1051" s="177"/>
      <c r="E1051" s="177"/>
      <c r="F1051" s="177"/>
      <c r="G1051" s="177"/>
      <c r="H1051" s="177"/>
      <c r="I1051" s="177"/>
      <c r="J1051" s="177"/>
      <c r="K1051" s="177"/>
      <c r="L1051" s="177"/>
      <c r="M1051" s="177"/>
      <c r="N1051" s="177"/>
      <c r="O1051" s="177"/>
      <c r="P1051" s="177"/>
      <c r="Q1051" s="177"/>
      <c r="R1051" s="177"/>
      <c r="S1051" s="177"/>
      <c r="T1051" s="177"/>
      <c r="U1051" s="177"/>
      <c r="V1051" s="177"/>
      <c r="W1051" s="177"/>
      <c r="X1051" s="177"/>
      <c r="Y1051" s="177"/>
      <c r="Z1051" s="177"/>
      <c r="AA1051" s="177"/>
      <c r="AB1051" s="177"/>
      <c r="AC1051" s="177"/>
      <c r="AD1051" s="177"/>
      <c r="AE1051" s="177"/>
      <c r="AF1051" s="177"/>
      <c r="AG1051" s="177"/>
      <c r="AH1051" s="177"/>
      <c r="AI1051" s="177"/>
      <c r="AJ1051" s="177"/>
      <c r="AK1051" s="177"/>
      <c r="AL1051" s="177"/>
      <c r="AM1051" s="177"/>
      <c r="AN1051" s="177"/>
      <c r="AO1051" s="177"/>
      <c r="AP1051" s="177"/>
      <c r="AQ1051" s="177"/>
      <c r="AR1051" s="177"/>
      <c r="AS1051" s="177"/>
      <c r="AT1051" s="177"/>
    </row>
    <row r="1052" spans="1:46" ht="15" customHeight="1">
      <c r="A1052" s="177"/>
      <c r="B1052" s="177"/>
      <c r="C1052" s="177"/>
      <c r="D1052" s="177"/>
      <c r="E1052" s="177"/>
      <c r="F1052" s="177"/>
      <c r="G1052" s="177"/>
      <c r="H1052" s="177"/>
      <c r="I1052" s="177"/>
      <c r="J1052" s="177"/>
      <c r="K1052" s="177"/>
      <c r="L1052" s="177"/>
      <c r="M1052" s="177"/>
      <c r="N1052" s="177"/>
      <c r="O1052" s="177"/>
      <c r="P1052" s="177"/>
      <c r="Q1052" s="177"/>
      <c r="R1052" s="177"/>
      <c r="S1052" s="177"/>
      <c r="T1052" s="177"/>
      <c r="U1052" s="177"/>
      <c r="V1052" s="177"/>
      <c r="W1052" s="177"/>
      <c r="X1052" s="177"/>
      <c r="Y1052" s="177"/>
      <c r="Z1052" s="177"/>
      <c r="AA1052" s="177"/>
      <c r="AB1052" s="177"/>
      <c r="AC1052" s="177"/>
      <c r="AD1052" s="177"/>
      <c r="AE1052" s="177"/>
      <c r="AF1052" s="177"/>
      <c r="AG1052" s="177"/>
      <c r="AH1052" s="177"/>
      <c r="AI1052" s="177"/>
      <c r="AJ1052" s="177"/>
      <c r="AK1052" s="177"/>
      <c r="AL1052" s="177"/>
      <c r="AM1052" s="177"/>
      <c r="AN1052" s="177"/>
      <c r="AO1052" s="177"/>
      <c r="AP1052" s="177"/>
      <c r="AQ1052" s="177"/>
      <c r="AR1052" s="177"/>
      <c r="AS1052" s="177"/>
      <c r="AT1052" s="177"/>
    </row>
    <row r="1053" spans="1:46" ht="15" customHeight="1">
      <c r="A1053" s="177"/>
      <c r="B1053" s="177"/>
      <c r="C1053" s="177"/>
      <c r="D1053" s="177"/>
      <c r="E1053" s="177"/>
      <c r="F1053" s="177"/>
      <c r="G1053" s="177"/>
      <c r="H1053" s="177"/>
      <c r="I1053" s="177"/>
      <c r="J1053" s="177"/>
      <c r="K1053" s="177"/>
      <c r="L1053" s="177"/>
      <c r="M1053" s="177"/>
      <c r="N1053" s="177"/>
      <c r="O1053" s="177"/>
      <c r="P1053" s="177"/>
      <c r="Q1053" s="177"/>
      <c r="R1053" s="177"/>
      <c r="S1053" s="177"/>
      <c r="T1053" s="177"/>
      <c r="U1053" s="177"/>
      <c r="V1053" s="177"/>
      <c r="W1053" s="177"/>
      <c r="X1053" s="177"/>
      <c r="Y1053" s="177"/>
      <c r="Z1053" s="177"/>
      <c r="AA1053" s="177"/>
      <c r="AB1053" s="177"/>
      <c r="AC1053" s="177"/>
      <c r="AD1053" s="177"/>
      <c r="AE1053" s="177"/>
      <c r="AF1053" s="177"/>
      <c r="AG1053" s="177"/>
      <c r="AH1053" s="177"/>
      <c r="AI1053" s="177"/>
      <c r="AJ1053" s="177"/>
      <c r="AK1053" s="177"/>
      <c r="AL1053" s="177"/>
      <c r="AM1053" s="177"/>
      <c r="AN1053" s="177"/>
      <c r="AO1053" s="177"/>
      <c r="AP1053" s="177"/>
      <c r="AQ1053" s="177"/>
      <c r="AR1053" s="177"/>
      <c r="AS1053" s="177"/>
      <c r="AT1053" s="177"/>
    </row>
    <row r="1054" spans="1:46" ht="15" customHeight="1">
      <c r="A1054" s="177"/>
      <c r="B1054" s="177"/>
      <c r="C1054" s="177"/>
      <c r="D1054" s="177"/>
      <c r="E1054" s="177"/>
      <c r="F1054" s="177"/>
      <c r="G1054" s="177"/>
      <c r="H1054" s="177"/>
      <c r="I1054" s="177"/>
      <c r="J1054" s="177"/>
      <c r="K1054" s="177"/>
      <c r="L1054" s="177"/>
      <c r="M1054" s="177"/>
      <c r="N1054" s="177"/>
      <c r="O1054" s="177"/>
      <c r="P1054" s="177"/>
      <c r="Q1054" s="177"/>
      <c r="R1054" s="177"/>
      <c r="S1054" s="177"/>
      <c r="T1054" s="177"/>
      <c r="U1054" s="177"/>
      <c r="V1054" s="177"/>
      <c r="W1054" s="177"/>
      <c r="X1054" s="177"/>
      <c r="Y1054" s="177"/>
      <c r="Z1054" s="177"/>
      <c r="AA1054" s="177"/>
      <c r="AB1054" s="177"/>
      <c r="AC1054" s="177"/>
      <c r="AD1054" s="177"/>
      <c r="AE1054" s="177"/>
      <c r="AF1054" s="177"/>
      <c r="AG1054" s="177"/>
      <c r="AH1054" s="177"/>
      <c r="AI1054" s="177"/>
      <c r="AJ1054" s="177"/>
      <c r="AK1054" s="177"/>
      <c r="AL1054" s="177"/>
      <c r="AM1054" s="177"/>
      <c r="AN1054" s="177"/>
      <c r="AO1054" s="177"/>
      <c r="AP1054" s="177"/>
      <c r="AQ1054" s="177"/>
      <c r="AR1054" s="177"/>
      <c r="AS1054" s="177"/>
      <c r="AT1054" s="177"/>
    </row>
    <row r="1055" spans="1:46" ht="15" customHeight="1">
      <c r="A1055" s="177"/>
      <c r="B1055" s="177"/>
      <c r="C1055" s="177"/>
      <c r="D1055" s="177"/>
      <c r="E1055" s="177"/>
      <c r="F1055" s="177"/>
      <c r="G1055" s="177"/>
      <c r="H1055" s="177"/>
      <c r="I1055" s="177"/>
      <c r="J1055" s="177"/>
      <c r="K1055" s="177"/>
      <c r="L1055" s="177"/>
      <c r="M1055" s="177"/>
      <c r="N1055" s="177"/>
      <c r="O1055" s="177"/>
      <c r="P1055" s="177"/>
      <c r="Q1055" s="177"/>
      <c r="R1055" s="177"/>
      <c r="S1055" s="177"/>
      <c r="T1055" s="177"/>
      <c r="U1055" s="177"/>
      <c r="V1055" s="177"/>
      <c r="W1055" s="177"/>
      <c r="X1055" s="177"/>
      <c r="Y1055" s="177"/>
      <c r="Z1055" s="177"/>
      <c r="AA1055" s="177"/>
      <c r="AB1055" s="177"/>
      <c r="AC1055" s="177"/>
      <c r="AD1055" s="177"/>
      <c r="AE1055" s="177"/>
      <c r="AF1055" s="177"/>
      <c r="AG1055" s="177"/>
      <c r="AH1055" s="177"/>
      <c r="AI1055" s="177"/>
      <c r="AJ1055" s="177"/>
      <c r="AK1055" s="177"/>
      <c r="AL1055" s="177"/>
      <c r="AM1055" s="177"/>
      <c r="AN1055" s="177"/>
      <c r="AO1055" s="177"/>
      <c r="AP1055" s="177"/>
      <c r="AQ1055" s="177"/>
      <c r="AR1055" s="177"/>
      <c r="AS1055" s="177"/>
      <c r="AT1055" s="177"/>
    </row>
    <row r="1056" spans="1:46" ht="15" customHeight="1">
      <c r="A1056" s="177"/>
      <c r="B1056" s="177"/>
      <c r="C1056" s="177"/>
      <c r="D1056" s="177"/>
      <c r="E1056" s="177"/>
      <c r="F1056" s="177"/>
      <c r="G1056" s="177"/>
      <c r="H1056" s="177"/>
      <c r="I1056" s="177"/>
      <c r="J1056" s="177"/>
      <c r="K1056" s="177"/>
      <c r="L1056" s="177"/>
      <c r="M1056" s="177"/>
      <c r="N1056" s="177"/>
      <c r="O1056" s="177"/>
      <c r="P1056" s="177"/>
      <c r="Q1056" s="177"/>
      <c r="R1056" s="177"/>
      <c r="S1056" s="177"/>
      <c r="T1056" s="177"/>
      <c r="U1056" s="177"/>
      <c r="V1056" s="177"/>
      <c r="W1056" s="177"/>
      <c r="X1056" s="177"/>
      <c r="Y1056" s="177"/>
      <c r="Z1056" s="177"/>
      <c r="AA1056" s="177"/>
      <c r="AB1056" s="177"/>
      <c r="AC1056" s="177"/>
      <c r="AD1056" s="177"/>
      <c r="AE1056" s="177"/>
      <c r="AF1056" s="177"/>
      <c r="AG1056" s="177"/>
      <c r="AH1056" s="177"/>
      <c r="AI1056" s="177"/>
      <c r="AJ1056" s="177"/>
      <c r="AK1056" s="177"/>
      <c r="AL1056" s="177"/>
      <c r="AM1056" s="177"/>
      <c r="AN1056" s="177"/>
      <c r="AO1056" s="177"/>
      <c r="AP1056" s="177"/>
      <c r="AQ1056" s="177"/>
      <c r="AR1056" s="177"/>
      <c r="AS1056" s="177"/>
      <c r="AT1056" s="177"/>
    </row>
    <row r="1057" spans="1:46" ht="15" customHeight="1">
      <c r="A1057" s="177"/>
      <c r="B1057" s="177"/>
      <c r="C1057" s="177"/>
      <c r="D1057" s="177"/>
      <c r="E1057" s="177"/>
      <c r="F1057" s="177"/>
      <c r="G1057" s="177"/>
      <c r="H1057" s="177"/>
      <c r="I1057" s="177"/>
      <c r="J1057" s="177"/>
      <c r="K1057" s="177"/>
      <c r="L1057" s="177"/>
      <c r="M1057" s="177"/>
      <c r="N1057" s="177"/>
      <c r="O1057" s="177"/>
      <c r="P1057" s="177"/>
      <c r="Q1057" s="177"/>
      <c r="R1057" s="177"/>
      <c r="S1057" s="177"/>
      <c r="T1057" s="177"/>
      <c r="U1057" s="177"/>
      <c r="V1057" s="177"/>
      <c r="W1057" s="177"/>
      <c r="X1057" s="177"/>
      <c r="Y1057" s="177"/>
      <c r="Z1057" s="177"/>
      <c r="AA1057" s="177"/>
      <c r="AB1057" s="177"/>
      <c r="AC1057" s="177"/>
      <c r="AD1057" s="177"/>
      <c r="AE1057" s="177"/>
      <c r="AF1057" s="177"/>
      <c r="AG1057" s="177"/>
      <c r="AH1057" s="177"/>
      <c r="AI1057" s="177"/>
      <c r="AJ1057" s="177"/>
      <c r="AK1057" s="177"/>
      <c r="AL1057" s="177"/>
      <c r="AM1057" s="177"/>
      <c r="AN1057" s="177"/>
      <c r="AO1057" s="177"/>
      <c r="AP1057" s="177"/>
      <c r="AQ1057" s="177"/>
      <c r="AR1057" s="177"/>
      <c r="AS1057" s="177"/>
      <c r="AT1057" s="177"/>
    </row>
    <row r="1058" spans="1:46" ht="15" customHeight="1">
      <c r="A1058" s="177"/>
      <c r="B1058" s="177"/>
      <c r="C1058" s="177"/>
      <c r="D1058" s="177"/>
      <c r="E1058" s="177"/>
      <c r="F1058" s="177"/>
      <c r="G1058" s="177"/>
      <c r="H1058" s="177"/>
      <c r="I1058" s="177"/>
      <c r="J1058" s="177"/>
      <c r="K1058" s="177"/>
      <c r="L1058" s="177"/>
      <c r="M1058" s="177"/>
      <c r="N1058" s="177"/>
      <c r="O1058" s="177"/>
      <c r="P1058" s="177"/>
      <c r="Q1058" s="177"/>
      <c r="R1058" s="177"/>
      <c r="S1058" s="177"/>
      <c r="T1058" s="177"/>
      <c r="U1058" s="177"/>
      <c r="V1058" s="177"/>
      <c r="W1058" s="177"/>
      <c r="X1058" s="177"/>
      <c r="Y1058" s="177"/>
      <c r="Z1058" s="177"/>
      <c r="AA1058" s="177"/>
      <c r="AB1058" s="177"/>
      <c r="AC1058" s="177"/>
      <c r="AD1058" s="177"/>
      <c r="AE1058" s="177"/>
      <c r="AF1058" s="177"/>
      <c r="AG1058" s="177"/>
      <c r="AH1058" s="177"/>
      <c r="AI1058" s="177"/>
      <c r="AJ1058" s="177"/>
      <c r="AK1058" s="177"/>
      <c r="AL1058" s="177"/>
      <c r="AM1058" s="177"/>
      <c r="AN1058" s="177"/>
      <c r="AO1058" s="177"/>
      <c r="AP1058" s="177"/>
      <c r="AQ1058" s="177"/>
      <c r="AR1058" s="177"/>
      <c r="AS1058" s="177"/>
      <c r="AT1058" s="177"/>
    </row>
    <row r="1059" spans="1:46" ht="15" customHeight="1">
      <c r="A1059" s="177"/>
      <c r="B1059" s="177"/>
      <c r="C1059" s="177"/>
      <c r="D1059" s="177"/>
      <c r="E1059" s="177"/>
      <c r="F1059" s="177"/>
      <c r="G1059" s="177"/>
      <c r="H1059" s="177"/>
      <c r="I1059" s="177"/>
      <c r="J1059" s="177"/>
      <c r="K1059" s="177"/>
      <c r="L1059" s="177"/>
      <c r="M1059" s="177"/>
      <c r="N1059" s="177"/>
      <c r="O1059" s="177"/>
      <c r="P1059" s="177"/>
      <c r="Q1059" s="177"/>
      <c r="R1059" s="177"/>
      <c r="S1059" s="177"/>
      <c r="T1059" s="177"/>
      <c r="U1059" s="177"/>
      <c r="V1059" s="177"/>
      <c r="W1059" s="177"/>
      <c r="X1059" s="177"/>
      <c r="Y1059" s="177"/>
      <c r="Z1059" s="177"/>
      <c r="AA1059" s="177"/>
      <c r="AB1059" s="177"/>
      <c r="AC1059" s="177"/>
      <c r="AD1059" s="177"/>
      <c r="AE1059" s="177"/>
      <c r="AF1059" s="177"/>
      <c r="AG1059" s="177"/>
      <c r="AH1059" s="177"/>
      <c r="AI1059" s="177"/>
      <c r="AJ1059" s="177"/>
      <c r="AK1059" s="177"/>
      <c r="AL1059" s="177"/>
      <c r="AM1059" s="177"/>
      <c r="AN1059" s="177"/>
      <c r="AO1059" s="177"/>
      <c r="AP1059" s="177"/>
      <c r="AQ1059" s="177"/>
      <c r="AR1059" s="177"/>
      <c r="AS1059" s="177"/>
      <c r="AT1059" s="177"/>
    </row>
    <row r="1060" spans="1:46" ht="15" customHeight="1">
      <c r="A1060" s="177"/>
      <c r="B1060" s="177"/>
      <c r="C1060" s="177"/>
      <c r="D1060" s="177"/>
      <c r="E1060" s="177"/>
      <c r="F1060" s="177"/>
      <c r="G1060" s="177"/>
      <c r="H1060" s="177"/>
      <c r="I1060" s="177"/>
      <c r="J1060" s="177"/>
      <c r="K1060" s="177"/>
      <c r="L1060" s="177"/>
      <c r="M1060" s="177"/>
      <c r="N1060" s="177"/>
      <c r="O1060" s="177"/>
      <c r="P1060" s="177"/>
      <c r="Q1060" s="177"/>
      <c r="R1060" s="177"/>
      <c r="S1060" s="177"/>
      <c r="T1060" s="177"/>
      <c r="U1060" s="177"/>
      <c r="V1060" s="177"/>
      <c r="W1060" s="177"/>
      <c r="X1060" s="177"/>
      <c r="Y1060" s="177"/>
      <c r="Z1060" s="177"/>
      <c r="AA1060" s="177"/>
      <c r="AB1060" s="177"/>
      <c r="AC1060" s="177"/>
      <c r="AD1060" s="177"/>
      <c r="AE1060" s="177"/>
      <c r="AF1060" s="177"/>
      <c r="AG1060" s="177"/>
      <c r="AH1060" s="177"/>
      <c r="AI1060" s="177"/>
      <c r="AJ1060" s="177"/>
      <c r="AK1060" s="177"/>
      <c r="AL1060" s="177"/>
      <c r="AM1060" s="177"/>
      <c r="AN1060" s="177"/>
      <c r="AO1060" s="177"/>
      <c r="AP1060" s="177"/>
      <c r="AQ1060" s="177"/>
      <c r="AR1060" s="177"/>
      <c r="AS1060" s="177"/>
      <c r="AT1060" s="177"/>
    </row>
    <row r="1061" spans="1:46" ht="15" customHeight="1">
      <c r="A1061" s="177"/>
      <c r="B1061" s="177"/>
      <c r="C1061" s="177"/>
      <c r="D1061" s="177"/>
      <c r="E1061" s="177"/>
      <c r="F1061" s="177"/>
      <c r="G1061" s="177"/>
      <c r="H1061" s="177"/>
      <c r="I1061" s="177"/>
      <c r="J1061" s="177"/>
      <c r="K1061" s="177"/>
      <c r="L1061" s="177"/>
      <c r="M1061" s="177"/>
      <c r="N1061" s="177"/>
      <c r="O1061" s="177"/>
      <c r="P1061" s="177"/>
      <c r="Q1061" s="177"/>
      <c r="R1061" s="177"/>
      <c r="S1061" s="177"/>
      <c r="T1061" s="177"/>
      <c r="U1061" s="177"/>
      <c r="V1061" s="177"/>
      <c r="W1061" s="177"/>
      <c r="X1061" s="177"/>
      <c r="Y1061" s="177"/>
      <c r="Z1061" s="177"/>
      <c r="AA1061" s="177"/>
      <c r="AB1061" s="177"/>
      <c r="AC1061" s="177"/>
      <c r="AD1061" s="177"/>
      <c r="AE1061" s="177"/>
      <c r="AF1061" s="177"/>
      <c r="AG1061" s="177"/>
      <c r="AH1061" s="177"/>
      <c r="AI1061" s="177"/>
      <c r="AJ1061" s="177"/>
      <c r="AK1061" s="177"/>
      <c r="AL1061" s="177"/>
      <c r="AM1061" s="177"/>
      <c r="AN1061" s="177"/>
      <c r="AO1061" s="177"/>
      <c r="AP1061" s="177"/>
      <c r="AQ1061" s="177"/>
      <c r="AR1061" s="177"/>
      <c r="AS1061" s="177"/>
      <c r="AT1061" s="177"/>
    </row>
    <row r="1062" spans="1:46" ht="15" customHeight="1">
      <c r="A1062" s="177"/>
      <c r="B1062" s="177"/>
      <c r="C1062" s="177"/>
      <c r="D1062" s="177"/>
      <c r="E1062" s="177"/>
      <c r="F1062" s="177"/>
      <c r="G1062" s="177"/>
      <c r="H1062" s="177"/>
      <c r="I1062" s="177"/>
      <c r="J1062" s="177"/>
      <c r="K1062" s="177"/>
      <c r="L1062" s="177"/>
      <c r="M1062" s="177"/>
      <c r="N1062" s="177"/>
      <c r="O1062" s="177"/>
      <c r="P1062" s="177"/>
      <c r="Q1062" s="177"/>
      <c r="R1062" s="177"/>
      <c r="S1062" s="177"/>
      <c r="T1062" s="177"/>
      <c r="U1062" s="177"/>
      <c r="V1062" s="177"/>
      <c r="W1062" s="177"/>
      <c r="X1062" s="177"/>
      <c r="Y1062" s="177"/>
      <c r="Z1062" s="177"/>
      <c r="AA1062" s="177"/>
      <c r="AB1062" s="177"/>
      <c r="AC1062" s="177"/>
      <c r="AD1062" s="177"/>
      <c r="AE1062" s="177"/>
      <c r="AF1062" s="177"/>
      <c r="AG1062" s="177"/>
      <c r="AH1062" s="177"/>
      <c r="AI1062" s="177"/>
      <c r="AJ1062" s="177"/>
      <c r="AK1062" s="177"/>
      <c r="AL1062" s="177"/>
      <c r="AM1062" s="177"/>
      <c r="AN1062" s="177"/>
      <c r="AO1062" s="177"/>
      <c r="AP1062" s="177"/>
      <c r="AQ1062" s="177"/>
      <c r="AR1062" s="177"/>
      <c r="AS1062" s="177"/>
      <c r="AT1062" s="177"/>
    </row>
    <row r="1063" spans="1:46" ht="15" customHeight="1">
      <c r="A1063" s="177"/>
      <c r="B1063" s="177"/>
      <c r="C1063" s="177"/>
      <c r="D1063" s="177"/>
      <c r="E1063" s="177"/>
      <c r="F1063" s="177"/>
      <c r="G1063" s="177"/>
      <c r="H1063" s="177"/>
      <c r="I1063" s="177"/>
      <c r="J1063" s="177"/>
      <c r="K1063" s="177"/>
      <c r="L1063" s="177"/>
      <c r="M1063" s="177"/>
      <c r="N1063" s="177"/>
      <c r="O1063" s="177"/>
      <c r="P1063" s="177"/>
      <c r="Q1063" s="177"/>
      <c r="R1063" s="177"/>
      <c r="S1063" s="177"/>
      <c r="T1063" s="177"/>
      <c r="U1063" s="177"/>
      <c r="V1063" s="177"/>
      <c r="W1063" s="177"/>
      <c r="X1063" s="177"/>
      <c r="Y1063" s="177"/>
      <c r="Z1063" s="177"/>
      <c r="AA1063" s="177"/>
      <c r="AB1063" s="177"/>
      <c r="AC1063" s="177"/>
      <c r="AD1063" s="177"/>
      <c r="AE1063" s="177"/>
      <c r="AF1063" s="177"/>
      <c r="AG1063" s="177"/>
      <c r="AH1063" s="177"/>
      <c r="AI1063" s="177"/>
      <c r="AJ1063" s="177"/>
      <c r="AK1063" s="177"/>
      <c r="AL1063" s="177"/>
      <c r="AM1063" s="177"/>
      <c r="AN1063" s="177"/>
      <c r="AO1063" s="177"/>
      <c r="AP1063" s="177"/>
      <c r="AQ1063" s="177"/>
      <c r="AR1063" s="177"/>
      <c r="AS1063" s="177"/>
      <c r="AT1063" s="177"/>
    </row>
    <row r="1064" spans="1:46" ht="15" customHeight="1">
      <c r="A1064" s="177"/>
      <c r="B1064" s="177"/>
      <c r="C1064" s="177"/>
      <c r="D1064" s="177"/>
      <c r="E1064" s="177"/>
      <c r="F1064" s="177"/>
      <c r="G1064" s="177"/>
      <c r="H1064" s="177"/>
      <c r="I1064" s="177"/>
      <c r="J1064" s="177"/>
      <c r="K1064" s="177"/>
      <c r="L1064" s="177"/>
      <c r="M1064" s="177"/>
      <c r="N1064" s="177"/>
      <c r="O1064" s="177"/>
      <c r="P1064" s="177"/>
      <c r="Q1064" s="177"/>
      <c r="R1064" s="177"/>
      <c r="S1064" s="177"/>
      <c r="T1064" s="177"/>
      <c r="U1064" s="177"/>
      <c r="V1064" s="177"/>
      <c r="W1064" s="177"/>
      <c r="X1064" s="177"/>
      <c r="Y1064" s="177"/>
      <c r="Z1064" s="177"/>
      <c r="AA1064" s="177"/>
      <c r="AB1064" s="177"/>
      <c r="AC1064" s="177"/>
      <c r="AD1064" s="177"/>
      <c r="AE1064" s="177"/>
      <c r="AF1064" s="177"/>
      <c r="AG1064" s="177"/>
      <c r="AH1064" s="177"/>
      <c r="AI1064" s="177"/>
      <c r="AJ1064" s="177"/>
      <c r="AK1064" s="177"/>
      <c r="AL1064" s="177"/>
      <c r="AM1064" s="177"/>
      <c r="AN1064" s="177"/>
      <c r="AO1064" s="177"/>
      <c r="AP1064" s="177"/>
      <c r="AQ1064" s="177"/>
      <c r="AR1064" s="177"/>
      <c r="AS1064" s="177"/>
      <c r="AT1064" s="177"/>
    </row>
    <row r="1065" spans="1:46" ht="15" customHeight="1">
      <c r="A1065" s="177"/>
      <c r="B1065" s="177"/>
      <c r="C1065" s="177"/>
      <c r="D1065" s="177"/>
      <c r="E1065" s="177"/>
      <c r="F1065" s="177"/>
      <c r="G1065" s="177"/>
      <c r="H1065" s="177"/>
      <c r="I1065" s="177"/>
      <c r="J1065" s="177"/>
      <c r="K1065" s="177"/>
      <c r="L1065" s="177"/>
      <c r="M1065" s="177"/>
      <c r="N1065" s="177"/>
      <c r="O1065" s="177"/>
      <c r="P1065" s="177"/>
      <c r="Q1065" s="177"/>
      <c r="R1065" s="177"/>
      <c r="S1065" s="177"/>
      <c r="T1065" s="177"/>
      <c r="U1065" s="177"/>
      <c r="V1065" s="177"/>
      <c r="W1065" s="177"/>
      <c r="X1065" s="177"/>
      <c r="Y1065" s="177"/>
      <c r="Z1065" s="177"/>
      <c r="AA1065" s="177"/>
      <c r="AB1065" s="177"/>
      <c r="AC1065" s="177"/>
      <c r="AD1065" s="177"/>
      <c r="AE1065" s="177"/>
      <c r="AF1065" s="177"/>
      <c r="AG1065" s="177"/>
      <c r="AH1065" s="177"/>
      <c r="AI1065" s="177"/>
      <c r="AJ1065" s="177"/>
      <c r="AK1065" s="177"/>
      <c r="AL1065" s="177"/>
      <c r="AM1065" s="177"/>
      <c r="AN1065" s="177"/>
      <c r="AO1065" s="177"/>
      <c r="AP1065" s="177"/>
      <c r="AQ1065" s="177"/>
      <c r="AR1065" s="177"/>
      <c r="AS1065" s="177"/>
      <c r="AT1065" s="177"/>
    </row>
    <row r="1066" spans="1:46" ht="15" customHeight="1">
      <c r="A1066" s="177"/>
      <c r="B1066" s="177"/>
      <c r="C1066" s="177"/>
      <c r="D1066" s="177"/>
      <c r="E1066" s="177"/>
      <c r="F1066" s="177"/>
      <c r="G1066" s="177"/>
      <c r="H1066" s="177"/>
      <c r="I1066" s="177"/>
      <c r="J1066" s="177"/>
      <c r="K1066" s="177"/>
      <c r="L1066" s="177"/>
      <c r="M1066" s="177"/>
      <c r="N1066" s="177"/>
      <c r="O1066" s="177"/>
      <c r="P1066" s="177"/>
      <c r="Q1066" s="177"/>
      <c r="R1066" s="177"/>
      <c r="S1066" s="177"/>
      <c r="T1066" s="177"/>
      <c r="U1066" s="177"/>
      <c r="V1066" s="177"/>
      <c r="W1066" s="177"/>
      <c r="X1066" s="177"/>
      <c r="Y1066" s="177"/>
      <c r="Z1066" s="177"/>
      <c r="AA1066" s="177"/>
      <c r="AB1066" s="177"/>
      <c r="AC1066" s="177"/>
      <c r="AD1066" s="177"/>
      <c r="AE1066" s="177"/>
      <c r="AF1066" s="177"/>
      <c r="AG1066" s="177"/>
      <c r="AH1066" s="177"/>
      <c r="AI1066" s="177"/>
      <c r="AJ1066" s="177"/>
      <c r="AK1066" s="177"/>
      <c r="AL1066" s="177"/>
      <c r="AM1066" s="177"/>
      <c r="AN1066" s="177"/>
      <c r="AO1066" s="177"/>
      <c r="AP1066" s="177"/>
      <c r="AQ1066" s="177"/>
      <c r="AR1066" s="177"/>
      <c r="AS1066" s="177"/>
      <c r="AT1066" s="177"/>
    </row>
    <row r="1067" spans="1:46" ht="15" customHeight="1">
      <c r="A1067" s="177"/>
      <c r="B1067" s="177"/>
      <c r="C1067" s="177"/>
      <c r="D1067" s="177"/>
      <c r="E1067" s="177"/>
      <c r="F1067" s="177"/>
      <c r="G1067" s="177"/>
      <c r="H1067" s="177"/>
      <c r="I1067" s="177"/>
      <c r="J1067" s="177"/>
      <c r="K1067" s="177"/>
      <c r="L1067" s="177"/>
      <c r="M1067" s="177"/>
      <c r="N1067" s="177"/>
      <c r="O1067" s="177"/>
      <c r="P1067" s="177"/>
      <c r="Q1067" s="177"/>
      <c r="R1067" s="177"/>
      <c r="S1067" s="177"/>
      <c r="T1067" s="177"/>
      <c r="U1067" s="177"/>
      <c r="V1067" s="177"/>
      <c r="W1067" s="177"/>
      <c r="X1067" s="177"/>
      <c r="Y1067" s="177"/>
      <c r="Z1067" s="177"/>
      <c r="AA1067" s="177"/>
      <c r="AB1067" s="177"/>
      <c r="AC1067" s="177"/>
      <c r="AD1067" s="177"/>
      <c r="AE1067" s="177"/>
      <c r="AF1067" s="177"/>
      <c r="AG1067" s="177"/>
      <c r="AH1067" s="177"/>
      <c r="AI1067" s="177"/>
      <c r="AJ1067" s="177"/>
      <c r="AK1067" s="177"/>
      <c r="AL1067" s="177"/>
      <c r="AM1067" s="177"/>
      <c r="AN1067" s="177"/>
      <c r="AO1067" s="177"/>
      <c r="AP1067" s="177"/>
      <c r="AQ1067" s="177"/>
      <c r="AR1067" s="177"/>
      <c r="AS1067" s="177"/>
      <c r="AT1067" s="177"/>
    </row>
    <row r="1068" spans="1:46" ht="15" customHeight="1">
      <c r="A1068" s="177"/>
      <c r="B1068" s="177"/>
      <c r="C1068" s="177"/>
      <c r="D1068" s="177"/>
      <c r="E1068" s="177"/>
      <c r="F1068" s="177"/>
      <c r="G1068" s="177"/>
      <c r="H1068" s="177"/>
      <c r="I1068" s="177"/>
      <c r="J1068" s="177"/>
      <c r="K1068" s="177"/>
      <c r="L1068" s="177"/>
      <c r="M1068" s="177"/>
      <c r="N1068" s="177"/>
      <c r="O1068" s="177"/>
      <c r="P1068" s="177"/>
      <c r="Q1068" s="177"/>
      <c r="R1068" s="177"/>
      <c r="S1068" s="177"/>
      <c r="T1068" s="177"/>
      <c r="U1068" s="177"/>
      <c r="V1068" s="177"/>
      <c r="W1068" s="177"/>
      <c r="X1068" s="177"/>
      <c r="Y1068" s="177"/>
      <c r="Z1068" s="177"/>
      <c r="AA1068" s="177"/>
      <c r="AB1068" s="177"/>
      <c r="AC1068" s="177"/>
      <c r="AD1068" s="177"/>
      <c r="AE1068" s="177"/>
      <c r="AF1068" s="177"/>
      <c r="AG1068" s="177"/>
      <c r="AH1068" s="177"/>
      <c r="AI1068" s="177"/>
      <c r="AJ1068" s="177"/>
      <c r="AK1068" s="177"/>
      <c r="AL1068" s="177"/>
      <c r="AM1068" s="177"/>
      <c r="AN1068" s="177"/>
      <c r="AO1068" s="177"/>
      <c r="AP1068" s="177"/>
      <c r="AQ1068" s="177"/>
      <c r="AR1068" s="177"/>
      <c r="AS1068" s="177"/>
      <c r="AT1068" s="177"/>
    </row>
    <row r="1069" spans="1:46" ht="15" customHeight="1">
      <c r="A1069" s="177"/>
      <c r="B1069" s="177"/>
      <c r="C1069" s="177"/>
      <c r="D1069" s="177"/>
      <c r="E1069" s="177"/>
      <c r="F1069" s="177"/>
      <c r="G1069" s="177"/>
      <c r="H1069" s="177"/>
      <c r="I1069" s="177"/>
      <c r="J1069" s="177"/>
      <c r="K1069" s="177"/>
      <c r="L1069" s="177"/>
      <c r="M1069" s="177"/>
      <c r="N1069" s="177"/>
      <c r="O1069" s="177"/>
      <c r="P1069" s="177"/>
      <c r="Q1069" s="177"/>
      <c r="R1069" s="177"/>
      <c r="S1069" s="177"/>
      <c r="T1069" s="177"/>
      <c r="U1069" s="177"/>
      <c r="V1069" s="177"/>
      <c r="W1069" s="177"/>
      <c r="X1069" s="177"/>
      <c r="Y1069" s="177"/>
      <c r="Z1069" s="177"/>
      <c r="AA1069" s="177"/>
      <c r="AB1069" s="177"/>
      <c r="AC1069" s="177"/>
      <c r="AD1069" s="177"/>
      <c r="AE1069" s="177"/>
      <c r="AF1069" s="177"/>
      <c r="AG1069" s="177"/>
      <c r="AH1069" s="177"/>
      <c r="AI1069" s="177"/>
      <c r="AJ1069" s="177"/>
      <c r="AK1069" s="177"/>
      <c r="AL1069" s="177"/>
      <c r="AM1069" s="177"/>
      <c r="AN1069" s="177"/>
      <c r="AO1069" s="177"/>
      <c r="AP1069" s="177"/>
      <c r="AQ1069" s="177"/>
      <c r="AR1069" s="177"/>
      <c r="AS1069" s="177"/>
      <c r="AT1069" s="177"/>
    </row>
    <row r="1070" spans="1:46" ht="15" customHeight="1">
      <c r="A1070" s="177"/>
      <c r="B1070" s="177"/>
      <c r="C1070" s="177"/>
      <c r="D1070" s="177"/>
      <c r="E1070" s="177"/>
      <c r="F1070" s="177"/>
      <c r="G1070" s="177"/>
      <c r="H1070" s="177"/>
      <c r="I1070" s="177"/>
      <c r="J1070" s="177"/>
      <c r="K1070" s="177"/>
      <c r="L1070" s="177"/>
      <c r="M1070" s="177"/>
      <c r="N1070" s="177"/>
      <c r="O1070" s="177"/>
      <c r="P1070" s="177"/>
      <c r="Q1070" s="177"/>
      <c r="R1070" s="177"/>
      <c r="S1070" s="177"/>
      <c r="T1070" s="177"/>
      <c r="U1070" s="177"/>
      <c r="V1070" s="177"/>
      <c r="W1070" s="177"/>
      <c r="X1070" s="177"/>
      <c r="Y1070" s="177"/>
      <c r="Z1070" s="177"/>
      <c r="AA1070" s="177"/>
      <c r="AB1070" s="177"/>
      <c r="AC1070" s="177"/>
      <c r="AD1070" s="177"/>
      <c r="AE1070" s="177"/>
      <c r="AF1070" s="177"/>
      <c r="AG1070" s="177"/>
      <c r="AH1070" s="177"/>
      <c r="AI1070" s="177"/>
      <c r="AJ1070" s="177"/>
      <c r="AK1070" s="177"/>
      <c r="AL1070" s="177"/>
      <c r="AM1070" s="177"/>
      <c r="AN1070" s="177"/>
      <c r="AO1070" s="177"/>
      <c r="AP1070" s="177"/>
      <c r="AQ1070" s="177"/>
      <c r="AR1070" s="177"/>
      <c r="AS1070" s="177"/>
      <c r="AT1070" s="177"/>
    </row>
    <row r="1071" spans="1:46" ht="15" customHeight="1">
      <c r="A1071" s="177"/>
      <c r="B1071" s="177"/>
      <c r="C1071" s="177"/>
      <c r="D1071" s="177"/>
      <c r="E1071" s="177"/>
      <c r="F1071" s="177"/>
      <c r="G1071" s="177"/>
      <c r="H1071" s="177"/>
      <c r="I1071" s="177"/>
      <c r="J1071" s="177"/>
      <c r="K1071" s="177"/>
      <c r="L1071" s="177"/>
      <c r="M1071" s="177"/>
      <c r="N1071" s="177"/>
      <c r="O1071" s="177"/>
      <c r="P1071" s="177"/>
      <c r="Q1071" s="177"/>
      <c r="R1071" s="177"/>
      <c r="S1071" s="177"/>
      <c r="T1071" s="177"/>
      <c r="U1071" s="177"/>
      <c r="V1071" s="177"/>
      <c r="W1071" s="177"/>
      <c r="X1071" s="177"/>
      <c r="Y1071" s="177"/>
      <c r="Z1071" s="177"/>
      <c r="AA1071" s="177"/>
      <c r="AB1071" s="177"/>
      <c r="AC1071" s="177"/>
      <c r="AD1071" s="177"/>
      <c r="AE1071" s="177"/>
      <c r="AF1071" s="177"/>
      <c r="AG1071" s="177"/>
      <c r="AH1071" s="177"/>
      <c r="AI1071" s="177"/>
      <c r="AJ1071" s="177"/>
      <c r="AK1071" s="177"/>
      <c r="AL1071" s="177"/>
      <c r="AM1071" s="177"/>
      <c r="AN1071" s="177"/>
      <c r="AO1071" s="177"/>
      <c r="AP1071" s="177"/>
      <c r="AQ1071" s="177"/>
      <c r="AR1071" s="177"/>
      <c r="AS1071" s="177"/>
      <c r="AT1071" s="177"/>
    </row>
    <row r="1072" spans="1:46" ht="15" customHeight="1">
      <c r="A1072" s="177"/>
      <c r="B1072" s="177"/>
      <c r="C1072" s="177"/>
      <c r="D1072" s="177"/>
      <c r="E1072" s="177"/>
      <c r="F1072" s="177"/>
      <c r="G1072" s="177"/>
      <c r="H1072" s="177"/>
      <c r="I1072" s="177"/>
      <c r="J1072" s="177"/>
      <c r="K1072" s="177"/>
      <c r="L1072" s="177"/>
      <c r="M1072" s="177"/>
      <c r="N1072" s="177"/>
      <c r="O1072" s="177"/>
      <c r="P1072" s="177"/>
      <c r="Q1072" s="177"/>
      <c r="R1072" s="177"/>
      <c r="S1072" s="177"/>
      <c r="T1072" s="177"/>
      <c r="U1072" s="177"/>
      <c r="V1072" s="177"/>
      <c r="W1072" s="177"/>
      <c r="X1072" s="177"/>
      <c r="Y1072" s="177"/>
      <c r="Z1072" s="177"/>
      <c r="AA1072" s="177"/>
      <c r="AB1072" s="177"/>
      <c r="AC1072" s="177"/>
      <c r="AD1072" s="177"/>
      <c r="AE1072" s="177"/>
      <c r="AF1072" s="177"/>
      <c r="AG1072" s="177"/>
      <c r="AH1072" s="177"/>
      <c r="AI1072" s="177"/>
      <c r="AJ1072" s="177"/>
      <c r="AK1072" s="177"/>
      <c r="AL1072" s="177"/>
      <c r="AM1072" s="177"/>
      <c r="AN1072" s="177"/>
      <c r="AO1072" s="177"/>
      <c r="AP1072" s="177"/>
      <c r="AQ1072" s="177"/>
      <c r="AR1072" s="177"/>
      <c r="AS1072" s="177"/>
      <c r="AT1072" s="177"/>
    </row>
    <row r="1073" spans="1:46" ht="15" customHeight="1">
      <c r="A1073" s="177"/>
      <c r="B1073" s="177"/>
      <c r="C1073" s="177"/>
      <c r="D1073" s="177"/>
      <c r="E1073" s="177"/>
      <c r="F1073" s="177"/>
      <c r="G1073" s="177"/>
      <c r="H1073" s="177"/>
      <c r="I1073" s="177"/>
      <c r="J1073" s="177"/>
      <c r="K1073" s="177"/>
      <c r="L1073" s="177"/>
      <c r="M1073" s="177"/>
      <c r="N1073" s="177"/>
      <c r="O1073" s="177"/>
      <c r="P1073" s="177"/>
      <c r="Q1073" s="177"/>
      <c r="R1073" s="177"/>
      <c r="S1073" s="177"/>
      <c r="T1073" s="177"/>
      <c r="U1073" s="177"/>
      <c r="V1073" s="177"/>
      <c r="W1073" s="177"/>
      <c r="X1073" s="177"/>
      <c r="Y1073" s="177"/>
      <c r="Z1073" s="177"/>
      <c r="AA1073" s="177"/>
      <c r="AB1073" s="177"/>
      <c r="AC1073" s="177"/>
      <c r="AD1073" s="177"/>
      <c r="AE1073" s="177"/>
      <c r="AF1073" s="177"/>
      <c r="AG1073" s="177"/>
      <c r="AH1073" s="177"/>
      <c r="AI1073" s="177"/>
      <c r="AJ1073" s="177"/>
      <c r="AK1073" s="177"/>
      <c r="AL1073" s="177"/>
      <c r="AM1073" s="177"/>
      <c r="AN1073" s="177"/>
      <c r="AO1073" s="177"/>
      <c r="AP1073" s="177"/>
      <c r="AQ1073" s="177"/>
      <c r="AR1073" s="177"/>
      <c r="AS1073" s="177"/>
      <c r="AT1073" s="177"/>
    </row>
    <row r="1074" spans="1:46" ht="15" customHeight="1">
      <c r="A1074" s="177"/>
      <c r="B1074" s="177"/>
      <c r="C1074" s="177"/>
      <c r="D1074" s="177"/>
      <c r="E1074" s="177"/>
      <c r="F1074" s="177"/>
      <c r="G1074" s="177"/>
      <c r="H1074" s="177"/>
      <c r="I1074" s="177"/>
      <c r="J1074" s="177"/>
      <c r="K1074" s="177"/>
      <c r="L1074" s="177"/>
      <c r="M1074" s="177"/>
      <c r="N1074" s="177"/>
      <c r="O1074" s="177"/>
      <c r="P1074" s="177"/>
      <c r="Q1074" s="177"/>
      <c r="R1074" s="177"/>
      <c r="S1074" s="177"/>
      <c r="T1074" s="177"/>
      <c r="U1074" s="177"/>
      <c r="V1074" s="177"/>
      <c r="W1074" s="177"/>
      <c r="X1074" s="177"/>
      <c r="Y1074" s="177"/>
      <c r="Z1074" s="177"/>
      <c r="AA1074" s="177"/>
      <c r="AB1074" s="177"/>
      <c r="AC1074" s="177"/>
      <c r="AD1074" s="177"/>
      <c r="AE1074" s="177"/>
      <c r="AF1074" s="177"/>
      <c r="AG1074" s="177"/>
      <c r="AH1074" s="177"/>
      <c r="AI1074" s="177"/>
      <c r="AJ1074" s="177"/>
      <c r="AK1074" s="177"/>
      <c r="AL1074" s="177"/>
      <c r="AM1074" s="177"/>
      <c r="AN1074" s="177"/>
      <c r="AO1074" s="177"/>
      <c r="AP1074" s="177"/>
      <c r="AQ1074" s="177"/>
      <c r="AR1074" s="177"/>
      <c r="AS1074" s="177"/>
      <c r="AT1074" s="177"/>
    </row>
    <row r="1075" spans="1:46" ht="15" customHeight="1">
      <c r="A1075" s="177"/>
      <c r="B1075" s="177"/>
      <c r="C1075" s="177"/>
      <c r="D1075" s="177"/>
      <c r="E1075" s="177"/>
      <c r="F1075" s="177"/>
      <c r="G1075" s="177"/>
      <c r="H1075" s="177"/>
      <c r="I1075" s="177"/>
      <c r="J1075" s="177"/>
      <c r="K1075" s="177"/>
      <c r="L1075" s="177"/>
      <c r="M1075" s="177"/>
      <c r="N1075" s="177"/>
      <c r="O1075" s="177"/>
      <c r="P1075" s="177"/>
      <c r="Q1075" s="177"/>
      <c r="R1075" s="177"/>
      <c r="S1075" s="177"/>
      <c r="T1075" s="177"/>
      <c r="U1075" s="177"/>
      <c r="V1075" s="177"/>
      <c r="W1075" s="177"/>
      <c r="X1075" s="177"/>
      <c r="Y1075" s="177"/>
      <c r="Z1075" s="177"/>
      <c r="AA1075" s="177"/>
      <c r="AB1075" s="177"/>
      <c r="AC1075" s="177"/>
      <c r="AD1075" s="177"/>
      <c r="AE1075" s="177"/>
      <c r="AF1075" s="177"/>
      <c r="AG1075" s="177"/>
      <c r="AH1075" s="177"/>
      <c r="AI1075" s="177"/>
      <c r="AJ1075" s="177"/>
      <c r="AK1075" s="177"/>
      <c r="AL1075" s="177"/>
      <c r="AM1075" s="177"/>
      <c r="AN1075" s="177"/>
      <c r="AO1075" s="177"/>
      <c r="AP1075" s="177"/>
      <c r="AQ1075" s="177"/>
      <c r="AR1075" s="177"/>
      <c r="AS1075" s="177"/>
      <c r="AT1075" s="177"/>
    </row>
    <row r="1076" spans="1:46" ht="15" customHeight="1">
      <c r="A1076" s="177"/>
      <c r="B1076" s="177"/>
      <c r="C1076" s="177"/>
      <c r="D1076" s="177"/>
      <c r="E1076" s="177"/>
      <c r="F1076" s="177"/>
      <c r="G1076" s="177"/>
      <c r="H1076" s="177"/>
      <c r="I1076" s="177"/>
      <c r="J1076" s="177"/>
      <c r="K1076" s="177"/>
      <c r="L1076" s="177"/>
      <c r="M1076" s="177"/>
      <c r="N1076" s="177"/>
      <c r="O1076" s="177"/>
      <c r="P1076" s="177"/>
      <c r="Q1076" s="177"/>
      <c r="R1076" s="177"/>
      <c r="S1076" s="177"/>
      <c r="T1076" s="177"/>
      <c r="U1076" s="177"/>
      <c r="V1076" s="177"/>
      <c r="W1076" s="177"/>
      <c r="X1076" s="177"/>
      <c r="Y1076" s="177"/>
      <c r="Z1076" s="177"/>
      <c r="AA1076" s="177"/>
      <c r="AB1076" s="177"/>
      <c r="AC1076" s="177"/>
      <c r="AD1076" s="177"/>
      <c r="AE1076" s="177"/>
      <c r="AF1076" s="177"/>
      <c r="AG1076" s="177"/>
      <c r="AH1076" s="177"/>
      <c r="AI1076" s="177"/>
      <c r="AJ1076" s="177"/>
      <c r="AK1076" s="177"/>
      <c r="AL1076" s="177"/>
      <c r="AM1076" s="177"/>
      <c r="AN1076" s="177"/>
      <c r="AO1076" s="177"/>
      <c r="AP1076" s="177"/>
      <c r="AQ1076" s="177"/>
      <c r="AR1076" s="177"/>
      <c r="AS1076" s="177"/>
      <c r="AT1076" s="177"/>
    </row>
    <row r="1077" spans="1:46" ht="15" customHeight="1">
      <c r="A1077" s="177"/>
      <c r="B1077" s="177"/>
      <c r="C1077" s="177"/>
      <c r="D1077" s="177"/>
      <c r="E1077" s="177"/>
      <c r="F1077" s="177"/>
      <c r="G1077" s="177"/>
      <c r="H1077" s="177"/>
      <c r="I1077" s="177"/>
      <c r="J1077" s="177"/>
      <c r="K1077" s="177"/>
      <c r="L1077" s="177"/>
      <c r="M1077" s="177"/>
      <c r="N1077" s="177"/>
      <c r="O1077" s="177"/>
      <c r="P1077" s="177"/>
      <c r="Q1077" s="177"/>
      <c r="R1077" s="177"/>
      <c r="S1077" s="177"/>
      <c r="T1077" s="177"/>
      <c r="U1077" s="177"/>
      <c r="V1077" s="177"/>
      <c r="W1077" s="177"/>
      <c r="X1077" s="177"/>
      <c r="Y1077" s="177"/>
      <c r="Z1077" s="177"/>
      <c r="AA1077" s="177"/>
      <c r="AB1077" s="177"/>
      <c r="AC1077" s="177"/>
      <c r="AD1077" s="177"/>
      <c r="AE1077" s="177"/>
      <c r="AF1077" s="177"/>
      <c r="AG1077" s="177"/>
      <c r="AH1077" s="177"/>
      <c r="AI1077" s="177"/>
      <c r="AJ1077" s="177"/>
      <c r="AK1077" s="177"/>
      <c r="AL1077" s="177"/>
      <c r="AM1077" s="177"/>
      <c r="AN1077" s="177"/>
      <c r="AO1077" s="177"/>
      <c r="AP1077" s="177"/>
      <c r="AQ1077" s="177"/>
      <c r="AR1077" s="177"/>
      <c r="AS1077" s="177"/>
      <c r="AT1077" s="177"/>
    </row>
    <row r="1078" spans="1:46" ht="15" customHeight="1">
      <c r="A1078" s="177"/>
      <c r="B1078" s="177"/>
      <c r="C1078" s="177"/>
      <c r="D1078" s="177"/>
      <c r="E1078" s="177"/>
      <c r="F1078" s="177"/>
      <c r="G1078" s="177"/>
      <c r="H1078" s="177"/>
      <c r="I1078" s="177"/>
      <c r="J1078" s="177"/>
      <c r="K1078" s="177"/>
      <c r="L1078" s="177"/>
      <c r="M1078" s="177"/>
      <c r="N1078" s="177"/>
      <c r="O1078" s="177"/>
      <c r="P1078" s="177"/>
      <c r="Q1078" s="177"/>
      <c r="R1078" s="177"/>
      <c r="S1078" s="177"/>
      <c r="T1078" s="177"/>
      <c r="U1078" s="177"/>
      <c r="V1078" s="177"/>
      <c r="W1078" s="177"/>
      <c r="X1078" s="177"/>
      <c r="Y1078" s="177"/>
      <c r="Z1078" s="177"/>
      <c r="AA1078" s="177"/>
      <c r="AB1078" s="177"/>
      <c r="AC1078" s="177"/>
      <c r="AD1078" s="177"/>
      <c r="AE1078" s="177"/>
      <c r="AF1078" s="177"/>
      <c r="AG1078" s="177"/>
      <c r="AH1078" s="177"/>
      <c r="AI1078" s="177"/>
      <c r="AJ1078" s="177"/>
      <c r="AK1078" s="177"/>
      <c r="AL1078" s="177"/>
      <c r="AM1078" s="177"/>
      <c r="AN1078" s="177"/>
      <c r="AO1078" s="177"/>
      <c r="AP1078" s="177"/>
      <c r="AQ1078" s="177"/>
      <c r="AR1078" s="177"/>
      <c r="AS1078" s="177"/>
      <c r="AT1078" s="177"/>
    </row>
    <row r="1079" spans="1:46" ht="15" customHeight="1">
      <c r="A1079" s="177"/>
      <c r="B1079" s="177"/>
      <c r="C1079" s="177"/>
      <c r="D1079" s="177"/>
      <c r="E1079" s="177"/>
      <c r="F1079" s="177"/>
      <c r="G1079" s="177"/>
      <c r="H1079" s="177"/>
      <c r="I1079" s="177"/>
      <c r="J1079" s="177"/>
      <c r="K1079" s="177"/>
      <c r="L1079" s="177"/>
      <c r="M1079" s="177"/>
      <c r="N1079" s="177"/>
      <c r="O1079" s="177"/>
      <c r="P1079" s="177"/>
      <c r="Q1079" s="177"/>
      <c r="R1079" s="177"/>
      <c r="S1079" s="177"/>
      <c r="T1079" s="177"/>
      <c r="U1079" s="177"/>
      <c r="V1079" s="177"/>
      <c r="W1079" s="177"/>
      <c r="X1079" s="177"/>
      <c r="Y1079" s="177"/>
      <c r="Z1079" s="177"/>
      <c r="AA1079" s="177"/>
      <c r="AB1079" s="177"/>
      <c r="AC1079" s="177"/>
      <c r="AD1079" s="177"/>
      <c r="AE1079" s="177"/>
      <c r="AF1079" s="177"/>
      <c r="AG1079" s="177"/>
      <c r="AH1079" s="177"/>
      <c r="AI1079" s="177"/>
      <c r="AJ1079" s="177"/>
      <c r="AK1079" s="177"/>
      <c r="AL1079" s="177"/>
      <c r="AM1079" s="177"/>
      <c r="AN1079" s="177"/>
      <c r="AO1079" s="177"/>
      <c r="AP1079" s="177"/>
      <c r="AQ1079" s="177"/>
      <c r="AR1079" s="177"/>
      <c r="AS1079" s="177"/>
      <c r="AT1079" s="177"/>
    </row>
    <row r="1080" spans="1:46" ht="15" customHeight="1">
      <c r="A1080" s="177"/>
      <c r="B1080" s="177"/>
      <c r="C1080" s="177"/>
      <c r="D1080" s="177"/>
      <c r="E1080" s="177"/>
      <c r="F1080" s="177"/>
      <c r="G1080" s="177"/>
      <c r="H1080" s="177"/>
      <c r="I1080" s="177"/>
      <c r="J1080" s="177"/>
      <c r="K1080" s="177"/>
      <c r="L1080" s="177"/>
      <c r="M1080" s="177"/>
      <c r="N1080" s="177"/>
      <c r="O1080" s="177"/>
      <c r="P1080" s="177"/>
      <c r="Q1080" s="177"/>
      <c r="R1080" s="177"/>
      <c r="S1080" s="177"/>
      <c r="T1080" s="177"/>
      <c r="U1080" s="177"/>
      <c r="V1080" s="177"/>
      <c r="W1080" s="177"/>
      <c r="X1080" s="177"/>
      <c r="Y1080" s="177"/>
      <c r="Z1080" s="177"/>
      <c r="AA1080" s="177"/>
      <c r="AB1080" s="177"/>
      <c r="AC1080" s="177"/>
      <c r="AD1080" s="177"/>
      <c r="AE1080" s="177"/>
      <c r="AF1080" s="177"/>
      <c r="AG1080" s="177"/>
      <c r="AH1080" s="177"/>
      <c r="AI1080" s="177"/>
      <c r="AJ1080" s="177"/>
      <c r="AK1080" s="177"/>
      <c r="AL1080" s="177"/>
      <c r="AM1080" s="177"/>
      <c r="AN1080" s="177"/>
      <c r="AO1080" s="177"/>
      <c r="AP1080" s="177"/>
      <c r="AQ1080" s="177"/>
      <c r="AR1080" s="177"/>
      <c r="AS1080" s="177"/>
      <c r="AT1080" s="177"/>
    </row>
    <row r="1081" spans="1:46" ht="15" customHeight="1">
      <c r="A1081" s="177"/>
      <c r="B1081" s="177"/>
      <c r="C1081" s="177"/>
      <c r="D1081" s="177"/>
      <c r="E1081" s="177"/>
      <c r="F1081" s="177"/>
      <c r="G1081" s="177"/>
      <c r="H1081" s="177"/>
      <c r="I1081" s="177"/>
      <c r="J1081" s="177"/>
      <c r="K1081" s="177"/>
      <c r="L1081" s="177"/>
      <c r="M1081" s="177"/>
      <c r="N1081" s="177"/>
      <c r="O1081" s="177"/>
      <c r="P1081" s="177"/>
      <c r="Q1081" s="177"/>
      <c r="R1081" s="177"/>
      <c r="S1081" s="177"/>
      <c r="T1081" s="177"/>
      <c r="U1081" s="177"/>
      <c r="V1081" s="177"/>
      <c r="W1081" s="177"/>
      <c r="X1081" s="177"/>
      <c r="Y1081" s="177"/>
      <c r="Z1081" s="177"/>
      <c r="AA1081" s="177"/>
      <c r="AB1081" s="177"/>
      <c r="AC1081" s="177"/>
      <c r="AD1081" s="177"/>
      <c r="AE1081" s="177"/>
      <c r="AF1081" s="177"/>
      <c r="AG1081" s="177"/>
      <c r="AH1081" s="177"/>
      <c r="AI1081" s="177"/>
      <c r="AJ1081" s="177"/>
      <c r="AK1081" s="177"/>
      <c r="AL1081" s="177"/>
      <c r="AM1081" s="177"/>
      <c r="AN1081" s="177"/>
      <c r="AO1081" s="177"/>
      <c r="AP1081" s="177"/>
      <c r="AQ1081" s="177"/>
      <c r="AR1081" s="177"/>
      <c r="AS1081" s="177"/>
      <c r="AT1081" s="177"/>
    </row>
    <row r="1082" spans="1:46" ht="15" customHeight="1">
      <c r="A1082" s="177"/>
      <c r="B1082" s="177"/>
      <c r="C1082" s="177"/>
      <c r="D1082" s="177"/>
      <c r="E1082" s="177"/>
      <c r="F1082" s="177"/>
      <c r="G1082" s="177"/>
      <c r="H1082" s="177"/>
      <c r="I1082" s="177"/>
      <c r="J1082" s="177"/>
      <c r="K1082" s="177"/>
      <c r="L1082" s="177"/>
      <c r="M1082" s="177"/>
      <c r="N1082" s="177"/>
      <c r="O1082" s="177"/>
      <c r="P1082" s="177"/>
      <c r="Q1082" s="177"/>
      <c r="R1082" s="177"/>
      <c r="S1082" s="177"/>
      <c r="T1082" s="177"/>
      <c r="U1082" s="177"/>
      <c r="V1082" s="177"/>
      <c r="W1082" s="177"/>
      <c r="X1082" s="177"/>
      <c r="Y1082" s="177"/>
      <c r="Z1082" s="177"/>
      <c r="AA1082" s="177"/>
      <c r="AB1082" s="177"/>
      <c r="AC1082" s="177"/>
      <c r="AD1082" s="177"/>
      <c r="AE1082" s="177"/>
      <c r="AF1082" s="177"/>
      <c r="AG1082" s="177"/>
      <c r="AH1082" s="177"/>
      <c r="AI1082" s="177"/>
      <c r="AJ1082" s="177"/>
      <c r="AK1082" s="177"/>
      <c r="AL1082" s="177"/>
      <c r="AM1082" s="177"/>
      <c r="AN1082" s="177"/>
      <c r="AO1082" s="177"/>
      <c r="AP1082" s="177"/>
      <c r="AQ1082" s="177"/>
      <c r="AR1082" s="177"/>
      <c r="AS1082" s="177"/>
      <c r="AT1082" s="177"/>
    </row>
    <row r="1083" spans="1:46" ht="15" customHeight="1">
      <c r="A1083" s="177"/>
      <c r="B1083" s="177"/>
      <c r="C1083" s="177"/>
      <c r="D1083" s="177"/>
      <c r="E1083" s="177"/>
      <c r="F1083" s="177"/>
      <c r="G1083" s="177"/>
      <c r="H1083" s="177"/>
      <c r="I1083" s="177"/>
      <c r="J1083" s="177"/>
      <c r="K1083" s="177"/>
      <c r="L1083" s="177"/>
      <c r="M1083" s="177"/>
      <c r="N1083" s="177"/>
      <c r="O1083" s="177"/>
      <c r="P1083" s="177"/>
      <c r="Q1083" s="177"/>
      <c r="R1083" s="177"/>
      <c r="S1083" s="177"/>
      <c r="T1083" s="177"/>
      <c r="U1083" s="177"/>
      <c r="V1083" s="177"/>
      <c r="W1083" s="177"/>
      <c r="X1083" s="177"/>
      <c r="Y1083" s="177"/>
      <c r="Z1083" s="177"/>
      <c r="AA1083" s="177"/>
      <c r="AB1083" s="177"/>
      <c r="AC1083" s="177"/>
      <c r="AD1083" s="177"/>
      <c r="AE1083" s="177"/>
      <c r="AF1083" s="177"/>
      <c r="AG1083" s="177"/>
      <c r="AH1083" s="177"/>
      <c r="AI1083" s="177"/>
      <c r="AJ1083" s="177"/>
      <c r="AK1083" s="177"/>
      <c r="AL1083" s="177"/>
      <c r="AM1083" s="177"/>
      <c r="AN1083" s="177"/>
      <c r="AO1083" s="177"/>
      <c r="AP1083" s="177"/>
      <c r="AQ1083" s="177"/>
      <c r="AR1083" s="177"/>
      <c r="AS1083" s="177"/>
      <c r="AT1083" s="177"/>
    </row>
    <row r="1084" spans="1:46" ht="15" customHeight="1">
      <c r="A1084" s="177"/>
      <c r="B1084" s="177"/>
      <c r="C1084" s="177"/>
      <c r="D1084" s="177"/>
      <c r="E1084" s="177"/>
      <c r="F1084" s="177"/>
      <c r="G1084" s="177"/>
      <c r="H1084" s="177"/>
      <c r="I1084" s="177"/>
      <c r="J1084" s="177"/>
      <c r="K1084" s="177"/>
      <c r="L1084" s="177"/>
      <c r="M1084" s="177"/>
      <c r="N1084" s="177"/>
      <c r="O1084" s="177"/>
      <c r="P1084" s="177"/>
      <c r="Q1084" s="177"/>
      <c r="R1084" s="177"/>
      <c r="S1084" s="177"/>
      <c r="T1084" s="177"/>
      <c r="U1084" s="177"/>
      <c r="V1084" s="177"/>
      <c r="W1084" s="177"/>
      <c r="X1084" s="177"/>
      <c r="Y1084" s="177"/>
      <c r="Z1084" s="177"/>
      <c r="AA1084" s="177"/>
      <c r="AB1084" s="177"/>
      <c r="AC1084" s="177"/>
      <c r="AD1084" s="177"/>
      <c r="AE1084" s="177"/>
      <c r="AF1084" s="177"/>
      <c r="AG1084" s="177"/>
      <c r="AH1084" s="177"/>
      <c r="AI1084" s="177"/>
      <c r="AJ1084" s="177"/>
      <c r="AK1084" s="177"/>
      <c r="AL1084" s="177"/>
      <c r="AM1084" s="177"/>
      <c r="AN1084" s="177"/>
      <c r="AO1084" s="177"/>
      <c r="AP1084" s="177"/>
      <c r="AQ1084" s="177"/>
      <c r="AR1084" s="177"/>
      <c r="AS1084" s="177"/>
      <c r="AT1084" s="177"/>
    </row>
    <row r="1085" spans="1:46" ht="15" customHeight="1">
      <c r="A1085" s="177"/>
      <c r="B1085" s="177"/>
      <c r="C1085" s="177"/>
      <c r="D1085" s="177"/>
      <c r="E1085" s="177"/>
      <c r="F1085" s="177"/>
      <c r="G1085" s="177"/>
      <c r="H1085" s="177"/>
      <c r="I1085" s="177"/>
      <c r="J1085" s="177"/>
      <c r="K1085" s="177"/>
      <c r="L1085" s="177"/>
      <c r="M1085" s="177"/>
      <c r="N1085" s="177"/>
      <c r="O1085" s="177"/>
      <c r="P1085" s="177"/>
      <c r="Q1085" s="177"/>
      <c r="R1085" s="177"/>
      <c r="S1085" s="177"/>
      <c r="T1085" s="177"/>
      <c r="U1085" s="177"/>
      <c r="V1085" s="177"/>
      <c r="W1085" s="177"/>
      <c r="X1085" s="177"/>
      <c r="Y1085" s="177"/>
      <c r="Z1085" s="177"/>
      <c r="AA1085" s="177"/>
      <c r="AB1085" s="177"/>
      <c r="AC1085" s="177"/>
      <c r="AD1085" s="177"/>
      <c r="AE1085" s="177"/>
      <c r="AF1085" s="177"/>
      <c r="AG1085" s="177"/>
      <c r="AH1085" s="177"/>
      <c r="AI1085" s="177"/>
      <c r="AJ1085" s="177"/>
      <c r="AK1085" s="177"/>
      <c r="AL1085" s="177"/>
      <c r="AM1085" s="177"/>
      <c r="AN1085" s="177"/>
      <c r="AO1085" s="177"/>
      <c r="AP1085" s="177"/>
      <c r="AQ1085" s="177"/>
      <c r="AR1085" s="177"/>
      <c r="AS1085" s="177"/>
      <c r="AT1085" s="177"/>
    </row>
    <row r="1086" spans="1:46" ht="15" customHeight="1">
      <c r="A1086" s="177"/>
      <c r="B1086" s="177"/>
      <c r="C1086" s="177"/>
      <c r="D1086" s="177"/>
      <c r="E1086" s="177"/>
      <c r="F1086" s="177"/>
      <c r="G1086" s="177"/>
      <c r="H1086" s="177"/>
      <c r="I1086" s="177"/>
      <c r="J1086" s="177"/>
      <c r="K1086" s="177"/>
      <c r="L1086" s="177"/>
      <c r="M1086" s="177"/>
      <c r="N1086" s="177"/>
      <c r="O1086" s="177"/>
      <c r="P1086" s="177"/>
      <c r="Q1086" s="177"/>
      <c r="R1086" s="177"/>
      <c r="S1086" s="177"/>
      <c r="T1086" s="177"/>
      <c r="U1086" s="177"/>
      <c r="V1086" s="177"/>
      <c r="W1086" s="177"/>
      <c r="X1086" s="177"/>
      <c r="Y1086" s="177"/>
      <c r="Z1086" s="177"/>
      <c r="AA1086" s="177"/>
      <c r="AB1086" s="177"/>
      <c r="AC1086" s="177"/>
      <c r="AD1086" s="177"/>
      <c r="AE1086" s="177"/>
      <c r="AF1086" s="177"/>
      <c r="AG1086" s="177"/>
      <c r="AH1086" s="177"/>
      <c r="AI1086" s="177"/>
      <c r="AJ1086" s="177"/>
      <c r="AK1086" s="177"/>
      <c r="AL1086" s="177"/>
      <c r="AM1086" s="177"/>
      <c r="AN1086" s="177"/>
      <c r="AO1086" s="177"/>
      <c r="AP1086" s="177"/>
      <c r="AQ1086" s="177"/>
      <c r="AR1086" s="177"/>
      <c r="AS1086" s="177"/>
      <c r="AT1086" s="177"/>
    </row>
    <row r="1087" spans="1:46" ht="15" customHeight="1">
      <c r="A1087" s="177"/>
      <c r="B1087" s="177"/>
      <c r="C1087" s="177"/>
      <c r="D1087" s="177"/>
      <c r="E1087" s="177"/>
      <c r="F1087" s="177"/>
      <c r="G1087" s="177"/>
      <c r="H1087" s="177"/>
      <c r="I1087" s="177"/>
      <c r="J1087" s="177"/>
      <c r="K1087" s="177"/>
      <c r="L1087" s="177"/>
      <c r="M1087" s="177"/>
      <c r="N1087" s="177"/>
      <c r="O1087" s="177"/>
      <c r="P1087" s="177"/>
      <c r="Q1087" s="177"/>
      <c r="R1087" s="177"/>
      <c r="S1087" s="177"/>
      <c r="T1087" s="177"/>
      <c r="U1087" s="177"/>
      <c r="V1087" s="177"/>
      <c r="W1087" s="177"/>
      <c r="X1087" s="177"/>
      <c r="Y1087" s="177"/>
      <c r="Z1087" s="177"/>
      <c r="AA1087" s="177"/>
      <c r="AB1087" s="177"/>
      <c r="AC1087" s="177"/>
      <c r="AD1087" s="177"/>
      <c r="AE1087" s="177"/>
      <c r="AF1087" s="177"/>
      <c r="AG1087" s="177"/>
      <c r="AH1087" s="177"/>
      <c r="AI1087" s="177"/>
      <c r="AJ1087" s="177"/>
      <c r="AK1087" s="177"/>
      <c r="AL1087" s="177"/>
      <c r="AM1087" s="177"/>
      <c r="AN1087" s="177"/>
      <c r="AO1087" s="177"/>
      <c r="AP1087" s="177"/>
      <c r="AQ1087" s="177"/>
      <c r="AR1087" s="177"/>
      <c r="AS1087" s="177"/>
      <c r="AT1087" s="177"/>
    </row>
    <row r="1088" spans="1:46" ht="15" customHeight="1">
      <c r="A1088" s="177"/>
      <c r="B1088" s="177"/>
      <c r="C1088" s="177"/>
      <c r="D1088" s="177"/>
      <c r="E1088" s="177"/>
      <c r="F1088" s="177"/>
      <c r="G1088" s="177"/>
      <c r="H1088" s="177"/>
      <c r="I1088" s="177"/>
      <c r="J1088" s="177"/>
      <c r="K1088" s="177"/>
      <c r="L1088" s="177"/>
      <c r="M1088" s="177"/>
      <c r="N1088" s="177"/>
      <c r="O1088" s="177"/>
      <c r="P1088" s="177"/>
      <c r="Q1088" s="177"/>
      <c r="R1088" s="177"/>
      <c r="S1088" s="177"/>
      <c r="T1088" s="177"/>
      <c r="U1088" s="177"/>
      <c r="V1088" s="177"/>
      <c r="W1088" s="177"/>
      <c r="X1088" s="177"/>
      <c r="Y1088" s="177"/>
      <c r="Z1088" s="177"/>
      <c r="AA1088" s="177"/>
      <c r="AB1088" s="177"/>
      <c r="AC1088" s="177"/>
      <c r="AD1088" s="177"/>
      <c r="AE1088" s="177"/>
      <c r="AF1088" s="177"/>
      <c r="AG1088" s="177"/>
      <c r="AH1088" s="177"/>
      <c r="AI1088" s="177"/>
      <c r="AJ1088" s="177"/>
      <c r="AK1088" s="177"/>
      <c r="AL1088" s="177"/>
      <c r="AM1088" s="177"/>
      <c r="AN1088" s="177"/>
      <c r="AO1088" s="177"/>
      <c r="AP1088" s="177"/>
      <c r="AQ1088" s="177"/>
      <c r="AR1088" s="177"/>
      <c r="AS1088" s="177"/>
      <c r="AT1088" s="177"/>
    </row>
    <row r="1089" spans="1:46" ht="15" customHeight="1">
      <c r="A1089" s="177"/>
      <c r="B1089" s="177"/>
      <c r="C1089" s="177"/>
      <c r="D1089" s="177"/>
      <c r="E1089" s="177"/>
      <c r="F1089" s="177"/>
      <c r="G1089" s="177"/>
      <c r="H1089" s="177"/>
      <c r="I1089" s="177"/>
      <c r="J1089" s="177"/>
      <c r="K1089" s="177"/>
      <c r="L1089" s="177"/>
      <c r="M1089" s="177"/>
      <c r="N1089" s="177"/>
      <c r="O1089" s="177"/>
      <c r="P1089" s="177"/>
      <c r="Q1089" s="177"/>
      <c r="R1089" s="177"/>
      <c r="S1089" s="177"/>
      <c r="T1089" s="177"/>
      <c r="U1089" s="177"/>
      <c r="V1089" s="177"/>
      <c r="W1089" s="177"/>
      <c r="X1089" s="177"/>
      <c r="Y1089" s="177"/>
      <c r="Z1089" s="177"/>
      <c r="AA1089" s="177"/>
      <c r="AB1089" s="177"/>
      <c r="AC1089" s="177"/>
      <c r="AD1089" s="177"/>
      <c r="AE1089" s="177"/>
      <c r="AF1089" s="177"/>
      <c r="AG1089" s="177"/>
      <c r="AH1089" s="177"/>
      <c r="AI1089" s="177"/>
      <c r="AJ1089" s="177"/>
      <c r="AK1089" s="177"/>
      <c r="AL1089" s="177"/>
      <c r="AM1089" s="177"/>
      <c r="AN1089" s="177"/>
      <c r="AO1089" s="177"/>
      <c r="AP1089" s="177"/>
      <c r="AQ1089" s="177"/>
      <c r="AR1089" s="177"/>
      <c r="AS1089" s="177"/>
      <c r="AT1089" s="177"/>
    </row>
    <row r="1090" spans="1:46" ht="15" customHeight="1">
      <c r="A1090" s="177"/>
      <c r="B1090" s="177"/>
      <c r="C1090" s="177"/>
      <c r="D1090" s="177"/>
      <c r="E1090" s="177"/>
      <c r="F1090" s="177"/>
      <c r="G1090" s="177"/>
      <c r="H1090" s="177"/>
      <c r="I1090" s="177"/>
      <c r="J1090" s="177"/>
      <c r="K1090" s="177"/>
      <c r="L1090" s="177"/>
      <c r="M1090" s="177"/>
      <c r="N1090" s="177"/>
      <c r="O1090" s="177"/>
      <c r="P1090" s="177"/>
      <c r="Q1090" s="177"/>
      <c r="R1090" s="177"/>
      <c r="S1090" s="177"/>
      <c r="T1090" s="177"/>
      <c r="U1090" s="177"/>
      <c r="V1090" s="177"/>
      <c r="W1090" s="177"/>
      <c r="X1090" s="177"/>
      <c r="Y1090" s="177"/>
      <c r="Z1090" s="177"/>
      <c r="AA1090" s="177"/>
      <c r="AB1090" s="177"/>
      <c r="AC1090" s="177"/>
      <c r="AD1090" s="177"/>
      <c r="AE1090" s="177"/>
      <c r="AF1090" s="177"/>
      <c r="AG1090" s="177"/>
      <c r="AH1090" s="177"/>
      <c r="AI1090" s="177"/>
      <c r="AJ1090" s="177"/>
      <c r="AK1090" s="177"/>
      <c r="AL1090" s="177"/>
      <c r="AM1090" s="177"/>
      <c r="AN1090" s="177"/>
      <c r="AO1090" s="177"/>
      <c r="AP1090" s="177"/>
      <c r="AQ1090" s="177"/>
      <c r="AR1090" s="177"/>
      <c r="AS1090" s="177"/>
      <c r="AT1090" s="177"/>
    </row>
    <row r="1091" spans="1:46" ht="15" customHeight="1">
      <c r="A1091" s="177"/>
      <c r="B1091" s="177"/>
      <c r="C1091" s="177"/>
      <c r="D1091" s="177"/>
      <c r="E1091" s="177"/>
      <c r="F1091" s="177"/>
      <c r="G1091" s="177"/>
      <c r="H1091" s="177"/>
      <c r="I1091" s="177"/>
      <c r="J1091" s="177"/>
      <c r="K1091" s="177"/>
      <c r="L1091" s="177"/>
      <c r="M1091" s="177"/>
      <c r="N1091" s="177"/>
      <c r="O1091" s="177"/>
      <c r="P1091" s="177"/>
      <c r="Q1091" s="177"/>
      <c r="R1091" s="177"/>
      <c r="S1091" s="177"/>
      <c r="T1091" s="177"/>
      <c r="U1091" s="177"/>
      <c r="V1091" s="177"/>
      <c r="W1091" s="177"/>
      <c r="X1091" s="177"/>
      <c r="Y1091" s="177"/>
      <c r="Z1091" s="177"/>
      <c r="AA1091" s="177"/>
      <c r="AB1091" s="177"/>
      <c r="AC1091" s="177"/>
      <c r="AD1091" s="177"/>
      <c r="AE1091" s="177"/>
      <c r="AF1091" s="177"/>
      <c r="AG1091" s="177"/>
      <c r="AH1091" s="177"/>
      <c r="AI1091" s="177"/>
      <c r="AJ1091" s="177"/>
      <c r="AK1091" s="177"/>
      <c r="AL1091" s="177"/>
      <c r="AM1091" s="177"/>
      <c r="AN1091" s="177"/>
      <c r="AO1091" s="177"/>
      <c r="AP1091" s="177"/>
      <c r="AQ1091" s="177"/>
      <c r="AR1091" s="177"/>
      <c r="AS1091" s="177"/>
      <c r="AT1091" s="177"/>
    </row>
    <row r="1092" spans="1:46" ht="15" customHeight="1">
      <c r="A1092" s="177"/>
      <c r="B1092" s="177"/>
      <c r="C1092" s="177"/>
      <c r="D1092" s="177"/>
      <c r="E1092" s="177"/>
      <c r="F1092" s="177"/>
      <c r="G1092" s="177"/>
      <c r="H1092" s="177"/>
      <c r="I1092" s="177"/>
      <c r="J1092" s="177"/>
      <c r="K1092" s="177"/>
      <c r="L1092" s="177"/>
      <c r="M1092" s="177"/>
      <c r="N1092" s="177"/>
      <c r="O1092" s="177"/>
      <c r="P1092" s="177"/>
      <c r="Q1092" s="177"/>
      <c r="R1092" s="177"/>
      <c r="S1092" s="177"/>
      <c r="T1092" s="177"/>
      <c r="U1092" s="177"/>
      <c r="V1092" s="177"/>
      <c r="W1092" s="177"/>
      <c r="X1092" s="177"/>
      <c r="Y1092" s="177"/>
      <c r="Z1092" s="177"/>
      <c r="AA1092" s="177"/>
      <c r="AB1092" s="177"/>
      <c r="AC1092" s="177"/>
      <c r="AD1092" s="177"/>
      <c r="AE1092" s="177"/>
      <c r="AF1092" s="177"/>
      <c r="AG1092" s="177"/>
      <c r="AH1092" s="177"/>
      <c r="AI1092" s="177"/>
      <c r="AJ1092" s="177"/>
      <c r="AK1092" s="177"/>
      <c r="AL1092" s="177"/>
      <c r="AM1092" s="177"/>
      <c r="AN1092" s="177"/>
      <c r="AO1092" s="177"/>
      <c r="AP1092" s="177"/>
      <c r="AQ1092" s="177"/>
      <c r="AR1092" s="177"/>
      <c r="AS1092" s="177"/>
      <c r="AT1092" s="177"/>
    </row>
    <row r="1093" spans="1:46" ht="15" customHeight="1">
      <c r="A1093" s="177"/>
      <c r="B1093" s="177"/>
      <c r="C1093" s="177"/>
      <c r="D1093" s="177"/>
      <c r="E1093" s="177"/>
      <c r="F1093" s="177"/>
      <c r="G1093" s="177"/>
      <c r="H1093" s="177"/>
      <c r="I1093" s="177"/>
      <c r="J1093" s="177"/>
      <c r="K1093" s="177"/>
      <c r="L1093" s="177"/>
      <c r="M1093" s="177"/>
      <c r="N1093" s="177"/>
      <c r="O1093" s="177"/>
      <c r="P1093" s="177"/>
      <c r="Q1093" s="177"/>
      <c r="R1093" s="177"/>
      <c r="S1093" s="177"/>
      <c r="T1093" s="177"/>
      <c r="U1093" s="177"/>
      <c r="V1093" s="177"/>
      <c r="W1093" s="177"/>
      <c r="X1093" s="177"/>
      <c r="Y1093" s="177"/>
      <c r="Z1093" s="177"/>
      <c r="AA1093" s="177"/>
      <c r="AB1093" s="177"/>
      <c r="AC1093" s="177"/>
      <c r="AD1093" s="177"/>
      <c r="AE1093" s="177"/>
      <c r="AF1093" s="177"/>
      <c r="AG1093" s="177"/>
      <c r="AH1093" s="177"/>
      <c r="AI1093" s="177"/>
      <c r="AJ1093" s="177"/>
      <c r="AK1093" s="177"/>
      <c r="AL1093" s="177"/>
      <c r="AM1093" s="177"/>
      <c r="AN1093" s="177"/>
      <c r="AO1093" s="177"/>
      <c r="AP1093" s="177"/>
      <c r="AQ1093" s="177"/>
      <c r="AR1093" s="177"/>
      <c r="AS1093" s="177"/>
      <c r="AT1093" s="177"/>
    </row>
    <row r="1094" spans="1:46" ht="15" customHeight="1">
      <c r="A1094" s="177"/>
      <c r="B1094" s="177"/>
      <c r="C1094" s="177"/>
      <c r="D1094" s="177"/>
      <c r="E1094" s="177"/>
      <c r="F1094" s="177"/>
      <c r="G1094" s="177"/>
      <c r="H1094" s="177"/>
      <c r="I1094" s="177"/>
      <c r="J1094" s="177"/>
      <c r="K1094" s="177"/>
      <c r="L1094" s="177"/>
      <c r="M1094" s="177"/>
      <c r="N1094" s="177"/>
      <c r="O1094" s="177"/>
      <c r="P1094" s="177"/>
      <c r="Q1094" s="177"/>
      <c r="R1094" s="177"/>
      <c r="S1094" s="177"/>
      <c r="T1094" s="177"/>
      <c r="U1094" s="177"/>
      <c r="V1094" s="177"/>
      <c r="W1094" s="177"/>
      <c r="X1094" s="177"/>
      <c r="Y1094" s="177"/>
      <c r="Z1094" s="177"/>
      <c r="AA1094" s="177"/>
      <c r="AB1094" s="177"/>
      <c r="AC1094" s="177"/>
      <c r="AD1094" s="177"/>
      <c r="AE1094" s="177"/>
      <c r="AF1094" s="177"/>
      <c r="AG1094" s="177"/>
      <c r="AH1094" s="177"/>
      <c r="AI1094" s="177"/>
      <c r="AJ1094" s="177"/>
      <c r="AK1094" s="177"/>
      <c r="AL1094" s="177"/>
      <c r="AM1094" s="177"/>
      <c r="AN1094" s="177"/>
      <c r="AO1094" s="177"/>
      <c r="AP1094" s="177"/>
      <c r="AQ1094" s="177"/>
      <c r="AR1094" s="177"/>
      <c r="AS1094" s="177"/>
      <c r="AT1094" s="177"/>
    </row>
    <row r="1095" spans="1:46" ht="15" customHeight="1">
      <c r="A1095" s="177"/>
      <c r="B1095" s="177"/>
      <c r="C1095" s="177"/>
      <c r="D1095" s="177"/>
      <c r="E1095" s="177"/>
      <c r="F1095" s="177"/>
      <c r="G1095" s="177"/>
      <c r="H1095" s="177"/>
      <c r="I1095" s="177"/>
      <c r="J1095" s="177"/>
      <c r="K1095" s="177"/>
      <c r="L1095" s="177"/>
      <c r="M1095" s="177"/>
      <c r="N1095" s="177"/>
      <c r="O1095" s="177"/>
      <c r="P1095" s="177"/>
      <c r="Q1095" s="177"/>
      <c r="R1095" s="177"/>
      <c r="S1095" s="177"/>
      <c r="T1095" s="177"/>
      <c r="U1095" s="177"/>
      <c r="V1095" s="177"/>
      <c r="W1095" s="177"/>
      <c r="X1095" s="177"/>
      <c r="Y1095" s="177"/>
      <c r="Z1095" s="177"/>
      <c r="AA1095" s="177"/>
      <c r="AB1095" s="177"/>
      <c r="AC1095" s="177"/>
      <c r="AD1095" s="177"/>
      <c r="AE1095" s="177"/>
      <c r="AF1095" s="177"/>
      <c r="AG1095" s="177"/>
      <c r="AH1095" s="177"/>
      <c r="AI1095" s="177"/>
      <c r="AJ1095" s="177"/>
      <c r="AK1095" s="177"/>
      <c r="AL1095" s="177"/>
      <c r="AM1095" s="177"/>
      <c r="AN1095" s="177"/>
      <c r="AO1095" s="177"/>
      <c r="AP1095" s="177"/>
      <c r="AQ1095" s="177"/>
      <c r="AR1095" s="177"/>
      <c r="AS1095" s="177"/>
      <c r="AT1095" s="177"/>
    </row>
    <row r="1096" spans="1:46" ht="15" customHeight="1">
      <c r="A1096" s="177"/>
      <c r="B1096" s="177"/>
      <c r="C1096" s="177"/>
      <c r="D1096" s="177"/>
      <c r="E1096" s="177"/>
      <c r="F1096" s="177"/>
      <c r="G1096" s="177"/>
      <c r="H1096" s="177"/>
      <c r="I1096" s="177"/>
      <c r="J1096" s="177"/>
      <c r="K1096" s="177"/>
      <c r="L1096" s="177"/>
      <c r="M1096" s="177"/>
      <c r="N1096" s="177"/>
      <c r="O1096" s="177"/>
      <c r="P1096" s="177"/>
      <c r="Q1096" s="177"/>
      <c r="R1096" s="177"/>
      <c r="S1096" s="177"/>
      <c r="T1096" s="177"/>
      <c r="U1096" s="177"/>
      <c r="V1096" s="177"/>
      <c r="W1096" s="177"/>
      <c r="X1096" s="177"/>
      <c r="Y1096" s="177"/>
      <c r="Z1096" s="177"/>
      <c r="AA1096" s="177"/>
      <c r="AB1096" s="177"/>
      <c r="AC1096" s="177"/>
      <c r="AD1096" s="177"/>
      <c r="AE1096" s="177"/>
      <c r="AF1096" s="177"/>
      <c r="AG1096" s="177"/>
      <c r="AH1096" s="177"/>
      <c r="AI1096" s="177"/>
      <c r="AJ1096" s="177"/>
      <c r="AK1096" s="177"/>
      <c r="AL1096" s="177"/>
      <c r="AM1096" s="177"/>
      <c r="AN1096" s="177"/>
      <c r="AO1096" s="177"/>
      <c r="AP1096" s="177"/>
      <c r="AQ1096" s="177"/>
      <c r="AR1096" s="177"/>
      <c r="AS1096" s="177"/>
      <c r="AT1096" s="177"/>
    </row>
    <row r="1097" spans="1:46" ht="15" customHeight="1">
      <c r="A1097" s="177"/>
      <c r="B1097" s="177"/>
      <c r="C1097" s="177"/>
      <c r="D1097" s="177"/>
      <c r="E1097" s="177"/>
      <c r="F1097" s="177"/>
      <c r="G1097" s="177"/>
      <c r="H1097" s="177"/>
      <c r="I1097" s="177"/>
      <c r="J1097" s="177"/>
      <c r="K1097" s="177"/>
      <c r="L1097" s="177"/>
      <c r="M1097" s="177"/>
      <c r="N1097" s="177"/>
      <c r="O1097" s="177"/>
      <c r="P1097" s="177"/>
      <c r="Q1097" s="177"/>
      <c r="R1097" s="177"/>
      <c r="S1097" s="177"/>
      <c r="T1097" s="177"/>
      <c r="U1097" s="177"/>
      <c r="V1097" s="177"/>
      <c r="W1097" s="177"/>
      <c r="X1097" s="177"/>
      <c r="Y1097" s="177"/>
      <c r="Z1097" s="177"/>
      <c r="AA1097" s="177"/>
      <c r="AB1097" s="177"/>
      <c r="AC1097" s="177"/>
      <c r="AD1097" s="177"/>
      <c r="AE1097" s="177"/>
      <c r="AF1097" s="177"/>
      <c r="AG1097" s="177"/>
      <c r="AH1097" s="177"/>
      <c r="AI1097" s="177"/>
      <c r="AJ1097" s="177"/>
      <c r="AK1097" s="177"/>
      <c r="AL1097" s="177"/>
      <c r="AM1097" s="177"/>
      <c r="AN1097" s="177"/>
      <c r="AO1097" s="177"/>
      <c r="AP1097" s="177"/>
      <c r="AQ1097" s="177"/>
      <c r="AR1097" s="177"/>
      <c r="AS1097" s="177"/>
      <c r="AT1097" s="177"/>
    </row>
    <row r="1098" spans="1:46" ht="15" customHeight="1">
      <c r="A1098" s="177"/>
      <c r="B1098" s="177"/>
      <c r="C1098" s="177"/>
      <c r="D1098" s="177"/>
      <c r="E1098" s="177"/>
      <c r="F1098" s="177"/>
      <c r="G1098" s="177"/>
      <c r="H1098" s="177"/>
      <c r="I1098" s="177"/>
      <c r="J1098" s="177"/>
      <c r="K1098" s="177"/>
      <c r="L1098" s="177"/>
      <c r="M1098" s="177"/>
      <c r="N1098" s="177"/>
      <c r="O1098" s="177"/>
      <c r="P1098" s="177"/>
      <c r="Q1098" s="177"/>
      <c r="R1098" s="177"/>
      <c r="S1098" s="177"/>
      <c r="T1098" s="177"/>
      <c r="U1098" s="177"/>
      <c r="V1098" s="177"/>
      <c r="W1098" s="177"/>
      <c r="X1098" s="177"/>
      <c r="Y1098" s="177"/>
      <c r="Z1098" s="177"/>
      <c r="AA1098" s="177"/>
      <c r="AB1098" s="177"/>
      <c r="AC1098" s="177"/>
      <c r="AD1098" s="177"/>
      <c r="AE1098" s="177"/>
      <c r="AF1098" s="177"/>
      <c r="AG1098" s="177"/>
      <c r="AH1098" s="177"/>
      <c r="AI1098" s="177"/>
      <c r="AJ1098" s="177"/>
      <c r="AK1098" s="177"/>
      <c r="AL1098" s="177"/>
      <c r="AM1098" s="177"/>
      <c r="AN1098" s="177"/>
      <c r="AO1098" s="177"/>
      <c r="AP1098" s="177"/>
      <c r="AQ1098" s="177"/>
      <c r="AR1098" s="177"/>
      <c r="AS1098" s="177"/>
      <c r="AT1098" s="177"/>
    </row>
    <row r="1099" spans="1:46" ht="15" customHeight="1">
      <c r="A1099" s="177"/>
      <c r="B1099" s="177"/>
      <c r="C1099" s="177"/>
      <c r="D1099" s="177"/>
      <c r="E1099" s="177"/>
      <c r="F1099" s="177"/>
      <c r="G1099" s="177"/>
      <c r="H1099" s="177"/>
      <c r="I1099" s="177"/>
      <c r="J1099" s="177"/>
      <c r="K1099" s="177"/>
      <c r="L1099" s="177"/>
      <c r="M1099" s="177"/>
      <c r="N1099" s="177"/>
      <c r="O1099" s="177"/>
      <c r="P1099" s="177"/>
      <c r="Q1099" s="177"/>
      <c r="R1099" s="177"/>
      <c r="S1099" s="177"/>
      <c r="T1099" s="177"/>
      <c r="U1099" s="177"/>
      <c r="V1099" s="177"/>
      <c r="W1099" s="177"/>
      <c r="X1099" s="177"/>
      <c r="Y1099" s="177"/>
      <c r="Z1099" s="177"/>
      <c r="AA1099" s="177"/>
      <c r="AB1099" s="177"/>
      <c r="AC1099" s="177"/>
      <c r="AD1099" s="177"/>
      <c r="AE1099" s="177"/>
      <c r="AF1099" s="177"/>
      <c r="AG1099" s="177"/>
      <c r="AH1099" s="177"/>
      <c r="AI1099" s="177"/>
      <c r="AJ1099" s="177"/>
      <c r="AK1099" s="177"/>
      <c r="AL1099" s="177"/>
      <c r="AM1099" s="177"/>
      <c r="AN1099" s="177"/>
      <c r="AO1099" s="177"/>
      <c r="AP1099" s="177"/>
      <c r="AQ1099" s="177"/>
      <c r="AR1099" s="177"/>
      <c r="AS1099" s="177"/>
      <c r="AT1099" s="177"/>
    </row>
    <row r="1100" spans="1:46" ht="15" customHeight="1">
      <c r="A1100" s="177"/>
      <c r="B1100" s="177"/>
      <c r="C1100" s="177"/>
      <c r="D1100" s="177"/>
      <c r="E1100" s="177"/>
      <c r="F1100" s="177"/>
      <c r="G1100" s="177"/>
      <c r="H1100" s="177"/>
      <c r="I1100" s="177"/>
      <c r="J1100" s="177"/>
      <c r="K1100" s="177"/>
      <c r="L1100" s="177"/>
      <c r="M1100" s="177"/>
      <c r="N1100" s="177"/>
      <c r="O1100" s="177"/>
      <c r="P1100" s="177"/>
      <c r="Q1100" s="177"/>
      <c r="R1100" s="177"/>
      <c r="S1100" s="177"/>
      <c r="T1100" s="177"/>
      <c r="U1100" s="177"/>
      <c r="V1100" s="177"/>
      <c r="W1100" s="177"/>
      <c r="X1100" s="177"/>
      <c r="Y1100" s="177"/>
      <c r="Z1100" s="177"/>
      <c r="AA1100" s="177"/>
      <c r="AB1100" s="177"/>
      <c r="AC1100" s="177"/>
      <c r="AD1100" s="177"/>
      <c r="AE1100" s="177"/>
      <c r="AF1100" s="177"/>
      <c r="AG1100" s="177"/>
      <c r="AH1100" s="177"/>
      <c r="AI1100" s="177"/>
      <c r="AJ1100" s="177"/>
      <c r="AK1100" s="177"/>
      <c r="AL1100" s="177"/>
      <c r="AM1100" s="177"/>
      <c r="AN1100" s="177"/>
      <c r="AO1100" s="177"/>
      <c r="AP1100" s="177"/>
      <c r="AQ1100" s="177"/>
      <c r="AR1100" s="177"/>
      <c r="AS1100" s="177"/>
      <c r="AT1100" s="177"/>
    </row>
    <row r="1101" spans="1:46" ht="15" customHeight="1">
      <c r="A1101" s="177"/>
      <c r="B1101" s="177"/>
      <c r="C1101" s="177"/>
      <c r="D1101" s="177"/>
      <c r="E1101" s="177"/>
      <c r="F1101" s="177"/>
      <c r="G1101" s="177"/>
      <c r="H1101" s="177"/>
      <c r="I1101" s="177"/>
      <c r="J1101" s="177"/>
      <c r="K1101" s="177"/>
      <c r="L1101" s="177"/>
      <c r="M1101" s="177"/>
      <c r="N1101" s="177"/>
      <c r="O1101" s="177"/>
      <c r="P1101" s="177"/>
      <c r="Q1101" s="177"/>
      <c r="R1101" s="177"/>
      <c r="S1101" s="177"/>
      <c r="T1101" s="177"/>
      <c r="U1101" s="177"/>
      <c r="V1101" s="177"/>
      <c r="W1101" s="177"/>
      <c r="X1101" s="177"/>
      <c r="Y1101" s="177"/>
      <c r="Z1101" s="177"/>
      <c r="AA1101" s="177"/>
      <c r="AB1101" s="177"/>
      <c r="AC1101" s="177"/>
      <c r="AD1101" s="177"/>
      <c r="AE1101" s="177"/>
      <c r="AF1101" s="177"/>
      <c r="AG1101" s="177"/>
      <c r="AH1101" s="177"/>
      <c r="AI1101" s="177"/>
      <c r="AJ1101" s="177"/>
      <c r="AK1101" s="177"/>
      <c r="AL1101" s="177"/>
      <c r="AM1101" s="177"/>
      <c r="AN1101" s="177"/>
      <c r="AO1101" s="177"/>
      <c r="AP1101" s="177"/>
      <c r="AQ1101" s="177"/>
      <c r="AR1101" s="177"/>
      <c r="AS1101" s="177"/>
      <c r="AT1101" s="177"/>
    </row>
    <row r="1102" spans="1:46" ht="15" customHeight="1">
      <c r="A1102" s="177"/>
      <c r="B1102" s="177"/>
      <c r="C1102" s="177"/>
      <c r="D1102" s="177"/>
      <c r="E1102" s="177"/>
      <c r="F1102" s="177"/>
      <c r="G1102" s="177"/>
      <c r="H1102" s="177"/>
      <c r="I1102" s="177"/>
      <c r="J1102" s="177"/>
      <c r="K1102" s="177"/>
      <c r="L1102" s="177"/>
      <c r="M1102" s="177"/>
      <c r="N1102" s="177"/>
      <c r="O1102" s="177"/>
      <c r="P1102" s="177"/>
      <c r="Q1102" s="177"/>
      <c r="R1102" s="177"/>
      <c r="S1102" s="177"/>
      <c r="T1102" s="177"/>
      <c r="U1102" s="177"/>
      <c r="V1102" s="177"/>
      <c r="W1102" s="177"/>
      <c r="X1102" s="177"/>
      <c r="Y1102" s="177"/>
      <c r="Z1102" s="177"/>
      <c r="AA1102" s="177"/>
      <c r="AB1102" s="177"/>
      <c r="AC1102" s="177"/>
      <c r="AD1102" s="177"/>
      <c r="AE1102" s="177"/>
      <c r="AF1102" s="177"/>
      <c r="AG1102" s="177"/>
      <c r="AH1102" s="177"/>
      <c r="AI1102" s="177"/>
      <c r="AJ1102" s="177"/>
      <c r="AK1102" s="177"/>
      <c r="AL1102" s="177"/>
      <c r="AM1102" s="177"/>
      <c r="AN1102" s="177"/>
      <c r="AO1102" s="177"/>
      <c r="AP1102" s="177"/>
      <c r="AQ1102" s="177"/>
      <c r="AR1102" s="177"/>
      <c r="AS1102" s="177"/>
      <c r="AT1102" s="177"/>
    </row>
    <row r="1103" spans="1:46" ht="15" customHeight="1">
      <c r="A1103" s="177"/>
      <c r="B1103" s="177"/>
      <c r="C1103" s="177"/>
      <c r="D1103" s="177"/>
      <c r="E1103" s="177"/>
      <c r="F1103" s="177"/>
      <c r="G1103" s="177"/>
      <c r="H1103" s="177"/>
      <c r="I1103" s="177"/>
      <c r="J1103" s="177"/>
      <c r="K1103" s="177"/>
      <c r="L1103" s="177"/>
      <c r="M1103" s="177"/>
      <c r="N1103" s="177"/>
      <c r="O1103" s="177"/>
      <c r="P1103" s="177"/>
      <c r="Q1103" s="177"/>
      <c r="R1103" s="177"/>
      <c r="S1103" s="177"/>
      <c r="T1103" s="177"/>
      <c r="U1103" s="177"/>
      <c r="V1103" s="177"/>
      <c r="W1103" s="177"/>
      <c r="X1103" s="177"/>
      <c r="Y1103" s="177"/>
      <c r="Z1103" s="177"/>
      <c r="AA1103" s="177"/>
      <c r="AB1103" s="177"/>
      <c r="AC1103" s="177"/>
      <c r="AD1103" s="177"/>
      <c r="AE1103" s="177"/>
      <c r="AF1103" s="177"/>
      <c r="AG1103" s="177"/>
      <c r="AH1103" s="177"/>
      <c r="AI1103" s="177"/>
      <c r="AJ1103" s="177"/>
      <c r="AK1103" s="177"/>
      <c r="AL1103" s="177"/>
      <c r="AM1103" s="177"/>
      <c r="AN1103" s="177"/>
      <c r="AO1103" s="177"/>
      <c r="AP1103" s="177"/>
      <c r="AQ1103" s="177"/>
      <c r="AR1103" s="177"/>
      <c r="AS1103" s="177"/>
      <c r="AT1103" s="177"/>
    </row>
    <row r="1104" spans="1:46" ht="15" customHeight="1">
      <c r="A1104" s="177"/>
      <c r="B1104" s="177"/>
      <c r="C1104" s="177"/>
      <c r="D1104" s="177"/>
      <c r="E1104" s="177"/>
      <c r="F1104" s="177"/>
      <c r="G1104" s="177"/>
      <c r="H1104" s="177"/>
      <c r="I1104" s="177"/>
      <c r="J1104" s="177"/>
      <c r="K1104" s="177"/>
      <c r="L1104" s="177"/>
      <c r="M1104" s="177"/>
      <c r="N1104" s="177"/>
      <c r="O1104" s="177"/>
      <c r="P1104" s="177"/>
      <c r="Q1104" s="177"/>
      <c r="R1104" s="177"/>
      <c r="S1104" s="177"/>
      <c r="T1104" s="177"/>
      <c r="U1104" s="177"/>
      <c r="V1104" s="177"/>
      <c r="W1104" s="177"/>
      <c r="X1104" s="177"/>
      <c r="Y1104" s="177"/>
      <c r="Z1104" s="177"/>
      <c r="AA1104" s="177"/>
      <c r="AB1104" s="177"/>
      <c r="AC1104" s="177"/>
      <c r="AD1104" s="177"/>
      <c r="AE1104" s="177"/>
      <c r="AF1104" s="177"/>
      <c r="AG1104" s="177"/>
      <c r="AH1104" s="177"/>
      <c r="AI1104" s="177"/>
      <c r="AJ1104" s="177"/>
      <c r="AK1104" s="177"/>
      <c r="AL1104" s="177"/>
      <c r="AM1104" s="177"/>
      <c r="AN1104" s="177"/>
      <c r="AO1104" s="177"/>
      <c r="AP1104" s="177"/>
      <c r="AQ1104" s="177"/>
      <c r="AR1104" s="177"/>
      <c r="AS1104" s="177"/>
      <c r="AT1104" s="177"/>
    </row>
    <row r="1105" spans="1:46" ht="15" customHeight="1">
      <c r="A1105" s="177"/>
      <c r="B1105" s="177"/>
      <c r="C1105" s="177"/>
      <c r="D1105" s="177"/>
      <c r="E1105" s="177"/>
      <c r="F1105" s="177"/>
      <c r="G1105" s="177"/>
      <c r="H1105" s="177"/>
      <c r="I1105" s="177"/>
      <c r="J1105" s="177"/>
      <c r="K1105" s="177"/>
      <c r="L1105" s="177"/>
      <c r="M1105" s="177"/>
      <c r="N1105" s="177"/>
      <c r="O1105" s="177"/>
      <c r="P1105" s="177"/>
      <c r="Q1105" s="177"/>
      <c r="R1105" s="177"/>
      <c r="S1105" s="177"/>
      <c r="T1105" s="177"/>
      <c r="U1105" s="177"/>
      <c r="V1105" s="177"/>
      <c r="W1105" s="177"/>
      <c r="X1105" s="177"/>
      <c r="Y1105" s="177"/>
      <c r="Z1105" s="177"/>
      <c r="AA1105" s="177"/>
      <c r="AB1105" s="177"/>
      <c r="AC1105" s="177"/>
      <c r="AD1105" s="177"/>
      <c r="AE1105" s="177"/>
      <c r="AF1105" s="177"/>
      <c r="AG1105" s="177"/>
      <c r="AH1105" s="177"/>
      <c r="AI1105" s="177"/>
      <c r="AJ1105" s="177"/>
      <c r="AK1105" s="177"/>
      <c r="AL1105" s="177"/>
      <c r="AM1105" s="177"/>
      <c r="AN1105" s="177"/>
      <c r="AO1105" s="177"/>
      <c r="AP1105" s="177"/>
      <c r="AQ1105" s="177"/>
      <c r="AR1105" s="177"/>
      <c r="AS1105" s="177"/>
      <c r="AT1105" s="177"/>
    </row>
    <row r="1106" spans="1:46" ht="15" customHeight="1">
      <c r="A1106" s="177"/>
      <c r="B1106" s="177"/>
      <c r="C1106" s="177"/>
      <c r="D1106" s="177"/>
      <c r="E1106" s="177"/>
      <c r="F1106" s="177"/>
      <c r="G1106" s="177"/>
      <c r="H1106" s="177"/>
      <c r="I1106" s="177"/>
      <c r="J1106" s="177"/>
      <c r="K1106" s="177"/>
      <c r="L1106" s="177"/>
      <c r="M1106" s="177"/>
      <c r="N1106" s="177"/>
      <c r="O1106" s="177"/>
      <c r="P1106" s="177"/>
      <c r="Q1106" s="177"/>
      <c r="R1106" s="177"/>
      <c r="S1106" s="177"/>
      <c r="T1106" s="177"/>
      <c r="U1106" s="177"/>
      <c r="V1106" s="177"/>
      <c r="W1106" s="177"/>
      <c r="X1106" s="177"/>
      <c r="Y1106" s="177"/>
      <c r="Z1106" s="177"/>
      <c r="AA1106" s="177"/>
      <c r="AB1106" s="177"/>
      <c r="AC1106" s="177"/>
      <c r="AD1106" s="177"/>
      <c r="AE1106" s="177"/>
      <c r="AF1106" s="177"/>
      <c r="AG1106" s="177"/>
      <c r="AH1106" s="177"/>
      <c r="AI1106" s="177"/>
      <c r="AJ1106" s="177"/>
      <c r="AK1106" s="177"/>
      <c r="AL1106" s="177"/>
      <c r="AM1106" s="177"/>
      <c r="AN1106" s="177"/>
      <c r="AO1106" s="177"/>
      <c r="AP1106" s="177"/>
      <c r="AQ1106" s="177"/>
      <c r="AR1106" s="177"/>
      <c r="AS1106" s="177"/>
      <c r="AT1106" s="177"/>
    </row>
    <row r="1107" spans="1:46" ht="15" customHeight="1">
      <c r="A1107" s="177"/>
      <c r="B1107" s="177"/>
      <c r="C1107" s="177"/>
      <c r="D1107" s="177"/>
      <c r="E1107" s="177"/>
      <c r="F1107" s="177"/>
      <c r="G1107" s="177"/>
      <c r="H1107" s="177"/>
      <c r="I1107" s="177"/>
      <c r="J1107" s="177"/>
      <c r="K1107" s="177"/>
      <c r="L1107" s="177"/>
      <c r="M1107" s="177"/>
      <c r="N1107" s="177"/>
      <c r="O1107" s="177"/>
      <c r="P1107" s="177"/>
      <c r="Q1107" s="177"/>
      <c r="R1107" s="177"/>
      <c r="S1107" s="177"/>
      <c r="T1107" s="177"/>
      <c r="U1107" s="177"/>
      <c r="V1107" s="177"/>
      <c r="W1107" s="177"/>
      <c r="X1107" s="177"/>
      <c r="Y1107" s="177"/>
      <c r="Z1107" s="177"/>
      <c r="AA1107" s="177"/>
      <c r="AB1107" s="177"/>
      <c r="AC1107" s="177"/>
      <c r="AD1107" s="177"/>
      <c r="AE1107" s="177"/>
      <c r="AF1107" s="177"/>
      <c r="AG1107" s="177"/>
      <c r="AH1107" s="177"/>
      <c r="AI1107" s="177"/>
      <c r="AJ1107" s="177"/>
      <c r="AK1107" s="177"/>
      <c r="AL1107" s="177"/>
      <c r="AM1107" s="177"/>
      <c r="AN1107" s="177"/>
      <c r="AO1107" s="177"/>
      <c r="AP1107" s="177"/>
      <c r="AQ1107" s="177"/>
      <c r="AR1107" s="177"/>
      <c r="AS1107" s="177"/>
      <c r="AT1107" s="177"/>
    </row>
    <row r="1108" spans="1:46" ht="15" customHeight="1">
      <c r="A1108" s="177"/>
      <c r="B1108" s="177"/>
      <c r="C1108" s="177"/>
      <c r="D1108" s="177"/>
      <c r="E1108" s="177"/>
      <c r="F1108" s="177"/>
      <c r="G1108" s="177"/>
      <c r="H1108" s="177"/>
      <c r="I1108" s="177"/>
      <c r="J1108" s="177"/>
      <c r="K1108" s="177"/>
      <c r="L1108" s="177"/>
      <c r="M1108" s="177"/>
      <c r="N1108" s="177"/>
      <c r="O1108" s="177"/>
      <c r="P1108" s="177"/>
      <c r="Q1108" s="177"/>
      <c r="R1108" s="177"/>
      <c r="S1108" s="177"/>
      <c r="T1108" s="177"/>
      <c r="U1108" s="177"/>
      <c r="V1108" s="177"/>
      <c r="W1108" s="177"/>
      <c r="X1108" s="177"/>
      <c r="Y1108" s="177"/>
      <c r="Z1108" s="177"/>
      <c r="AA1108" s="177"/>
      <c r="AB1108" s="177"/>
      <c r="AC1108" s="177"/>
      <c r="AD1108" s="177"/>
      <c r="AE1108" s="177"/>
      <c r="AF1108" s="177"/>
      <c r="AG1108" s="177"/>
      <c r="AH1108" s="177"/>
      <c r="AI1108" s="177"/>
      <c r="AJ1108" s="177"/>
      <c r="AK1108" s="177"/>
      <c r="AL1108" s="177"/>
      <c r="AM1108" s="177"/>
      <c r="AN1108" s="177"/>
      <c r="AO1108" s="177"/>
      <c r="AP1108" s="177"/>
      <c r="AQ1108" s="177"/>
      <c r="AR1108" s="177"/>
      <c r="AS1108" s="177"/>
      <c r="AT1108" s="177"/>
    </row>
    <row r="1109" spans="1:46" ht="15" customHeight="1">
      <c r="A1109" s="177"/>
      <c r="B1109" s="177"/>
      <c r="C1109" s="177"/>
      <c r="D1109" s="177"/>
      <c r="E1109" s="177"/>
      <c r="F1109" s="177"/>
      <c r="G1109" s="177"/>
      <c r="H1109" s="177"/>
      <c r="I1109" s="177"/>
      <c r="J1109" s="177"/>
      <c r="K1109" s="177"/>
      <c r="L1109" s="177"/>
      <c r="M1109" s="177"/>
      <c r="N1109" s="177"/>
      <c r="O1109" s="177"/>
      <c r="P1109" s="177"/>
      <c r="Q1109" s="177"/>
      <c r="R1109" s="177"/>
      <c r="S1109" s="177"/>
      <c r="T1109" s="177"/>
      <c r="U1109" s="177"/>
      <c r="V1109" s="177"/>
      <c r="W1109" s="177"/>
      <c r="X1109" s="177"/>
      <c r="Y1109" s="177"/>
      <c r="Z1109" s="177"/>
      <c r="AA1109" s="177"/>
      <c r="AB1109" s="177"/>
      <c r="AC1109" s="177"/>
      <c r="AD1109" s="177"/>
      <c r="AE1109" s="177"/>
      <c r="AF1109" s="177"/>
      <c r="AG1109" s="177"/>
      <c r="AH1109" s="177"/>
      <c r="AI1109" s="177"/>
      <c r="AJ1109" s="177"/>
      <c r="AK1109" s="177"/>
      <c r="AL1109" s="177"/>
      <c r="AM1109" s="177"/>
      <c r="AN1109" s="177"/>
      <c r="AO1109" s="177"/>
      <c r="AP1109" s="177"/>
      <c r="AQ1109" s="177"/>
      <c r="AR1109" s="177"/>
      <c r="AS1109" s="177"/>
      <c r="AT1109" s="177"/>
    </row>
    <row r="1110" spans="1:46" ht="15" customHeight="1">
      <c r="A1110" s="177"/>
      <c r="B1110" s="177"/>
      <c r="C1110" s="177"/>
      <c r="D1110" s="177"/>
      <c r="E1110" s="177"/>
      <c r="F1110" s="177"/>
      <c r="G1110" s="177"/>
      <c r="H1110" s="177"/>
      <c r="I1110" s="177"/>
      <c r="J1110" s="177"/>
      <c r="K1110" s="177"/>
      <c r="L1110" s="177"/>
      <c r="M1110" s="177"/>
      <c r="N1110" s="177"/>
      <c r="O1110" s="177"/>
      <c r="P1110" s="177"/>
      <c r="Q1110" s="177"/>
      <c r="R1110" s="177"/>
      <c r="S1110" s="177"/>
      <c r="T1110" s="177"/>
      <c r="U1110" s="177"/>
      <c r="V1110" s="177"/>
      <c r="W1110" s="177"/>
      <c r="X1110" s="177"/>
      <c r="Y1110" s="177"/>
      <c r="Z1110" s="177"/>
      <c r="AA1110" s="177"/>
      <c r="AB1110" s="177"/>
      <c r="AC1110" s="177"/>
      <c r="AD1110" s="177"/>
      <c r="AE1110" s="177"/>
      <c r="AF1110" s="177"/>
      <c r="AG1110" s="177"/>
      <c r="AH1110" s="177"/>
      <c r="AI1110" s="177"/>
      <c r="AJ1110" s="177"/>
      <c r="AK1110" s="177"/>
      <c r="AL1110" s="177"/>
      <c r="AM1110" s="177"/>
      <c r="AN1110" s="177"/>
      <c r="AO1110" s="177"/>
      <c r="AP1110" s="177"/>
      <c r="AQ1110" s="177"/>
      <c r="AR1110" s="177"/>
      <c r="AS1110" s="177"/>
      <c r="AT1110" s="177"/>
    </row>
    <row r="1111" spans="1:46" ht="15" customHeight="1">
      <c r="A1111" s="177"/>
      <c r="B1111" s="177"/>
      <c r="C1111" s="177"/>
      <c r="D1111" s="177"/>
      <c r="E1111" s="177"/>
      <c r="F1111" s="177"/>
      <c r="G1111" s="177"/>
      <c r="H1111" s="177"/>
      <c r="I1111" s="177"/>
      <c r="J1111" s="177"/>
      <c r="K1111" s="177"/>
      <c r="L1111" s="177"/>
      <c r="M1111" s="177"/>
      <c r="N1111" s="177"/>
      <c r="O1111" s="177"/>
      <c r="P1111" s="177"/>
      <c r="Q1111" s="177"/>
      <c r="R1111" s="177"/>
      <c r="S1111" s="177"/>
      <c r="T1111" s="177"/>
      <c r="U1111" s="177"/>
      <c r="V1111" s="177"/>
      <c r="W1111" s="177"/>
      <c r="X1111" s="177"/>
      <c r="Y1111" s="177"/>
      <c r="Z1111" s="177"/>
      <c r="AA1111" s="177"/>
      <c r="AB1111" s="177"/>
      <c r="AC1111" s="177"/>
      <c r="AD1111" s="177"/>
      <c r="AE1111" s="177"/>
      <c r="AF1111" s="177"/>
      <c r="AG1111" s="177"/>
      <c r="AH1111" s="177"/>
      <c r="AI1111" s="177"/>
      <c r="AJ1111" s="177"/>
      <c r="AK1111" s="177"/>
      <c r="AL1111" s="177"/>
      <c r="AM1111" s="177"/>
      <c r="AN1111" s="177"/>
      <c r="AO1111" s="177"/>
      <c r="AP1111" s="177"/>
      <c r="AQ1111" s="177"/>
      <c r="AR1111" s="177"/>
      <c r="AS1111" s="177"/>
      <c r="AT1111" s="177"/>
    </row>
    <row r="1112" spans="1:46" ht="15" customHeight="1">
      <c r="A1112" s="177"/>
      <c r="B1112" s="177"/>
      <c r="C1112" s="177"/>
      <c r="D1112" s="177"/>
      <c r="E1112" s="177"/>
      <c r="F1112" s="177"/>
      <c r="G1112" s="177"/>
      <c r="H1112" s="177"/>
      <c r="I1112" s="177"/>
      <c r="J1112" s="177"/>
      <c r="K1112" s="177"/>
      <c r="L1112" s="177"/>
      <c r="M1112" s="177"/>
      <c r="N1112" s="177"/>
      <c r="O1112" s="177"/>
      <c r="P1112" s="177"/>
      <c r="Q1112" s="177"/>
      <c r="R1112" s="177"/>
      <c r="S1112" s="177"/>
      <c r="T1112" s="177"/>
      <c r="U1112" s="177"/>
      <c r="V1112" s="177"/>
      <c r="W1112" s="177"/>
      <c r="X1112" s="177"/>
      <c r="Y1112" s="177"/>
      <c r="Z1112" s="177"/>
      <c r="AA1112" s="177"/>
      <c r="AB1112" s="177"/>
      <c r="AC1112" s="177"/>
      <c r="AD1112" s="177"/>
      <c r="AE1112" s="177"/>
      <c r="AF1112" s="177"/>
      <c r="AG1112" s="177"/>
      <c r="AH1112" s="177"/>
      <c r="AI1112" s="177"/>
      <c r="AJ1112" s="177"/>
      <c r="AK1112" s="177"/>
      <c r="AL1112" s="177"/>
      <c r="AM1112" s="177"/>
      <c r="AN1112" s="177"/>
      <c r="AO1112" s="177"/>
      <c r="AP1112" s="177"/>
      <c r="AQ1112" s="177"/>
      <c r="AR1112" s="177"/>
      <c r="AS1112" s="177"/>
      <c r="AT1112" s="177"/>
    </row>
    <row r="1113" spans="1:46" ht="15" customHeight="1">
      <c r="A1113" s="177"/>
      <c r="B1113" s="177"/>
      <c r="C1113" s="177"/>
      <c r="D1113" s="177"/>
      <c r="E1113" s="177"/>
      <c r="F1113" s="177"/>
      <c r="G1113" s="177"/>
      <c r="H1113" s="177"/>
      <c r="I1113" s="177"/>
      <c r="J1113" s="177"/>
      <c r="K1113" s="177"/>
      <c r="L1113" s="177"/>
      <c r="M1113" s="177"/>
      <c r="N1113" s="177"/>
      <c r="O1113" s="177"/>
      <c r="P1113" s="177"/>
      <c r="Q1113" s="177"/>
      <c r="R1113" s="177"/>
      <c r="S1113" s="177"/>
      <c r="T1113" s="177"/>
      <c r="U1113" s="177"/>
      <c r="V1113" s="177"/>
      <c r="W1113" s="177"/>
      <c r="X1113" s="177"/>
      <c r="Y1113" s="177"/>
      <c r="Z1113" s="177"/>
      <c r="AA1113" s="177"/>
      <c r="AB1113" s="177"/>
      <c r="AC1113" s="177"/>
      <c r="AD1113" s="177"/>
      <c r="AE1113" s="177"/>
      <c r="AF1113" s="177"/>
      <c r="AG1113" s="177"/>
      <c r="AH1113" s="177"/>
      <c r="AI1113" s="177"/>
      <c r="AJ1113" s="177"/>
      <c r="AK1113" s="177"/>
      <c r="AL1113" s="177"/>
      <c r="AM1113" s="177"/>
      <c r="AN1113" s="177"/>
      <c r="AO1113" s="177"/>
      <c r="AP1113" s="177"/>
      <c r="AQ1113" s="177"/>
      <c r="AR1113" s="177"/>
      <c r="AS1113" s="177"/>
      <c r="AT1113" s="177"/>
    </row>
    <row r="1114" spans="1:46" ht="15" customHeight="1">
      <c r="A1114" s="177"/>
      <c r="B1114" s="177"/>
      <c r="C1114" s="177"/>
      <c r="D1114" s="177"/>
      <c r="E1114" s="177"/>
      <c r="F1114" s="177"/>
      <c r="G1114" s="177"/>
      <c r="H1114" s="177"/>
      <c r="I1114" s="177"/>
      <c r="J1114" s="177"/>
      <c r="K1114" s="177"/>
      <c r="L1114" s="177"/>
      <c r="M1114" s="177"/>
      <c r="N1114" s="177"/>
      <c r="O1114" s="177"/>
      <c r="P1114" s="177"/>
      <c r="Q1114" s="177"/>
      <c r="R1114" s="177"/>
      <c r="S1114" s="177"/>
      <c r="T1114" s="177"/>
      <c r="U1114" s="177"/>
      <c r="V1114" s="177"/>
      <c r="W1114" s="177"/>
      <c r="X1114" s="177"/>
      <c r="Y1114" s="177"/>
      <c r="Z1114" s="177"/>
      <c r="AA1114" s="177"/>
      <c r="AB1114" s="177"/>
      <c r="AC1114" s="177"/>
      <c r="AD1114" s="177"/>
      <c r="AE1114" s="177"/>
      <c r="AF1114" s="177"/>
      <c r="AG1114" s="177"/>
      <c r="AH1114" s="177"/>
      <c r="AI1114" s="177"/>
      <c r="AJ1114" s="177"/>
      <c r="AK1114" s="177"/>
      <c r="AL1114" s="177"/>
      <c r="AM1114" s="177"/>
      <c r="AN1114" s="177"/>
      <c r="AO1114" s="177"/>
      <c r="AP1114" s="177"/>
      <c r="AQ1114" s="177"/>
      <c r="AR1114" s="177"/>
      <c r="AS1114" s="177"/>
      <c r="AT1114" s="177"/>
    </row>
    <row r="1115" spans="1:46" ht="15" customHeight="1">
      <c r="A1115" s="177"/>
      <c r="B1115" s="177"/>
      <c r="C1115" s="177"/>
      <c r="D1115" s="177"/>
      <c r="E1115" s="177"/>
      <c r="F1115" s="177"/>
      <c r="G1115" s="177"/>
      <c r="H1115" s="177"/>
      <c r="I1115" s="177"/>
      <c r="J1115" s="177"/>
      <c r="K1115" s="177"/>
      <c r="L1115" s="177"/>
      <c r="M1115" s="177"/>
      <c r="N1115" s="177"/>
      <c r="O1115" s="177"/>
      <c r="P1115" s="177"/>
      <c r="Q1115" s="177"/>
      <c r="R1115" s="177"/>
      <c r="S1115" s="177"/>
      <c r="T1115" s="177"/>
      <c r="U1115" s="177"/>
      <c r="V1115" s="177"/>
      <c r="W1115" s="177"/>
      <c r="X1115" s="177"/>
      <c r="Y1115" s="177"/>
      <c r="Z1115" s="177"/>
      <c r="AA1115" s="177"/>
      <c r="AB1115" s="177"/>
      <c r="AC1115" s="177"/>
      <c r="AD1115" s="177"/>
      <c r="AE1115" s="177"/>
      <c r="AF1115" s="177"/>
      <c r="AG1115" s="177"/>
      <c r="AH1115" s="177"/>
      <c r="AI1115" s="177"/>
      <c r="AJ1115" s="177"/>
      <c r="AK1115" s="177"/>
      <c r="AL1115" s="177"/>
      <c r="AM1115" s="177"/>
      <c r="AN1115" s="177"/>
      <c r="AO1115" s="177"/>
      <c r="AP1115" s="177"/>
      <c r="AQ1115" s="177"/>
      <c r="AR1115" s="177"/>
      <c r="AS1115" s="177"/>
      <c r="AT1115" s="177"/>
    </row>
    <row r="1116" spans="1:46" ht="15" customHeight="1">
      <c r="A1116" s="177"/>
      <c r="B1116" s="177"/>
      <c r="C1116" s="177"/>
      <c r="D1116" s="177"/>
      <c r="E1116" s="177"/>
      <c r="F1116" s="177"/>
      <c r="G1116" s="177"/>
      <c r="H1116" s="177"/>
      <c r="I1116" s="177"/>
      <c r="J1116" s="177"/>
      <c r="K1116" s="177"/>
      <c r="L1116" s="177"/>
      <c r="M1116" s="177"/>
      <c r="N1116" s="177"/>
      <c r="O1116" s="177"/>
      <c r="P1116" s="177"/>
      <c r="Q1116" s="177"/>
      <c r="R1116" s="177"/>
      <c r="S1116" s="177"/>
      <c r="T1116" s="177"/>
      <c r="U1116" s="177"/>
      <c r="V1116" s="177"/>
      <c r="W1116" s="177"/>
      <c r="X1116" s="177"/>
      <c r="Y1116" s="177"/>
      <c r="Z1116" s="177"/>
      <c r="AA1116" s="177"/>
      <c r="AB1116" s="177"/>
      <c r="AC1116" s="177"/>
      <c r="AD1116" s="177"/>
      <c r="AE1116" s="177"/>
      <c r="AF1116" s="177"/>
      <c r="AG1116" s="177"/>
      <c r="AH1116" s="177"/>
      <c r="AI1116" s="177"/>
      <c r="AJ1116" s="177"/>
      <c r="AK1116" s="177"/>
      <c r="AL1116" s="177"/>
      <c r="AM1116" s="177"/>
      <c r="AN1116" s="177"/>
      <c r="AO1116" s="177"/>
      <c r="AP1116" s="177"/>
      <c r="AQ1116" s="177"/>
      <c r="AR1116" s="177"/>
      <c r="AS1116" s="177"/>
      <c r="AT1116" s="177"/>
    </row>
    <row r="1117" spans="1:46" ht="15" customHeight="1">
      <c r="A1117" s="177"/>
      <c r="B1117" s="177"/>
      <c r="C1117" s="177"/>
      <c r="D1117" s="177"/>
      <c r="E1117" s="177"/>
      <c r="F1117" s="177"/>
      <c r="G1117" s="177"/>
      <c r="H1117" s="177"/>
      <c r="I1117" s="177"/>
      <c r="J1117" s="177"/>
      <c r="K1117" s="177"/>
      <c r="L1117" s="177"/>
      <c r="M1117" s="177"/>
      <c r="N1117" s="177"/>
      <c r="O1117" s="177"/>
      <c r="P1117" s="177"/>
      <c r="Q1117" s="177"/>
      <c r="R1117" s="177"/>
      <c r="S1117" s="177"/>
      <c r="T1117" s="177"/>
      <c r="U1117" s="177"/>
      <c r="V1117" s="177"/>
      <c r="W1117" s="177"/>
      <c r="X1117" s="177"/>
      <c r="Y1117" s="177"/>
      <c r="Z1117" s="177"/>
      <c r="AA1117" s="177"/>
      <c r="AB1117" s="177"/>
      <c r="AC1117" s="177"/>
      <c r="AD1117" s="177"/>
      <c r="AE1117" s="177"/>
      <c r="AF1117" s="177"/>
      <c r="AG1117" s="177"/>
      <c r="AH1117" s="177"/>
      <c r="AI1117" s="177"/>
      <c r="AJ1117" s="177"/>
      <c r="AK1117" s="177"/>
      <c r="AL1117" s="177"/>
      <c r="AM1117" s="177"/>
      <c r="AN1117" s="177"/>
      <c r="AO1117" s="177"/>
      <c r="AP1117" s="177"/>
      <c r="AQ1117" s="177"/>
      <c r="AR1117" s="177"/>
      <c r="AS1117" s="177"/>
      <c r="AT1117" s="177"/>
    </row>
    <row r="1118" spans="1:46" ht="15" customHeight="1">
      <c r="A1118" s="177"/>
      <c r="B1118" s="177"/>
      <c r="C1118" s="177"/>
      <c r="D1118" s="177"/>
      <c r="E1118" s="177"/>
      <c r="F1118" s="177"/>
      <c r="G1118" s="177"/>
      <c r="H1118" s="177"/>
      <c r="I1118" s="177"/>
      <c r="J1118" s="177"/>
      <c r="K1118" s="177"/>
      <c r="L1118" s="177"/>
      <c r="M1118" s="177"/>
      <c r="N1118" s="177"/>
      <c r="O1118" s="177"/>
      <c r="P1118" s="177"/>
      <c r="Q1118" s="177"/>
      <c r="R1118" s="177"/>
      <c r="S1118" s="177"/>
      <c r="T1118" s="177"/>
      <c r="U1118" s="177"/>
      <c r="V1118" s="177"/>
      <c r="W1118" s="177"/>
      <c r="X1118" s="177"/>
      <c r="Y1118" s="177"/>
      <c r="Z1118" s="177"/>
      <c r="AA1118" s="177"/>
      <c r="AB1118" s="177"/>
      <c r="AC1118" s="177"/>
      <c r="AD1118" s="177"/>
      <c r="AE1118" s="177"/>
      <c r="AF1118" s="177"/>
      <c r="AG1118" s="177"/>
      <c r="AH1118" s="177"/>
      <c r="AI1118" s="177"/>
      <c r="AJ1118" s="177"/>
      <c r="AK1118" s="177"/>
      <c r="AL1118" s="177"/>
      <c r="AM1118" s="177"/>
      <c r="AN1118" s="177"/>
      <c r="AO1118" s="177"/>
      <c r="AP1118" s="177"/>
      <c r="AQ1118" s="177"/>
      <c r="AR1118" s="177"/>
      <c r="AS1118" s="177"/>
      <c r="AT1118" s="177"/>
    </row>
    <row r="1119" spans="1:46" ht="15" customHeight="1">
      <c r="A1119" s="177"/>
      <c r="B1119" s="177"/>
      <c r="C1119" s="177"/>
      <c r="D1119" s="177"/>
      <c r="E1119" s="177"/>
      <c r="F1119" s="177"/>
      <c r="G1119" s="177"/>
      <c r="H1119" s="177"/>
      <c r="I1119" s="177"/>
      <c r="J1119" s="177"/>
      <c r="K1119" s="177"/>
      <c r="L1119" s="177"/>
      <c r="M1119" s="177"/>
      <c r="N1119" s="177"/>
      <c r="O1119" s="177"/>
      <c r="P1119" s="177"/>
      <c r="Q1119" s="177"/>
      <c r="R1119" s="177"/>
      <c r="S1119" s="177"/>
      <c r="T1119" s="177"/>
      <c r="U1119" s="177"/>
      <c r="V1119" s="177"/>
      <c r="W1119" s="177"/>
      <c r="X1119" s="177"/>
      <c r="Y1119" s="177"/>
      <c r="Z1119" s="177"/>
      <c r="AA1119" s="177"/>
      <c r="AB1119" s="177"/>
      <c r="AC1119" s="177"/>
      <c r="AD1119" s="177"/>
      <c r="AE1119" s="177"/>
      <c r="AF1119" s="177"/>
      <c r="AG1119" s="177"/>
      <c r="AH1119" s="177"/>
      <c r="AI1119" s="177"/>
      <c r="AJ1119" s="177"/>
      <c r="AK1119" s="177"/>
      <c r="AL1119" s="177"/>
      <c r="AM1119" s="177"/>
      <c r="AN1119" s="177"/>
      <c r="AO1119" s="177"/>
      <c r="AP1119" s="177"/>
      <c r="AQ1119" s="177"/>
      <c r="AR1119" s="177"/>
      <c r="AS1119" s="177"/>
      <c r="AT1119" s="177"/>
    </row>
    <row r="1120" spans="1:46" ht="15" customHeight="1">
      <c r="A1120" s="177"/>
      <c r="B1120" s="177"/>
      <c r="C1120" s="177"/>
      <c r="D1120" s="177"/>
      <c r="E1120" s="177"/>
      <c r="F1120" s="177"/>
      <c r="G1120" s="177"/>
      <c r="H1120" s="177"/>
      <c r="I1120" s="177"/>
      <c r="J1120" s="177"/>
      <c r="K1120" s="177"/>
      <c r="L1120" s="177"/>
      <c r="M1120" s="177"/>
      <c r="N1120" s="177"/>
      <c r="O1120" s="177"/>
      <c r="P1120" s="177"/>
      <c r="Q1120" s="177"/>
      <c r="R1120" s="177"/>
      <c r="S1120" s="177"/>
      <c r="T1120" s="177"/>
      <c r="U1120" s="177"/>
      <c r="V1120" s="177"/>
      <c r="W1120" s="177"/>
      <c r="X1120" s="177"/>
      <c r="Y1120" s="177"/>
      <c r="Z1120" s="177"/>
      <c r="AA1120" s="177"/>
      <c r="AB1120" s="177"/>
      <c r="AC1120" s="177"/>
      <c r="AD1120" s="177"/>
      <c r="AE1120" s="177"/>
      <c r="AF1120" s="177"/>
      <c r="AG1120" s="177"/>
      <c r="AH1120" s="177"/>
      <c r="AI1120" s="177"/>
      <c r="AJ1120" s="177"/>
      <c r="AK1120" s="177"/>
      <c r="AL1120" s="177"/>
      <c r="AM1120" s="177"/>
      <c r="AN1120" s="177"/>
      <c r="AO1120" s="177"/>
      <c r="AP1120" s="177"/>
      <c r="AQ1120" s="177"/>
      <c r="AR1120" s="177"/>
      <c r="AS1120" s="177"/>
      <c r="AT1120" s="177"/>
    </row>
    <row r="1121" spans="1:46" ht="15" customHeight="1">
      <c r="A1121" s="177"/>
      <c r="B1121" s="177"/>
      <c r="C1121" s="177"/>
      <c r="D1121" s="177"/>
      <c r="E1121" s="177"/>
      <c r="F1121" s="177"/>
      <c r="G1121" s="177"/>
      <c r="H1121" s="177"/>
      <c r="I1121" s="177"/>
      <c r="J1121" s="177"/>
      <c r="K1121" s="177"/>
      <c r="L1121" s="177"/>
      <c r="M1121" s="177"/>
      <c r="N1121" s="177"/>
      <c r="O1121" s="177"/>
      <c r="P1121" s="177"/>
      <c r="Q1121" s="177"/>
      <c r="R1121" s="177"/>
      <c r="S1121" s="177"/>
      <c r="T1121" s="177"/>
      <c r="U1121" s="177"/>
      <c r="V1121" s="177"/>
      <c r="W1121" s="177"/>
      <c r="X1121" s="177"/>
      <c r="Y1121" s="177"/>
      <c r="Z1121" s="177"/>
      <c r="AA1121" s="177"/>
      <c r="AB1121" s="177"/>
      <c r="AC1121" s="177"/>
      <c r="AD1121" s="177"/>
      <c r="AE1121" s="177"/>
      <c r="AF1121" s="177"/>
      <c r="AG1121" s="177"/>
      <c r="AH1121" s="177"/>
      <c r="AI1121" s="177"/>
      <c r="AJ1121" s="177"/>
      <c r="AK1121" s="177"/>
      <c r="AL1121" s="177"/>
      <c r="AM1121" s="177"/>
      <c r="AN1121" s="177"/>
      <c r="AO1121" s="177"/>
      <c r="AP1121" s="177"/>
      <c r="AQ1121" s="177"/>
      <c r="AR1121" s="177"/>
      <c r="AS1121" s="177"/>
      <c r="AT1121" s="177"/>
    </row>
    <row r="1122" spans="1:46" ht="15" customHeight="1">
      <c r="A1122" s="177"/>
      <c r="B1122" s="177"/>
      <c r="C1122" s="177"/>
      <c r="D1122" s="177"/>
      <c r="E1122" s="177"/>
      <c r="F1122" s="177"/>
      <c r="G1122" s="177"/>
      <c r="H1122" s="177"/>
      <c r="I1122" s="177"/>
      <c r="J1122" s="177"/>
      <c r="K1122" s="177"/>
      <c r="L1122" s="177"/>
      <c r="M1122" s="177"/>
      <c r="N1122" s="177"/>
      <c r="O1122" s="177"/>
      <c r="P1122" s="177"/>
      <c r="Q1122" s="177"/>
      <c r="R1122" s="177"/>
      <c r="S1122" s="177"/>
      <c r="T1122" s="177"/>
      <c r="U1122" s="177"/>
      <c r="V1122" s="177"/>
      <c r="W1122" s="177"/>
      <c r="X1122" s="177"/>
      <c r="Y1122" s="177"/>
      <c r="Z1122" s="177"/>
      <c r="AA1122" s="177"/>
      <c r="AB1122" s="177"/>
      <c r="AC1122" s="177"/>
      <c r="AD1122" s="177"/>
      <c r="AE1122" s="177"/>
      <c r="AF1122" s="177"/>
      <c r="AG1122" s="177"/>
      <c r="AH1122" s="177"/>
      <c r="AI1122" s="177"/>
      <c r="AJ1122" s="177"/>
      <c r="AK1122" s="177"/>
      <c r="AL1122" s="177"/>
      <c r="AM1122" s="177"/>
      <c r="AN1122" s="177"/>
      <c r="AO1122" s="177"/>
      <c r="AP1122" s="177"/>
      <c r="AQ1122" s="177"/>
      <c r="AR1122" s="177"/>
      <c r="AS1122" s="177"/>
      <c r="AT1122" s="177"/>
    </row>
    <row r="1123" spans="1:46" ht="15" customHeight="1">
      <c r="A1123" s="177"/>
      <c r="B1123" s="177"/>
      <c r="C1123" s="177"/>
      <c r="D1123" s="177"/>
      <c r="E1123" s="177"/>
      <c r="F1123" s="177"/>
      <c r="G1123" s="177"/>
      <c r="H1123" s="177"/>
      <c r="I1123" s="177"/>
      <c r="J1123" s="177"/>
      <c r="K1123" s="177"/>
      <c r="L1123" s="177"/>
      <c r="M1123" s="177"/>
      <c r="N1123" s="177"/>
      <c r="O1123" s="177"/>
      <c r="P1123" s="177"/>
      <c r="Q1123" s="177"/>
      <c r="R1123" s="177"/>
      <c r="S1123" s="177"/>
      <c r="T1123" s="177"/>
      <c r="U1123" s="177"/>
      <c r="V1123" s="177"/>
      <c r="W1123" s="177"/>
      <c r="X1123" s="177"/>
      <c r="Y1123" s="177"/>
      <c r="Z1123" s="177"/>
      <c r="AA1123" s="177"/>
      <c r="AB1123" s="177"/>
      <c r="AC1123" s="177"/>
      <c r="AD1123" s="177"/>
      <c r="AE1123" s="177"/>
      <c r="AF1123" s="177"/>
      <c r="AG1123" s="177"/>
      <c r="AH1123" s="177"/>
      <c r="AI1123" s="177"/>
      <c r="AJ1123" s="177"/>
      <c r="AK1123" s="177"/>
      <c r="AL1123" s="177"/>
      <c r="AM1123" s="177"/>
      <c r="AN1123" s="177"/>
      <c r="AO1123" s="177"/>
      <c r="AP1123" s="177"/>
      <c r="AQ1123" s="177"/>
      <c r="AR1123" s="177"/>
      <c r="AS1123" s="177"/>
      <c r="AT1123" s="177"/>
    </row>
    <row r="1124" spans="1:46" ht="15" customHeight="1">
      <c r="A1124" s="177"/>
      <c r="B1124" s="177"/>
      <c r="C1124" s="177"/>
      <c r="D1124" s="177"/>
      <c r="E1124" s="177"/>
      <c r="F1124" s="177"/>
      <c r="G1124" s="177"/>
      <c r="H1124" s="177"/>
      <c r="I1124" s="177"/>
      <c r="J1124" s="177"/>
      <c r="K1124" s="177"/>
      <c r="L1124" s="177"/>
      <c r="M1124" s="177"/>
      <c r="N1124" s="177"/>
      <c r="O1124" s="177"/>
      <c r="P1124" s="177"/>
      <c r="Q1124" s="177"/>
      <c r="R1124" s="177"/>
      <c r="S1124" s="177"/>
      <c r="T1124" s="177"/>
      <c r="U1124" s="177"/>
      <c r="V1124" s="177"/>
      <c r="W1124" s="177"/>
      <c r="X1124" s="177"/>
      <c r="Y1124" s="177"/>
      <c r="Z1124" s="177"/>
      <c r="AA1124" s="177"/>
      <c r="AB1124" s="177"/>
      <c r="AC1124" s="177"/>
      <c r="AD1124" s="177"/>
      <c r="AE1124" s="177"/>
      <c r="AF1124" s="177"/>
      <c r="AG1124" s="177"/>
      <c r="AH1124" s="177"/>
      <c r="AI1124" s="177"/>
      <c r="AJ1124" s="177"/>
      <c r="AK1124" s="177"/>
      <c r="AL1124" s="177"/>
      <c r="AM1124" s="177"/>
      <c r="AN1124" s="177"/>
      <c r="AO1124" s="177"/>
      <c r="AP1124" s="177"/>
      <c r="AQ1124" s="177"/>
      <c r="AR1124" s="177"/>
      <c r="AS1124" s="177"/>
      <c r="AT1124" s="177"/>
    </row>
    <row r="1125" spans="1:46" ht="15" customHeight="1">
      <c r="A1125" s="177"/>
      <c r="B1125" s="177"/>
      <c r="C1125" s="177"/>
      <c r="D1125" s="177"/>
      <c r="E1125" s="177"/>
      <c r="F1125" s="177"/>
      <c r="G1125" s="177"/>
      <c r="H1125" s="177"/>
      <c r="I1125" s="177"/>
      <c r="J1125" s="177"/>
      <c r="K1125" s="177"/>
      <c r="L1125" s="177"/>
      <c r="M1125" s="177"/>
      <c r="N1125" s="177"/>
      <c r="O1125" s="177"/>
      <c r="P1125" s="177"/>
      <c r="Q1125" s="177"/>
      <c r="R1125" s="177"/>
      <c r="S1125" s="177"/>
      <c r="T1125" s="177"/>
      <c r="U1125" s="177"/>
      <c r="V1125" s="177"/>
      <c r="W1125" s="177"/>
      <c r="X1125" s="177"/>
      <c r="Y1125" s="177"/>
      <c r="Z1125" s="177"/>
      <c r="AA1125" s="177"/>
      <c r="AB1125" s="177"/>
      <c r="AC1125" s="177"/>
      <c r="AD1125" s="177"/>
      <c r="AE1125" s="177"/>
      <c r="AF1125" s="177"/>
      <c r="AG1125" s="177"/>
      <c r="AH1125" s="177"/>
      <c r="AI1125" s="177"/>
      <c r="AJ1125" s="177"/>
      <c r="AK1125" s="177"/>
      <c r="AL1125" s="177"/>
      <c r="AM1125" s="177"/>
      <c r="AN1125" s="177"/>
      <c r="AO1125" s="177"/>
      <c r="AP1125" s="177"/>
      <c r="AQ1125" s="177"/>
      <c r="AR1125" s="177"/>
      <c r="AS1125" s="177"/>
      <c r="AT1125" s="177"/>
    </row>
    <row r="1126" spans="1:46" ht="15" customHeight="1">
      <c r="A1126" s="177"/>
      <c r="B1126" s="177"/>
      <c r="C1126" s="177"/>
      <c r="D1126" s="177"/>
      <c r="E1126" s="177"/>
      <c r="F1126" s="177"/>
      <c r="G1126" s="177"/>
      <c r="H1126" s="177"/>
      <c r="I1126" s="177"/>
      <c r="J1126" s="177"/>
      <c r="K1126" s="177"/>
      <c r="L1126" s="177"/>
      <c r="M1126" s="177"/>
      <c r="N1126" s="177"/>
      <c r="O1126" s="177"/>
      <c r="P1126" s="177"/>
      <c r="Q1126" s="177"/>
      <c r="R1126" s="177"/>
      <c r="S1126" s="177"/>
      <c r="T1126" s="177"/>
      <c r="U1126" s="177"/>
      <c r="V1126" s="177"/>
      <c r="W1126" s="177"/>
      <c r="X1126" s="177"/>
      <c r="Y1126" s="177"/>
      <c r="Z1126" s="177"/>
      <c r="AA1126" s="177"/>
      <c r="AB1126" s="177"/>
      <c r="AC1126" s="177"/>
      <c r="AD1126" s="177"/>
      <c r="AE1126" s="177"/>
      <c r="AF1126" s="177"/>
      <c r="AG1126" s="177"/>
      <c r="AH1126" s="177"/>
      <c r="AI1126" s="177"/>
      <c r="AJ1126" s="177"/>
      <c r="AK1126" s="177"/>
      <c r="AL1126" s="177"/>
      <c r="AM1126" s="177"/>
      <c r="AN1126" s="177"/>
      <c r="AO1126" s="177"/>
      <c r="AP1126" s="177"/>
      <c r="AQ1126" s="177"/>
      <c r="AR1126" s="177"/>
      <c r="AS1126" s="177"/>
      <c r="AT1126" s="177"/>
    </row>
    <row r="1127" spans="1:46" ht="15" customHeight="1">
      <c r="A1127" s="177"/>
      <c r="B1127" s="177"/>
      <c r="C1127" s="177"/>
      <c r="D1127" s="177"/>
      <c r="E1127" s="177"/>
      <c r="F1127" s="177"/>
      <c r="G1127" s="177"/>
      <c r="H1127" s="177"/>
      <c r="I1127" s="177"/>
      <c r="J1127" s="177"/>
      <c r="K1127" s="177"/>
      <c r="L1127" s="177"/>
      <c r="M1127" s="177"/>
      <c r="N1127" s="177"/>
      <c r="O1127" s="177"/>
      <c r="P1127" s="177"/>
      <c r="Q1127" s="177"/>
      <c r="R1127" s="177"/>
      <c r="S1127" s="177"/>
      <c r="T1127" s="177"/>
      <c r="U1127" s="177"/>
      <c r="V1127" s="177"/>
      <c r="W1127" s="177"/>
      <c r="X1127" s="177"/>
      <c r="Y1127" s="177"/>
      <c r="Z1127" s="177"/>
      <c r="AA1127" s="177"/>
      <c r="AB1127" s="177"/>
      <c r="AC1127" s="177"/>
      <c r="AD1127" s="177"/>
      <c r="AE1127" s="177"/>
      <c r="AF1127" s="177"/>
      <c r="AG1127" s="177"/>
      <c r="AH1127" s="177"/>
      <c r="AI1127" s="177"/>
      <c r="AJ1127" s="177"/>
      <c r="AK1127" s="177"/>
      <c r="AL1127" s="177"/>
      <c r="AM1127" s="177"/>
      <c r="AN1127" s="177"/>
      <c r="AO1127" s="177"/>
      <c r="AP1127" s="177"/>
      <c r="AQ1127" s="177"/>
      <c r="AR1127" s="177"/>
      <c r="AS1127" s="177"/>
      <c r="AT1127" s="177"/>
    </row>
    <row r="1128" spans="1:46" ht="15" customHeight="1">
      <c r="A1128" s="177"/>
      <c r="B1128" s="177"/>
      <c r="C1128" s="177"/>
      <c r="D1128" s="177"/>
      <c r="E1128" s="177"/>
      <c r="F1128" s="177"/>
      <c r="G1128" s="177"/>
      <c r="H1128" s="177"/>
      <c r="I1128" s="177"/>
      <c r="J1128" s="177"/>
      <c r="K1128" s="177"/>
      <c r="L1128" s="177"/>
      <c r="M1128" s="177"/>
      <c r="N1128" s="177"/>
      <c r="O1128" s="177"/>
      <c r="P1128" s="177"/>
      <c r="Q1128" s="177"/>
      <c r="R1128" s="177"/>
      <c r="S1128" s="177"/>
      <c r="T1128" s="177"/>
      <c r="U1128" s="177"/>
      <c r="V1128" s="177"/>
      <c r="W1128" s="177"/>
      <c r="X1128" s="177"/>
      <c r="Y1128" s="177"/>
      <c r="Z1128" s="177"/>
      <c r="AA1128" s="177"/>
      <c r="AB1128" s="177"/>
      <c r="AC1128" s="177"/>
      <c r="AD1128" s="177"/>
      <c r="AE1128" s="177"/>
      <c r="AF1128" s="177"/>
      <c r="AG1128" s="177"/>
      <c r="AH1128" s="177"/>
      <c r="AI1128" s="177"/>
      <c r="AJ1128" s="177"/>
      <c r="AK1128" s="177"/>
      <c r="AL1128" s="177"/>
      <c r="AM1128" s="177"/>
      <c r="AN1128" s="177"/>
      <c r="AO1128" s="177"/>
      <c r="AP1128" s="177"/>
      <c r="AQ1128" s="177"/>
      <c r="AR1128" s="177"/>
      <c r="AS1128" s="177"/>
      <c r="AT1128" s="177"/>
    </row>
    <row r="1129" spans="1:46" ht="15" customHeight="1">
      <c r="A1129" s="177"/>
      <c r="B1129" s="177"/>
      <c r="C1129" s="177"/>
      <c r="D1129" s="177"/>
      <c r="E1129" s="177"/>
      <c r="F1129" s="177"/>
      <c r="G1129" s="177"/>
      <c r="H1129" s="177"/>
      <c r="I1129" s="177"/>
      <c r="J1129" s="177"/>
      <c r="K1129" s="177"/>
      <c r="L1129" s="177"/>
      <c r="M1129" s="177"/>
      <c r="N1129" s="177"/>
      <c r="O1129" s="177"/>
      <c r="P1129" s="177"/>
      <c r="Q1129" s="177"/>
      <c r="R1129" s="177"/>
      <c r="S1129" s="177"/>
      <c r="T1129" s="177"/>
      <c r="U1129" s="177"/>
      <c r="V1129" s="177"/>
      <c r="W1129" s="177"/>
      <c r="X1129" s="177"/>
      <c r="Y1129" s="177"/>
      <c r="Z1129" s="177"/>
      <c r="AA1129" s="177"/>
      <c r="AB1129" s="177"/>
      <c r="AC1129" s="177"/>
      <c r="AD1129" s="177"/>
      <c r="AE1129" s="177"/>
      <c r="AF1129" s="177"/>
      <c r="AG1129" s="177"/>
      <c r="AH1129" s="177"/>
      <c r="AI1129" s="177"/>
      <c r="AJ1129" s="177"/>
      <c r="AK1129" s="177"/>
      <c r="AL1129" s="177"/>
      <c r="AM1129" s="177"/>
      <c r="AN1129" s="177"/>
      <c r="AO1129" s="177"/>
      <c r="AP1129" s="177"/>
      <c r="AQ1129" s="177"/>
      <c r="AR1129" s="177"/>
      <c r="AS1129" s="177"/>
      <c r="AT1129" s="177"/>
    </row>
    <row r="1130" spans="1:46" ht="15" customHeight="1">
      <c r="A1130" s="177"/>
      <c r="B1130" s="177"/>
      <c r="C1130" s="177"/>
      <c r="D1130" s="177"/>
      <c r="E1130" s="177"/>
      <c r="F1130" s="177"/>
      <c r="G1130" s="177"/>
      <c r="H1130" s="177"/>
      <c r="I1130" s="177"/>
      <c r="J1130" s="177"/>
      <c r="K1130" s="177"/>
      <c r="L1130" s="177"/>
      <c r="M1130" s="177"/>
      <c r="N1130" s="177"/>
      <c r="O1130" s="177"/>
      <c r="P1130" s="177"/>
      <c r="Q1130" s="177"/>
      <c r="R1130" s="177"/>
      <c r="S1130" s="177"/>
      <c r="T1130" s="177"/>
      <c r="U1130" s="177"/>
      <c r="V1130" s="177"/>
      <c r="W1130" s="177"/>
      <c r="X1130" s="177"/>
      <c r="Y1130" s="177"/>
      <c r="Z1130" s="177"/>
      <c r="AA1130" s="177"/>
      <c r="AB1130" s="177"/>
      <c r="AC1130" s="177"/>
      <c r="AD1130" s="177"/>
      <c r="AE1130" s="177"/>
      <c r="AF1130" s="177"/>
      <c r="AG1130" s="177"/>
      <c r="AH1130" s="177"/>
      <c r="AI1130" s="177"/>
      <c r="AJ1130" s="177"/>
      <c r="AK1130" s="177"/>
      <c r="AL1130" s="177"/>
      <c r="AM1130" s="177"/>
      <c r="AN1130" s="177"/>
      <c r="AO1130" s="177"/>
      <c r="AP1130" s="177"/>
      <c r="AQ1130" s="177"/>
      <c r="AR1130" s="177"/>
      <c r="AS1130" s="177"/>
      <c r="AT1130" s="177"/>
    </row>
    <row r="1131" spans="1:46" ht="15" customHeight="1">
      <c r="A1131" s="177"/>
      <c r="B1131" s="177"/>
      <c r="C1131" s="177"/>
      <c r="D1131" s="177"/>
      <c r="E1131" s="177"/>
      <c r="F1131" s="177"/>
      <c r="G1131" s="177"/>
      <c r="H1131" s="177"/>
      <c r="I1131" s="177"/>
      <c r="J1131" s="177"/>
      <c r="K1131" s="177"/>
      <c r="L1131" s="177"/>
      <c r="M1131" s="177"/>
      <c r="N1131" s="177"/>
      <c r="O1131" s="177"/>
      <c r="P1131" s="177"/>
      <c r="Q1131" s="177"/>
      <c r="R1131" s="177"/>
      <c r="S1131" s="177"/>
      <c r="T1131" s="177"/>
      <c r="U1131" s="177"/>
      <c r="V1131" s="177"/>
      <c r="W1131" s="177"/>
      <c r="X1131" s="177"/>
      <c r="Y1131" s="177"/>
      <c r="Z1131" s="177"/>
      <c r="AA1131" s="177"/>
      <c r="AB1131" s="177"/>
      <c r="AC1131" s="177"/>
      <c r="AD1131" s="177"/>
      <c r="AE1131" s="177"/>
      <c r="AF1131" s="177"/>
      <c r="AG1131" s="177"/>
      <c r="AH1131" s="177"/>
      <c r="AI1131" s="177"/>
      <c r="AJ1131" s="177"/>
      <c r="AK1131" s="177"/>
      <c r="AL1131" s="177"/>
      <c r="AM1131" s="177"/>
      <c r="AN1131" s="177"/>
      <c r="AO1131" s="177"/>
      <c r="AP1131" s="177"/>
      <c r="AQ1131" s="177"/>
      <c r="AR1131" s="177"/>
      <c r="AS1131" s="177"/>
      <c r="AT1131" s="177"/>
    </row>
    <row r="1132" spans="1:46" ht="15" customHeight="1">
      <c r="A1132" s="177"/>
      <c r="B1132" s="177"/>
      <c r="C1132" s="177"/>
      <c r="D1132" s="177"/>
      <c r="E1132" s="177"/>
      <c r="F1132" s="177"/>
      <c r="G1132" s="177"/>
      <c r="H1132" s="177"/>
      <c r="I1132" s="177"/>
      <c r="J1132" s="177"/>
      <c r="K1132" s="177"/>
      <c r="L1132" s="177"/>
      <c r="M1132" s="177"/>
      <c r="N1132" s="177"/>
      <c r="O1132" s="177"/>
      <c r="P1132" s="177"/>
      <c r="Q1132" s="177"/>
      <c r="R1132" s="177"/>
      <c r="S1132" s="177"/>
      <c r="T1132" s="177"/>
      <c r="U1132" s="177"/>
      <c r="V1132" s="177"/>
      <c r="W1132" s="177"/>
      <c r="X1132" s="177"/>
      <c r="Y1132" s="177"/>
      <c r="Z1132" s="177"/>
      <c r="AA1132" s="177"/>
      <c r="AB1132" s="177"/>
      <c r="AC1132" s="177"/>
      <c r="AD1132" s="177"/>
      <c r="AE1132" s="177"/>
      <c r="AF1132" s="177"/>
      <c r="AG1132" s="177"/>
      <c r="AH1132" s="177"/>
      <c r="AI1132" s="177"/>
      <c r="AJ1132" s="177"/>
      <c r="AK1132" s="177"/>
      <c r="AL1132" s="177"/>
      <c r="AM1132" s="177"/>
      <c r="AN1132" s="177"/>
      <c r="AO1132" s="177"/>
      <c r="AP1132" s="177"/>
      <c r="AQ1132" s="177"/>
      <c r="AR1132" s="177"/>
      <c r="AS1132" s="177"/>
      <c r="AT1132" s="177"/>
    </row>
    <row r="1133" spans="1:46" ht="15" customHeight="1">
      <c r="A1133" s="177"/>
      <c r="B1133" s="177"/>
      <c r="C1133" s="177"/>
      <c r="D1133" s="177"/>
      <c r="E1133" s="177"/>
      <c r="F1133" s="177"/>
      <c r="G1133" s="177"/>
      <c r="H1133" s="177"/>
      <c r="I1133" s="177"/>
      <c r="J1133" s="177"/>
      <c r="K1133" s="177"/>
      <c r="L1133" s="177"/>
      <c r="M1133" s="177"/>
      <c r="N1133" s="177"/>
      <c r="O1133" s="177"/>
      <c r="P1133" s="177"/>
      <c r="Q1133" s="177"/>
      <c r="R1133" s="177"/>
      <c r="S1133" s="177"/>
      <c r="T1133" s="177"/>
      <c r="U1133" s="177"/>
      <c r="V1133" s="177"/>
      <c r="W1133" s="177"/>
      <c r="X1133" s="177"/>
      <c r="Y1133" s="177"/>
      <c r="Z1133" s="177"/>
      <c r="AA1133" s="177"/>
      <c r="AB1133" s="177"/>
      <c r="AC1133" s="177"/>
      <c r="AD1133" s="177"/>
      <c r="AE1133" s="177"/>
      <c r="AF1133" s="177"/>
      <c r="AG1133" s="177"/>
      <c r="AH1133" s="177"/>
      <c r="AI1133" s="177"/>
      <c r="AJ1133" s="177"/>
      <c r="AK1133" s="177"/>
      <c r="AL1133" s="177"/>
      <c r="AM1133" s="177"/>
      <c r="AN1133" s="177"/>
      <c r="AO1133" s="177"/>
      <c r="AP1133" s="177"/>
      <c r="AQ1133" s="177"/>
      <c r="AR1133" s="177"/>
      <c r="AS1133" s="177"/>
      <c r="AT1133" s="177"/>
    </row>
    <row r="1134" spans="1:46" ht="15" customHeight="1">
      <c r="A1134" s="177"/>
      <c r="B1134" s="177"/>
      <c r="C1134" s="177"/>
      <c r="D1134" s="177"/>
      <c r="E1134" s="177"/>
      <c r="F1134" s="177"/>
      <c r="G1134" s="177"/>
      <c r="H1134" s="177"/>
      <c r="I1134" s="177"/>
      <c r="J1134" s="177"/>
      <c r="K1134" s="177"/>
      <c r="L1134" s="177"/>
      <c r="M1134" s="177"/>
      <c r="N1134" s="177"/>
      <c r="O1134" s="177"/>
      <c r="P1134" s="177"/>
      <c r="Q1134" s="177"/>
      <c r="R1134" s="177"/>
      <c r="S1134" s="177"/>
      <c r="T1134" s="177"/>
      <c r="U1134" s="177"/>
      <c r="V1134" s="177"/>
      <c r="W1134" s="177"/>
      <c r="X1134" s="177"/>
      <c r="Y1134" s="177"/>
      <c r="Z1134" s="177"/>
      <c r="AA1134" s="177"/>
      <c r="AB1134" s="177"/>
      <c r="AC1134" s="177"/>
      <c r="AD1134" s="177"/>
      <c r="AE1134" s="177"/>
      <c r="AF1134" s="177"/>
      <c r="AG1134" s="177"/>
      <c r="AH1134" s="177"/>
      <c r="AI1134" s="177"/>
      <c r="AJ1134" s="177"/>
      <c r="AK1134" s="177"/>
      <c r="AL1134" s="177"/>
      <c r="AM1134" s="177"/>
      <c r="AN1134" s="177"/>
      <c r="AO1134" s="177"/>
      <c r="AP1134" s="177"/>
      <c r="AQ1134" s="177"/>
      <c r="AR1134" s="177"/>
      <c r="AS1134" s="177"/>
      <c r="AT1134" s="177"/>
    </row>
    <row r="1135" spans="1:46" ht="15" customHeight="1">
      <c r="A1135" s="177"/>
      <c r="B1135" s="177"/>
      <c r="C1135" s="177"/>
      <c r="D1135" s="177"/>
      <c r="E1135" s="177"/>
      <c r="F1135" s="177"/>
      <c r="G1135" s="177"/>
      <c r="H1135" s="177"/>
      <c r="I1135" s="177"/>
      <c r="J1135" s="177"/>
      <c r="K1135" s="177"/>
      <c r="L1135" s="177"/>
      <c r="M1135" s="177"/>
      <c r="N1135" s="177"/>
      <c r="O1135" s="177"/>
      <c r="P1135" s="177"/>
      <c r="Q1135" s="177"/>
      <c r="R1135" s="177"/>
      <c r="S1135" s="177"/>
      <c r="T1135" s="177"/>
      <c r="U1135" s="177"/>
      <c r="V1135" s="177"/>
      <c r="W1135" s="177"/>
      <c r="X1135" s="177"/>
      <c r="Y1135" s="177"/>
      <c r="Z1135" s="177"/>
      <c r="AA1135" s="177"/>
      <c r="AB1135" s="177"/>
      <c r="AC1135" s="177"/>
      <c r="AD1135" s="177"/>
      <c r="AE1135" s="177"/>
      <c r="AF1135" s="177"/>
      <c r="AG1135" s="177"/>
      <c r="AH1135" s="177"/>
      <c r="AI1135" s="177"/>
      <c r="AJ1135" s="177"/>
      <c r="AK1135" s="177"/>
      <c r="AL1135" s="177"/>
      <c r="AM1135" s="177"/>
      <c r="AN1135" s="177"/>
      <c r="AO1135" s="177"/>
      <c r="AP1135" s="177"/>
      <c r="AQ1135" s="177"/>
      <c r="AR1135" s="177"/>
      <c r="AS1135" s="177"/>
      <c r="AT1135" s="177"/>
    </row>
    <row r="1136" spans="1:46" ht="15" customHeight="1">
      <c r="A1136" s="177"/>
      <c r="B1136" s="177"/>
      <c r="C1136" s="177"/>
      <c r="D1136" s="177"/>
      <c r="E1136" s="177"/>
      <c r="F1136" s="177"/>
      <c r="G1136" s="177"/>
      <c r="H1136" s="177"/>
      <c r="I1136" s="177"/>
      <c r="J1136" s="177"/>
      <c r="K1136" s="177"/>
      <c r="L1136" s="177"/>
      <c r="M1136" s="177"/>
      <c r="N1136" s="177"/>
      <c r="O1136" s="177"/>
      <c r="P1136" s="177"/>
      <c r="Q1136" s="177"/>
      <c r="R1136" s="177"/>
      <c r="S1136" s="177"/>
      <c r="T1136" s="177"/>
      <c r="U1136" s="177"/>
      <c r="V1136" s="177"/>
      <c r="W1136" s="177"/>
      <c r="X1136" s="177"/>
      <c r="Y1136" s="177"/>
      <c r="Z1136" s="177"/>
      <c r="AA1136" s="177"/>
      <c r="AB1136" s="177"/>
      <c r="AC1136" s="177"/>
      <c r="AD1136" s="177"/>
      <c r="AE1136" s="177"/>
      <c r="AF1136" s="177"/>
      <c r="AG1136" s="177"/>
      <c r="AH1136" s="177"/>
      <c r="AI1136" s="177"/>
      <c r="AJ1136" s="177"/>
      <c r="AK1136" s="177"/>
      <c r="AL1136" s="177"/>
      <c r="AM1136" s="177"/>
      <c r="AN1136" s="177"/>
      <c r="AO1136" s="177"/>
      <c r="AP1136" s="177"/>
      <c r="AQ1136" s="177"/>
      <c r="AR1136" s="177"/>
      <c r="AS1136" s="177"/>
      <c r="AT1136" s="177"/>
    </row>
    <row r="1137" spans="1:46" ht="15" customHeight="1">
      <c r="A1137" s="177"/>
      <c r="B1137" s="177"/>
      <c r="C1137" s="177"/>
      <c r="D1137" s="177"/>
      <c r="E1137" s="177"/>
      <c r="F1137" s="177"/>
      <c r="G1137" s="177"/>
      <c r="H1137" s="177"/>
      <c r="I1137" s="177"/>
      <c r="J1137" s="177"/>
      <c r="K1137" s="177"/>
      <c r="L1137" s="177"/>
      <c r="M1137" s="177"/>
      <c r="N1137" s="177"/>
      <c r="O1137" s="177"/>
      <c r="P1137" s="177"/>
      <c r="Q1137" s="177"/>
      <c r="R1137" s="177"/>
      <c r="S1137" s="177"/>
      <c r="T1137" s="177"/>
      <c r="U1137" s="177"/>
      <c r="V1137" s="177"/>
      <c r="W1137" s="177"/>
      <c r="X1137" s="177"/>
      <c r="Y1137" s="177"/>
      <c r="Z1137" s="177"/>
      <c r="AA1137" s="177"/>
      <c r="AB1137" s="177"/>
      <c r="AC1137" s="177"/>
      <c r="AD1137" s="177"/>
      <c r="AE1137" s="177"/>
      <c r="AF1137" s="177"/>
      <c r="AG1137" s="177"/>
      <c r="AH1137" s="177"/>
      <c r="AI1137" s="177"/>
      <c r="AJ1137" s="177"/>
      <c r="AK1137" s="177"/>
      <c r="AL1137" s="177"/>
      <c r="AM1137" s="177"/>
      <c r="AN1137" s="177"/>
      <c r="AO1137" s="177"/>
      <c r="AP1137" s="177"/>
      <c r="AQ1137" s="177"/>
      <c r="AR1137" s="177"/>
      <c r="AS1137" s="177"/>
      <c r="AT1137" s="177"/>
    </row>
    <row r="1138" spans="1:46" ht="15" customHeight="1">
      <c r="A1138" s="177"/>
      <c r="B1138" s="177"/>
      <c r="C1138" s="177"/>
      <c r="D1138" s="177"/>
      <c r="E1138" s="177"/>
      <c r="F1138" s="177"/>
      <c r="G1138" s="177"/>
      <c r="H1138" s="177"/>
      <c r="I1138" s="177"/>
      <c r="J1138" s="177"/>
      <c r="K1138" s="177"/>
      <c r="L1138" s="177"/>
      <c r="M1138" s="177"/>
      <c r="N1138" s="177"/>
      <c r="O1138" s="177"/>
      <c r="P1138" s="177"/>
      <c r="Q1138" s="177"/>
      <c r="R1138" s="177"/>
      <c r="S1138" s="177"/>
      <c r="T1138" s="177"/>
      <c r="U1138" s="177"/>
      <c r="V1138" s="177"/>
      <c r="W1138" s="177"/>
      <c r="X1138" s="177"/>
      <c r="Y1138" s="177"/>
      <c r="Z1138" s="177"/>
      <c r="AA1138" s="177"/>
      <c r="AB1138" s="177"/>
      <c r="AC1138" s="177"/>
      <c r="AD1138" s="177"/>
      <c r="AE1138" s="177"/>
      <c r="AF1138" s="177"/>
      <c r="AG1138" s="177"/>
      <c r="AH1138" s="177"/>
      <c r="AI1138" s="177"/>
      <c r="AJ1138" s="177"/>
      <c r="AK1138" s="177"/>
      <c r="AL1138" s="177"/>
      <c r="AM1138" s="177"/>
      <c r="AN1138" s="177"/>
      <c r="AO1138" s="177"/>
      <c r="AP1138" s="177"/>
      <c r="AQ1138" s="177"/>
      <c r="AR1138" s="177"/>
      <c r="AS1138" s="177"/>
      <c r="AT1138" s="177"/>
    </row>
    <row r="1139" spans="1:46" ht="15" customHeight="1">
      <c r="A1139" s="177"/>
      <c r="B1139" s="177"/>
      <c r="C1139" s="177"/>
      <c r="D1139" s="177"/>
      <c r="E1139" s="177"/>
      <c r="F1139" s="177"/>
      <c r="G1139" s="177"/>
      <c r="H1139" s="177"/>
      <c r="I1139" s="177"/>
      <c r="J1139" s="177"/>
      <c r="K1139" s="177"/>
      <c r="L1139" s="177"/>
      <c r="M1139" s="177"/>
      <c r="N1139" s="177"/>
      <c r="O1139" s="177"/>
      <c r="P1139" s="177"/>
      <c r="Q1139" s="177"/>
      <c r="R1139" s="177"/>
      <c r="S1139" s="177"/>
      <c r="T1139" s="177"/>
      <c r="U1139" s="177"/>
      <c r="V1139" s="177"/>
      <c r="W1139" s="177"/>
      <c r="X1139" s="177"/>
      <c r="Y1139" s="177"/>
      <c r="Z1139" s="177"/>
      <c r="AA1139" s="177"/>
      <c r="AB1139" s="177"/>
      <c r="AC1139" s="177"/>
      <c r="AD1139" s="177"/>
      <c r="AE1139" s="177"/>
      <c r="AF1139" s="177"/>
      <c r="AG1139" s="177"/>
      <c r="AH1139" s="177"/>
      <c r="AI1139" s="177"/>
      <c r="AJ1139" s="177"/>
      <c r="AK1139" s="177"/>
      <c r="AL1139" s="177"/>
      <c r="AM1139" s="177"/>
      <c r="AN1139" s="177"/>
      <c r="AO1139" s="177"/>
      <c r="AP1139" s="177"/>
      <c r="AQ1139" s="177"/>
      <c r="AR1139" s="177"/>
      <c r="AS1139" s="177"/>
      <c r="AT1139" s="177"/>
    </row>
    <row r="1140" spans="1:46" ht="15" customHeight="1">
      <c r="A1140" s="177"/>
      <c r="B1140" s="177"/>
      <c r="C1140" s="177"/>
      <c r="D1140" s="177"/>
      <c r="E1140" s="177"/>
      <c r="F1140" s="177"/>
      <c r="G1140" s="177"/>
      <c r="H1140" s="177"/>
      <c r="I1140" s="177"/>
      <c r="J1140" s="177"/>
      <c r="K1140" s="177"/>
      <c r="L1140" s="177"/>
      <c r="M1140" s="177"/>
      <c r="N1140" s="177"/>
      <c r="O1140" s="177"/>
      <c r="P1140" s="177"/>
      <c r="Q1140" s="177"/>
      <c r="R1140" s="177"/>
      <c r="S1140" s="177"/>
      <c r="T1140" s="177"/>
      <c r="U1140" s="177"/>
      <c r="V1140" s="177"/>
      <c r="W1140" s="177"/>
      <c r="X1140" s="177"/>
      <c r="Y1140" s="177"/>
      <c r="Z1140" s="177"/>
      <c r="AA1140" s="177"/>
      <c r="AB1140" s="177"/>
      <c r="AC1140" s="177"/>
      <c r="AD1140" s="177"/>
      <c r="AE1140" s="177"/>
      <c r="AF1140" s="177"/>
      <c r="AG1140" s="177"/>
      <c r="AH1140" s="177"/>
      <c r="AI1140" s="177"/>
      <c r="AJ1140" s="177"/>
      <c r="AK1140" s="177"/>
      <c r="AL1140" s="177"/>
      <c r="AM1140" s="177"/>
      <c r="AN1140" s="177"/>
      <c r="AO1140" s="177"/>
      <c r="AP1140" s="177"/>
      <c r="AQ1140" s="177"/>
      <c r="AR1140" s="177"/>
      <c r="AS1140" s="177"/>
      <c r="AT1140" s="177"/>
    </row>
    <row r="1141" spans="1:46" ht="15" customHeight="1">
      <c r="A1141" s="177"/>
      <c r="B1141" s="177"/>
      <c r="C1141" s="177"/>
      <c r="D1141" s="177"/>
      <c r="E1141" s="177"/>
      <c r="F1141" s="177"/>
      <c r="G1141" s="177"/>
      <c r="H1141" s="177"/>
      <c r="I1141" s="177"/>
      <c r="J1141" s="177"/>
      <c r="K1141" s="177"/>
      <c r="L1141" s="177"/>
      <c r="M1141" s="177"/>
      <c r="N1141" s="177"/>
      <c r="O1141" s="177"/>
      <c r="P1141" s="177"/>
      <c r="Q1141" s="177"/>
      <c r="R1141" s="177"/>
      <c r="S1141" s="177"/>
      <c r="T1141" s="177"/>
      <c r="U1141" s="177"/>
      <c r="V1141" s="177"/>
      <c r="W1141" s="177"/>
      <c r="X1141" s="177"/>
      <c r="Y1141" s="177"/>
      <c r="Z1141" s="177"/>
      <c r="AA1141" s="177"/>
      <c r="AB1141" s="177"/>
      <c r="AC1141" s="177"/>
      <c r="AD1141" s="177"/>
      <c r="AE1141" s="177"/>
      <c r="AF1141" s="177"/>
      <c r="AG1141" s="177"/>
      <c r="AH1141" s="177"/>
      <c r="AI1141" s="177"/>
      <c r="AJ1141" s="177"/>
      <c r="AK1141" s="177"/>
      <c r="AL1141" s="177"/>
      <c r="AM1141" s="177"/>
      <c r="AN1141" s="177"/>
      <c r="AO1141" s="177"/>
      <c r="AP1141" s="177"/>
      <c r="AQ1141" s="177"/>
      <c r="AR1141" s="177"/>
      <c r="AS1141" s="177"/>
      <c r="AT1141" s="177"/>
    </row>
    <row r="1142" spans="1:46" ht="15" customHeight="1">
      <c r="A1142" s="177"/>
      <c r="B1142" s="177"/>
      <c r="C1142" s="177"/>
      <c r="D1142" s="177"/>
      <c r="E1142" s="177"/>
      <c r="F1142" s="177"/>
      <c r="G1142" s="177"/>
      <c r="H1142" s="177"/>
      <c r="I1142" s="177"/>
      <c r="J1142" s="177"/>
      <c r="K1142" s="177"/>
      <c r="L1142" s="177"/>
      <c r="M1142" s="177"/>
      <c r="N1142" s="177"/>
      <c r="O1142" s="177"/>
      <c r="P1142" s="177"/>
      <c r="Q1142" s="177"/>
      <c r="R1142" s="177"/>
      <c r="S1142" s="177"/>
      <c r="T1142" s="177"/>
      <c r="U1142" s="177"/>
      <c r="V1142" s="177"/>
      <c r="W1142" s="177"/>
      <c r="X1142" s="177"/>
      <c r="Y1142" s="177"/>
      <c r="Z1142" s="177"/>
      <c r="AA1142" s="177"/>
      <c r="AB1142" s="177"/>
      <c r="AC1142" s="177"/>
      <c r="AD1142" s="177"/>
      <c r="AE1142" s="177"/>
      <c r="AF1142" s="177"/>
      <c r="AG1142" s="177"/>
      <c r="AH1142" s="177"/>
      <c r="AI1142" s="177"/>
      <c r="AJ1142" s="177"/>
      <c r="AK1142" s="177"/>
      <c r="AL1142" s="177"/>
      <c r="AM1142" s="177"/>
      <c r="AN1142" s="177"/>
      <c r="AO1142" s="177"/>
      <c r="AP1142" s="177"/>
      <c r="AQ1142" s="177"/>
      <c r="AR1142" s="177"/>
      <c r="AS1142" s="177"/>
      <c r="AT1142" s="177"/>
    </row>
    <row r="1143" spans="1:46" ht="15" customHeight="1">
      <c r="A1143" s="177"/>
      <c r="B1143" s="177"/>
      <c r="C1143" s="177"/>
      <c r="D1143" s="177"/>
      <c r="E1143" s="177"/>
      <c r="F1143" s="177"/>
      <c r="G1143" s="177"/>
      <c r="H1143" s="177"/>
      <c r="I1143" s="177"/>
      <c r="J1143" s="177"/>
      <c r="K1143" s="177"/>
      <c r="L1143" s="177"/>
      <c r="M1143" s="177"/>
      <c r="N1143" s="177"/>
      <c r="O1143" s="177"/>
      <c r="P1143" s="177"/>
      <c r="Q1143" s="177"/>
      <c r="R1143" s="177"/>
      <c r="S1143" s="177"/>
      <c r="T1143" s="177"/>
      <c r="U1143" s="177"/>
      <c r="V1143" s="177"/>
      <c r="W1143" s="177"/>
      <c r="X1143" s="177"/>
      <c r="Y1143" s="177"/>
      <c r="Z1143" s="177"/>
      <c r="AA1143" s="177"/>
      <c r="AB1143" s="177"/>
      <c r="AC1143" s="177"/>
      <c r="AD1143" s="177"/>
      <c r="AE1143" s="177"/>
      <c r="AF1143" s="177"/>
      <c r="AG1143" s="177"/>
      <c r="AH1143" s="177"/>
      <c r="AI1143" s="177"/>
      <c r="AJ1143" s="177"/>
      <c r="AK1143" s="177"/>
      <c r="AL1143" s="177"/>
      <c r="AM1143" s="177"/>
      <c r="AN1143" s="177"/>
      <c r="AO1143" s="177"/>
      <c r="AP1143" s="177"/>
      <c r="AQ1143" s="177"/>
      <c r="AR1143" s="177"/>
      <c r="AS1143" s="177"/>
      <c r="AT1143" s="177"/>
    </row>
    <row r="1144" spans="1:46" ht="15" customHeight="1">
      <c r="A1144" s="177"/>
      <c r="B1144" s="177"/>
      <c r="C1144" s="177"/>
      <c r="D1144" s="177"/>
      <c r="E1144" s="177"/>
      <c r="F1144" s="177"/>
      <c r="G1144" s="177"/>
      <c r="H1144" s="177"/>
      <c r="I1144" s="177"/>
      <c r="J1144" s="177"/>
      <c r="K1144" s="177"/>
      <c r="L1144" s="177"/>
      <c r="M1144" s="177"/>
      <c r="N1144" s="177"/>
      <c r="O1144" s="177"/>
      <c r="P1144" s="177"/>
      <c r="Q1144" s="177"/>
      <c r="R1144" s="177"/>
      <c r="S1144" s="177"/>
      <c r="T1144" s="177"/>
      <c r="U1144" s="177"/>
      <c r="V1144" s="177"/>
      <c r="W1144" s="177"/>
      <c r="X1144" s="177"/>
      <c r="Y1144" s="177"/>
      <c r="Z1144" s="177"/>
      <c r="AA1144" s="177"/>
      <c r="AB1144" s="177"/>
      <c r="AC1144" s="177"/>
      <c r="AD1144" s="177"/>
      <c r="AE1144" s="177"/>
      <c r="AF1144" s="177"/>
      <c r="AG1144" s="177"/>
      <c r="AH1144" s="177"/>
      <c r="AI1144" s="177"/>
      <c r="AJ1144" s="177"/>
      <c r="AK1144" s="177"/>
      <c r="AL1144" s="177"/>
      <c r="AM1144" s="177"/>
      <c r="AN1144" s="177"/>
      <c r="AO1144" s="177"/>
      <c r="AP1144" s="177"/>
      <c r="AQ1144" s="177"/>
      <c r="AR1144" s="177"/>
      <c r="AS1144" s="177"/>
      <c r="AT1144" s="177"/>
    </row>
    <row r="1145" spans="1:46" ht="15" customHeight="1">
      <c r="A1145" s="177"/>
      <c r="B1145" s="177"/>
      <c r="C1145" s="177"/>
      <c r="D1145" s="177"/>
      <c r="E1145" s="177"/>
      <c r="F1145" s="177"/>
      <c r="G1145" s="177"/>
      <c r="H1145" s="177"/>
      <c r="I1145" s="177"/>
      <c r="J1145" s="177"/>
      <c r="K1145" s="177"/>
      <c r="L1145" s="177"/>
      <c r="M1145" s="177"/>
      <c r="N1145" s="177"/>
      <c r="O1145" s="177"/>
      <c r="P1145" s="177"/>
      <c r="Q1145" s="177"/>
      <c r="R1145" s="177"/>
      <c r="S1145" s="177"/>
      <c r="T1145" s="177"/>
      <c r="U1145" s="177"/>
      <c r="V1145" s="177"/>
      <c r="W1145" s="177"/>
      <c r="X1145" s="177"/>
      <c r="Y1145" s="177"/>
      <c r="Z1145" s="177"/>
      <c r="AA1145" s="177"/>
      <c r="AB1145" s="177"/>
      <c r="AC1145" s="177"/>
      <c r="AD1145" s="177"/>
      <c r="AE1145" s="177"/>
      <c r="AF1145" s="177"/>
      <c r="AG1145" s="177"/>
      <c r="AH1145" s="177"/>
      <c r="AI1145" s="177"/>
      <c r="AJ1145" s="177"/>
      <c r="AK1145" s="177"/>
      <c r="AL1145" s="177"/>
      <c r="AM1145" s="177"/>
      <c r="AN1145" s="177"/>
      <c r="AO1145" s="177"/>
      <c r="AP1145" s="177"/>
      <c r="AQ1145" s="177"/>
      <c r="AR1145" s="177"/>
      <c r="AS1145" s="177"/>
      <c r="AT1145" s="177"/>
    </row>
    <row r="1146" spans="1:46" ht="15" customHeight="1">
      <c r="A1146" s="177"/>
      <c r="B1146" s="177"/>
      <c r="C1146" s="177"/>
      <c r="D1146" s="177"/>
      <c r="E1146" s="177"/>
      <c r="F1146" s="177"/>
      <c r="G1146" s="177"/>
      <c r="H1146" s="177"/>
      <c r="I1146" s="177"/>
      <c r="J1146" s="177"/>
      <c r="K1146" s="177"/>
      <c r="L1146" s="177"/>
      <c r="M1146" s="177"/>
      <c r="N1146" s="177"/>
      <c r="O1146" s="177"/>
      <c r="P1146" s="177"/>
      <c r="Q1146" s="177"/>
      <c r="R1146" s="177"/>
      <c r="S1146" s="177"/>
      <c r="T1146" s="177"/>
      <c r="U1146" s="177"/>
      <c r="V1146" s="177"/>
      <c r="W1146" s="177"/>
      <c r="X1146" s="177"/>
      <c r="Y1146" s="177"/>
      <c r="Z1146" s="177"/>
      <c r="AA1146" s="177"/>
      <c r="AB1146" s="177"/>
      <c r="AC1146" s="177"/>
      <c r="AD1146" s="177"/>
      <c r="AE1146" s="177"/>
      <c r="AF1146" s="177"/>
      <c r="AG1146" s="177"/>
      <c r="AH1146" s="177"/>
      <c r="AI1146" s="177"/>
      <c r="AJ1146" s="177"/>
      <c r="AK1146" s="177"/>
      <c r="AL1146" s="177"/>
      <c r="AM1146" s="177"/>
      <c r="AN1146" s="177"/>
      <c r="AO1146" s="177"/>
      <c r="AP1146" s="177"/>
      <c r="AQ1146" s="177"/>
      <c r="AR1146" s="177"/>
      <c r="AS1146" s="177"/>
      <c r="AT1146" s="177"/>
    </row>
    <row r="1147" spans="1:46" ht="15" customHeight="1">
      <c r="A1147" s="177"/>
      <c r="B1147" s="177"/>
      <c r="C1147" s="177"/>
      <c r="D1147" s="177"/>
      <c r="E1147" s="177"/>
      <c r="F1147" s="177"/>
      <c r="G1147" s="177"/>
      <c r="H1147" s="177"/>
      <c r="I1147" s="177"/>
      <c r="J1147" s="177"/>
      <c r="K1147" s="177"/>
      <c r="L1147" s="177"/>
      <c r="M1147" s="177"/>
      <c r="N1147" s="177"/>
      <c r="O1147" s="177"/>
      <c r="P1147" s="177"/>
      <c r="Q1147" s="177"/>
      <c r="R1147" s="177"/>
      <c r="S1147" s="177"/>
      <c r="T1147" s="177"/>
      <c r="U1147" s="177"/>
      <c r="V1147" s="177"/>
      <c r="W1147" s="177"/>
      <c r="X1147" s="177"/>
      <c r="Y1147" s="177"/>
      <c r="Z1147" s="177"/>
      <c r="AA1147" s="177"/>
      <c r="AB1147" s="177"/>
      <c r="AC1147" s="177"/>
      <c r="AD1147" s="177"/>
      <c r="AE1147" s="177"/>
      <c r="AF1147" s="177"/>
      <c r="AG1147" s="177"/>
      <c r="AH1147" s="177"/>
      <c r="AI1147" s="177"/>
      <c r="AJ1147" s="177"/>
      <c r="AK1147" s="177"/>
      <c r="AL1147" s="177"/>
      <c r="AM1147" s="177"/>
      <c r="AN1147" s="177"/>
      <c r="AO1147" s="177"/>
      <c r="AP1147" s="177"/>
      <c r="AQ1147" s="177"/>
      <c r="AR1147" s="177"/>
      <c r="AS1147" s="177"/>
      <c r="AT1147" s="177"/>
    </row>
    <row r="1148" spans="1:46" ht="15" customHeight="1">
      <c r="A1148" s="177"/>
      <c r="B1148" s="177"/>
      <c r="C1148" s="177"/>
      <c r="D1148" s="177"/>
      <c r="E1148" s="177"/>
      <c r="F1148" s="177"/>
      <c r="G1148" s="177"/>
      <c r="H1148" s="177"/>
      <c r="I1148" s="177"/>
      <c r="J1148" s="177"/>
      <c r="K1148" s="177"/>
      <c r="L1148" s="177"/>
      <c r="M1148" s="177"/>
      <c r="N1148" s="177"/>
      <c r="O1148" s="177"/>
      <c r="P1148" s="177"/>
      <c r="Q1148" s="177"/>
      <c r="R1148" s="177"/>
      <c r="S1148" s="177"/>
      <c r="T1148" s="177"/>
      <c r="U1148" s="177"/>
      <c r="V1148" s="177"/>
      <c r="W1148" s="177"/>
      <c r="X1148" s="177"/>
      <c r="Y1148" s="177"/>
      <c r="Z1148" s="177"/>
      <c r="AA1148" s="177"/>
      <c r="AB1148" s="177"/>
      <c r="AC1148" s="177"/>
      <c r="AD1148" s="177"/>
      <c r="AE1148" s="177"/>
      <c r="AF1148" s="177"/>
      <c r="AG1148" s="177"/>
      <c r="AH1148" s="177"/>
      <c r="AI1148" s="177"/>
      <c r="AJ1148" s="177"/>
      <c r="AK1148" s="177"/>
      <c r="AL1148" s="177"/>
      <c r="AM1148" s="177"/>
      <c r="AN1148" s="177"/>
      <c r="AO1148" s="177"/>
      <c r="AP1148" s="177"/>
      <c r="AQ1148" s="177"/>
      <c r="AR1148" s="177"/>
      <c r="AS1148" s="177"/>
      <c r="AT1148" s="177"/>
    </row>
    <row r="1149" spans="1:46" ht="15" customHeight="1">
      <c r="A1149" s="177"/>
      <c r="B1149" s="177"/>
      <c r="C1149" s="177"/>
      <c r="D1149" s="177"/>
      <c r="E1149" s="177"/>
      <c r="F1149" s="177"/>
      <c r="G1149" s="177"/>
      <c r="H1149" s="177"/>
      <c r="I1149" s="177"/>
      <c r="J1149" s="177"/>
      <c r="K1149" s="177"/>
      <c r="L1149" s="177"/>
      <c r="M1149" s="177"/>
      <c r="N1149" s="177"/>
      <c r="O1149" s="177"/>
      <c r="P1149" s="177"/>
      <c r="Q1149" s="177"/>
      <c r="R1149" s="177"/>
      <c r="S1149" s="177"/>
      <c r="T1149" s="177"/>
      <c r="U1149" s="177"/>
      <c r="V1149" s="177"/>
      <c r="W1149" s="177"/>
      <c r="X1149" s="177"/>
      <c r="Y1149" s="177"/>
      <c r="Z1149" s="177"/>
      <c r="AA1149" s="177"/>
      <c r="AB1149" s="177"/>
      <c r="AC1149" s="177"/>
      <c r="AD1149" s="177"/>
      <c r="AE1149" s="177"/>
      <c r="AF1149" s="177"/>
      <c r="AG1149" s="177"/>
      <c r="AH1149" s="177"/>
      <c r="AI1149" s="177"/>
      <c r="AJ1149" s="177"/>
      <c r="AK1149" s="177"/>
      <c r="AL1149" s="177"/>
      <c r="AM1149" s="177"/>
      <c r="AN1149" s="177"/>
      <c r="AO1149" s="177"/>
      <c r="AP1149" s="177"/>
      <c r="AQ1149" s="177"/>
      <c r="AR1149" s="177"/>
      <c r="AS1149" s="177"/>
      <c r="AT1149" s="177"/>
    </row>
    <row r="1150" spans="1:46" ht="15" customHeight="1">
      <c r="A1150" s="177"/>
      <c r="B1150" s="177"/>
      <c r="C1150" s="177"/>
      <c r="D1150" s="177"/>
      <c r="E1150" s="177"/>
      <c r="F1150" s="177"/>
      <c r="G1150" s="177"/>
      <c r="H1150" s="177"/>
      <c r="I1150" s="177"/>
      <c r="J1150" s="177"/>
      <c r="K1150" s="177"/>
      <c r="L1150" s="177"/>
      <c r="M1150" s="177"/>
      <c r="N1150" s="177"/>
      <c r="O1150" s="177"/>
      <c r="P1150" s="177"/>
      <c r="Q1150" s="177"/>
      <c r="R1150" s="177"/>
      <c r="S1150" s="177"/>
      <c r="T1150" s="177"/>
      <c r="U1150" s="177"/>
      <c r="V1150" s="177"/>
      <c r="W1150" s="177"/>
      <c r="X1150" s="177"/>
      <c r="Y1150" s="177"/>
      <c r="Z1150" s="177"/>
      <c r="AA1150" s="177"/>
      <c r="AB1150" s="177"/>
      <c r="AC1150" s="177"/>
      <c r="AD1150" s="177"/>
      <c r="AE1150" s="177"/>
      <c r="AF1150" s="177"/>
      <c r="AG1150" s="177"/>
      <c r="AH1150" s="177"/>
      <c r="AI1150" s="177"/>
      <c r="AJ1150" s="177"/>
      <c r="AK1150" s="177"/>
      <c r="AL1150" s="177"/>
      <c r="AM1150" s="177"/>
      <c r="AN1150" s="177"/>
      <c r="AO1150" s="177"/>
      <c r="AP1150" s="177"/>
      <c r="AQ1150" s="177"/>
      <c r="AR1150" s="177"/>
      <c r="AS1150" s="177"/>
      <c r="AT1150" s="177"/>
    </row>
    <row r="1151" spans="1:46" ht="15" customHeight="1">
      <c r="A1151" s="177"/>
      <c r="B1151" s="177"/>
      <c r="C1151" s="177"/>
      <c r="D1151" s="177"/>
      <c r="E1151" s="177"/>
      <c r="F1151" s="177"/>
      <c r="G1151" s="177"/>
      <c r="H1151" s="177"/>
      <c r="I1151" s="177"/>
      <c r="J1151" s="177"/>
      <c r="K1151" s="177"/>
      <c r="L1151" s="177"/>
      <c r="M1151" s="177"/>
      <c r="N1151" s="177"/>
      <c r="O1151" s="177"/>
      <c r="P1151" s="177"/>
      <c r="Q1151" s="177"/>
      <c r="R1151" s="177"/>
      <c r="S1151" s="177"/>
      <c r="T1151" s="177"/>
      <c r="U1151" s="177"/>
      <c r="V1151" s="177"/>
      <c r="W1151" s="177"/>
      <c r="X1151" s="177"/>
      <c r="Y1151" s="177"/>
      <c r="Z1151" s="177"/>
      <c r="AA1151" s="177"/>
      <c r="AB1151" s="177"/>
      <c r="AC1151" s="177"/>
      <c r="AD1151" s="177"/>
      <c r="AE1151" s="177"/>
      <c r="AF1151" s="177"/>
      <c r="AG1151" s="177"/>
      <c r="AH1151" s="177"/>
      <c r="AI1151" s="177"/>
      <c r="AJ1151" s="177"/>
      <c r="AK1151" s="177"/>
      <c r="AL1151" s="177"/>
      <c r="AM1151" s="177"/>
      <c r="AN1151" s="177"/>
      <c r="AO1151" s="177"/>
      <c r="AP1151" s="177"/>
      <c r="AQ1151" s="177"/>
      <c r="AR1151" s="177"/>
      <c r="AS1151" s="177"/>
      <c r="AT1151" s="177"/>
    </row>
    <row r="1152" spans="1:46" ht="15" customHeight="1">
      <c r="A1152" s="177"/>
      <c r="B1152" s="177"/>
      <c r="C1152" s="177"/>
      <c r="D1152" s="177"/>
      <c r="E1152" s="177"/>
      <c r="F1152" s="177"/>
      <c r="G1152" s="177"/>
      <c r="H1152" s="177"/>
      <c r="I1152" s="177"/>
      <c r="J1152" s="177"/>
      <c r="K1152" s="177"/>
      <c r="L1152" s="177"/>
      <c r="M1152" s="177"/>
      <c r="N1152" s="177"/>
      <c r="O1152" s="177"/>
      <c r="P1152" s="177"/>
      <c r="Q1152" s="177"/>
      <c r="R1152" s="177"/>
      <c r="S1152" s="177"/>
      <c r="T1152" s="177"/>
      <c r="U1152" s="177"/>
      <c r="V1152" s="177"/>
      <c r="W1152" s="177"/>
      <c r="X1152" s="177"/>
      <c r="Y1152" s="177"/>
      <c r="Z1152" s="177"/>
      <c r="AA1152" s="177"/>
      <c r="AB1152" s="177"/>
      <c r="AC1152" s="177"/>
      <c r="AD1152" s="177"/>
      <c r="AE1152" s="177"/>
      <c r="AF1152" s="177"/>
      <c r="AG1152" s="177"/>
      <c r="AH1152" s="177"/>
      <c r="AI1152" s="177"/>
      <c r="AJ1152" s="177"/>
      <c r="AK1152" s="177"/>
      <c r="AL1152" s="177"/>
      <c r="AM1152" s="177"/>
      <c r="AN1152" s="177"/>
      <c r="AO1152" s="177"/>
      <c r="AP1152" s="177"/>
      <c r="AQ1152" s="177"/>
      <c r="AR1152" s="177"/>
      <c r="AS1152" s="177"/>
      <c r="AT1152" s="177"/>
    </row>
    <row r="1153" spans="1:46" ht="15" customHeight="1">
      <c r="A1153" s="177"/>
      <c r="B1153" s="177"/>
      <c r="C1153" s="177"/>
      <c r="D1153" s="177"/>
      <c r="E1153" s="177"/>
      <c r="F1153" s="177"/>
      <c r="G1153" s="177"/>
      <c r="H1153" s="177"/>
      <c r="I1153" s="177"/>
      <c r="J1153" s="177"/>
      <c r="K1153" s="177"/>
      <c r="L1153" s="177"/>
      <c r="M1153" s="177"/>
      <c r="N1153" s="177"/>
      <c r="O1153" s="177"/>
      <c r="P1153" s="177"/>
      <c r="Q1153" s="177"/>
      <c r="R1153" s="177"/>
      <c r="S1153" s="177"/>
      <c r="T1153" s="177"/>
      <c r="U1153" s="177"/>
      <c r="V1153" s="177"/>
      <c r="W1153" s="177"/>
      <c r="X1153" s="177"/>
      <c r="Y1153" s="177"/>
      <c r="Z1153" s="177"/>
      <c r="AA1153" s="177"/>
      <c r="AB1153" s="177"/>
      <c r="AC1153" s="177"/>
      <c r="AD1153" s="177"/>
      <c r="AE1153" s="177"/>
      <c r="AF1153" s="177"/>
      <c r="AG1153" s="177"/>
      <c r="AH1153" s="177"/>
      <c r="AI1153" s="177"/>
      <c r="AJ1153" s="177"/>
      <c r="AK1153" s="177"/>
      <c r="AL1153" s="177"/>
      <c r="AM1153" s="177"/>
      <c r="AN1153" s="177"/>
      <c r="AO1153" s="177"/>
      <c r="AP1153" s="177"/>
      <c r="AQ1153" s="177"/>
      <c r="AR1153" s="177"/>
      <c r="AS1153" s="177"/>
      <c r="AT1153" s="177"/>
    </row>
    <row r="1154" spans="1:46" ht="15" customHeight="1">
      <c r="A1154" s="177"/>
      <c r="B1154" s="177"/>
      <c r="C1154" s="177"/>
      <c r="D1154" s="177"/>
      <c r="E1154" s="177"/>
      <c r="F1154" s="177"/>
      <c r="G1154" s="177"/>
      <c r="H1154" s="177"/>
      <c r="I1154" s="177"/>
      <c r="J1154" s="177"/>
      <c r="K1154" s="177"/>
      <c r="L1154" s="177"/>
      <c r="M1154" s="177"/>
      <c r="N1154" s="177"/>
      <c r="O1154" s="177"/>
      <c r="P1154" s="177"/>
      <c r="Q1154" s="177"/>
      <c r="R1154" s="177"/>
      <c r="S1154" s="177"/>
      <c r="T1154" s="177"/>
      <c r="U1154" s="177"/>
      <c r="V1154" s="177"/>
      <c r="W1154" s="177"/>
      <c r="X1154" s="177"/>
      <c r="Y1154" s="177"/>
      <c r="Z1154" s="177"/>
      <c r="AA1154" s="177"/>
      <c r="AB1154" s="177"/>
      <c r="AC1154" s="177"/>
      <c r="AD1154" s="177"/>
      <c r="AE1154" s="177"/>
      <c r="AF1154" s="177"/>
      <c r="AG1154" s="177"/>
      <c r="AH1154" s="177"/>
      <c r="AI1154" s="177"/>
      <c r="AJ1154" s="177"/>
      <c r="AK1154" s="177"/>
      <c r="AL1154" s="177"/>
      <c r="AM1154" s="177"/>
      <c r="AN1154" s="177"/>
      <c r="AO1154" s="177"/>
      <c r="AP1154" s="177"/>
      <c r="AQ1154" s="177"/>
      <c r="AR1154" s="177"/>
      <c r="AS1154" s="177"/>
      <c r="AT1154" s="177"/>
    </row>
    <row r="1155" spans="1:46" ht="15" customHeight="1">
      <c r="A1155" s="177"/>
      <c r="B1155" s="177"/>
      <c r="C1155" s="177"/>
      <c r="D1155" s="177"/>
      <c r="E1155" s="177"/>
      <c r="F1155" s="177"/>
      <c r="G1155" s="177"/>
      <c r="H1155" s="177"/>
      <c r="I1155" s="177"/>
      <c r="J1155" s="177"/>
      <c r="K1155" s="177"/>
      <c r="L1155" s="177"/>
      <c r="M1155" s="177"/>
      <c r="N1155" s="177"/>
      <c r="O1155" s="177"/>
      <c r="P1155" s="177"/>
      <c r="Q1155" s="177"/>
      <c r="R1155" s="177"/>
      <c r="S1155" s="177"/>
      <c r="T1155" s="177"/>
      <c r="U1155" s="177"/>
      <c r="V1155" s="177"/>
      <c r="W1155" s="177"/>
      <c r="X1155" s="177"/>
      <c r="Y1155" s="177"/>
      <c r="Z1155" s="177"/>
      <c r="AA1155" s="177"/>
      <c r="AB1155" s="177"/>
      <c r="AC1155" s="177"/>
      <c r="AD1155" s="177"/>
      <c r="AE1155" s="177"/>
      <c r="AF1155" s="177"/>
      <c r="AG1155" s="177"/>
      <c r="AH1155" s="177"/>
      <c r="AI1155" s="177"/>
      <c r="AJ1155" s="177"/>
      <c r="AK1155" s="177"/>
      <c r="AL1155" s="177"/>
      <c r="AM1155" s="177"/>
      <c r="AN1155" s="177"/>
      <c r="AO1155" s="177"/>
      <c r="AP1155" s="177"/>
      <c r="AQ1155" s="177"/>
      <c r="AR1155" s="177"/>
      <c r="AS1155" s="177"/>
      <c r="AT1155" s="177"/>
    </row>
    <row r="1156" spans="1:46" ht="15" customHeight="1">
      <c r="A1156" s="177"/>
      <c r="B1156" s="177"/>
      <c r="C1156" s="177"/>
      <c r="D1156" s="177"/>
      <c r="E1156" s="177"/>
      <c r="F1156" s="177"/>
      <c r="G1156" s="177"/>
      <c r="H1156" s="177"/>
      <c r="I1156" s="177"/>
      <c r="J1156" s="177"/>
      <c r="K1156" s="177"/>
      <c r="L1156" s="177"/>
      <c r="M1156" s="177"/>
      <c r="N1156" s="177"/>
      <c r="O1156" s="177"/>
      <c r="P1156" s="177"/>
      <c r="Q1156" s="177"/>
      <c r="R1156" s="177"/>
      <c r="S1156" s="177"/>
      <c r="T1156" s="177"/>
      <c r="U1156" s="177"/>
      <c r="V1156" s="177"/>
      <c r="W1156" s="177"/>
      <c r="X1156" s="177"/>
      <c r="Y1156" s="177"/>
      <c r="Z1156" s="177"/>
      <c r="AA1156" s="177"/>
      <c r="AB1156" s="177"/>
      <c r="AC1156" s="177"/>
      <c r="AD1156" s="177"/>
      <c r="AE1156" s="177"/>
      <c r="AF1156" s="177"/>
      <c r="AG1156" s="177"/>
      <c r="AH1156" s="177"/>
      <c r="AI1156" s="177"/>
      <c r="AJ1156" s="177"/>
      <c r="AK1156" s="177"/>
      <c r="AL1156" s="177"/>
      <c r="AM1156" s="177"/>
      <c r="AN1156" s="177"/>
      <c r="AO1156" s="177"/>
      <c r="AP1156" s="177"/>
      <c r="AQ1156" s="177"/>
      <c r="AR1156" s="177"/>
      <c r="AS1156" s="177"/>
      <c r="AT1156" s="177"/>
    </row>
    <row r="1157" spans="1:46" ht="15" customHeight="1">
      <c r="A1157" s="177"/>
      <c r="B1157" s="177"/>
      <c r="C1157" s="177"/>
      <c r="D1157" s="177"/>
      <c r="E1157" s="177"/>
      <c r="F1157" s="177"/>
      <c r="G1157" s="177"/>
      <c r="H1157" s="177"/>
      <c r="I1157" s="177"/>
      <c r="J1157" s="177"/>
      <c r="K1157" s="177"/>
      <c r="L1157" s="177"/>
      <c r="M1157" s="177"/>
      <c r="N1157" s="177"/>
      <c r="O1157" s="177"/>
      <c r="P1157" s="177"/>
      <c r="Q1157" s="177"/>
      <c r="R1157" s="177"/>
      <c r="S1157" s="177"/>
      <c r="T1157" s="177"/>
      <c r="U1157" s="177"/>
      <c r="V1157" s="177"/>
      <c r="W1157" s="177"/>
      <c r="X1157" s="177"/>
      <c r="Y1157" s="177"/>
      <c r="Z1157" s="177"/>
      <c r="AA1157" s="177"/>
      <c r="AB1157" s="177"/>
      <c r="AC1157" s="177"/>
      <c r="AD1157" s="177"/>
      <c r="AE1157" s="177"/>
      <c r="AF1157" s="177"/>
      <c r="AG1157" s="177"/>
      <c r="AH1157" s="177"/>
      <c r="AI1157" s="177"/>
      <c r="AJ1157" s="177"/>
      <c r="AK1157" s="177"/>
      <c r="AL1157" s="177"/>
      <c r="AM1157" s="177"/>
      <c r="AN1157" s="177"/>
      <c r="AO1157" s="177"/>
      <c r="AP1157" s="177"/>
      <c r="AQ1157" s="177"/>
      <c r="AR1157" s="177"/>
      <c r="AS1157" s="177"/>
      <c r="AT1157" s="177"/>
    </row>
    <row r="1158" spans="1:46" ht="15" customHeight="1">
      <c r="A1158" s="177"/>
      <c r="B1158" s="177"/>
      <c r="C1158" s="177"/>
      <c r="D1158" s="177"/>
      <c r="E1158" s="177"/>
      <c r="F1158" s="177"/>
      <c r="G1158" s="177"/>
      <c r="H1158" s="177"/>
      <c r="I1158" s="177"/>
      <c r="J1158" s="177"/>
      <c r="K1158" s="177"/>
      <c r="L1158" s="177"/>
      <c r="M1158" s="177"/>
      <c r="N1158" s="177"/>
      <c r="O1158" s="177"/>
      <c r="P1158" s="177"/>
      <c r="Q1158" s="177"/>
      <c r="R1158" s="177"/>
      <c r="S1158" s="177"/>
      <c r="T1158" s="177"/>
      <c r="U1158" s="177"/>
      <c r="V1158" s="177"/>
      <c r="W1158" s="177"/>
      <c r="X1158" s="177"/>
      <c r="Y1158" s="177"/>
      <c r="Z1158" s="177"/>
      <c r="AA1158" s="177"/>
      <c r="AB1158" s="177"/>
      <c r="AC1158" s="177"/>
      <c r="AD1158" s="177"/>
      <c r="AE1158" s="177"/>
      <c r="AF1158" s="177"/>
      <c r="AG1158" s="177"/>
      <c r="AH1158" s="177"/>
      <c r="AI1158" s="177"/>
      <c r="AJ1158" s="177"/>
      <c r="AK1158" s="177"/>
      <c r="AL1158" s="177"/>
      <c r="AM1158" s="177"/>
      <c r="AN1158" s="177"/>
      <c r="AO1158" s="177"/>
      <c r="AP1158" s="177"/>
      <c r="AQ1158" s="177"/>
      <c r="AR1158" s="177"/>
      <c r="AS1158" s="177"/>
      <c r="AT1158" s="177"/>
    </row>
    <row r="1159" spans="1:46" ht="15" customHeight="1">
      <c r="A1159" s="177"/>
      <c r="B1159" s="177"/>
      <c r="C1159" s="177"/>
      <c r="D1159" s="177"/>
      <c r="E1159" s="177"/>
      <c r="F1159" s="177"/>
      <c r="G1159" s="177"/>
      <c r="H1159" s="177"/>
      <c r="I1159" s="177"/>
      <c r="J1159" s="177"/>
      <c r="K1159" s="177"/>
      <c r="L1159" s="177"/>
      <c r="M1159" s="177"/>
      <c r="N1159" s="177"/>
      <c r="O1159" s="177"/>
      <c r="P1159" s="177"/>
      <c r="Q1159" s="177"/>
      <c r="R1159" s="177"/>
      <c r="S1159" s="177"/>
      <c r="T1159" s="177"/>
      <c r="U1159" s="177"/>
      <c r="V1159" s="177"/>
      <c r="W1159" s="177"/>
      <c r="X1159" s="177"/>
      <c r="Y1159" s="177"/>
      <c r="Z1159" s="177"/>
      <c r="AA1159" s="177"/>
      <c r="AB1159" s="177"/>
      <c r="AC1159" s="177"/>
      <c r="AD1159" s="177"/>
      <c r="AE1159" s="177"/>
      <c r="AF1159" s="177"/>
      <c r="AG1159" s="177"/>
      <c r="AH1159" s="177"/>
      <c r="AI1159" s="177"/>
      <c r="AJ1159" s="177"/>
      <c r="AK1159" s="177"/>
      <c r="AL1159" s="177"/>
      <c r="AM1159" s="177"/>
      <c r="AN1159" s="177"/>
      <c r="AO1159" s="177"/>
      <c r="AP1159" s="177"/>
      <c r="AQ1159" s="177"/>
      <c r="AR1159" s="177"/>
      <c r="AS1159" s="177"/>
      <c r="AT1159" s="177"/>
    </row>
    <row r="1160" spans="1:46" ht="15" customHeight="1">
      <c r="A1160" s="177"/>
      <c r="B1160" s="177"/>
      <c r="C1160" s="177"/>
      <c r="D1160" s="177"/>
      <c r="E1160" s="177"/>
      <c r="F1160" s="177"/>
      <c r="G1160" s="177"/>
      <c r="H1160" s="177"/>
      <c r="I1160" s="177"/>
      <c r="J1160" s="177"/>
      <c r="K1160" s="177"/>
      <c r="L1160" s="177"/>
      <c r="M1160" s="177"/>
      <c r="N1160" s="177"/>
      <c r="O1160" s="177"/>
      <c r="P1160" s="177"/>
      <c r="Q1160" s="177"/>
      <c r="R1160" s="177"/>
      <c r="S1160" s="177"/>
      <c r="T1160" s="177"/>
      <c r="U1160" s="177"/>
      <c r="V1160" s="177"/>
      <c r="W1160" s="177"/>
      <c r="X1160" s="177"/>
      <c r="Y1160" s="177"/>
      <c r="Z1160" s="177"/>
      <c r="AA1160" s="177"/>
      <c r="AB1160" s="177"/>
      <c r="AC1160" s="177"/>
      <c r="AD1160" s="177"/>
      <c r="AE1160" s="177"/>
      <c r="AF1160" s="177"/>
      <c r="AG1160" s="177"/>
      <c r="AH1160" s="177"/>
      <c r="AI1160" s="177"/>
      <c r="AJ1160" s="177"/>
      <c r="AK1160" s="177"/>
      <c r="AL1160" s="177"/>
      <c r="AM1160" s="177"/>
      <c r="AN1160" s="177"/>
      <c r="AO1160" s="177"/>
      <c r="AP1160" s="177"/>
      <c r="AQ1160" s="177"/>
      <c r="AR1160" s="177"/>
      <c r="AS1160" s="177"/>
      <c r="AT1160" s="177"/>
    </row>
    <row r="1161" spans="1:46" ht="15" customHeight="1">
      <c r="A1161" s="177"/>
      <c r="B1161" s="177"/>
      <c r="C1161" s="177"/>
      <c r="D1161" s="177"/>
      <c r="E1161" s="177"/>
      <c r="F1161" s="177"/>
      <c r="G1161" s="177"/>
      <c r="H1161" s="177"/>
      <c r="I1161" s="177"/>
      <c r="J1161" s="177"/>
      <c r="K1161" s="177"/>
      <c r="L1161" s="177"/>
      <c r="M1161" s="177"/>
      <c r="N1161" s="177"/>
      <c r="O1161" s="177"/>
      <c r="P1161" s="177"/>
      <c r="Q1161" s="177"/>
      <c r="R1161" s="177"/>
      <c r="S1161" s="177"/>
      <c r="T1161" s="177"/>
      <c r="U1161" s="177"/>
      <c r="V1161" s="177"/>
      <c r="W1161" s="177"/>
      <c r="X1161" s="177"/>
      <c r="Y1161" s="177"/>
      <c r="Z1161" s="177"/>
      <c r="AA1161" s="177"/>
      <c r="AB1161" s="177"/>
      <c r="AC1161" s="177"/>
      <c r="AD1161" s="177"/>
      <c r="AE1161" s="177"/>
      <c r="AF1161" s="177"/>
      <c r="AG1161" s="177"/>
      <c r="AH1161" s="177"/>
      <c r="AI1161" s="177"/>
      <c r="AJ1161" s="177"/>
      <c r="AK1161" s="177"/>
      <c r="AL1161" s="177"/>
      <c r="AM1161" s="177"/>
      <c r="AN1161" s="177"/>
      <c r="AO1161" s="177"/>
      <c r="AP1161" s="177"/>
      <c r="AQ1161" s="177"/>
      <c r="AR1161" s="177"/>
      <c r="AS1161" s="177"/>
      <c r="AT1161" s="177"/>
    </row>
    <row r="1162" spans="1:46" ht="15" customHeight="1">
      <c r="A1162" s="177"/>
      <c r="B1162" s="177"/>
      <c r="C1162" s="177"/>
      <c r="D1162" s="177"/>
      <c r="E1162" s="177"/>
      <c r="F1162" s="177"/>
      <c r="G1162" s="177"/>
      <c r="H1162" s="177"/>
      <c r="I1162" s="177"/>
      <c r="J1162" s="177"/>
      <c r="K1162" s="177"/>
      <c r="L1162" s="177"/>
      <c r="M1162" s="177"/>
      <c r="N1162" s="177"/>
      <c r="O1162" s="177"/>
      <c r="P1162" s="177"/>
      <c r="Q1162" s="177"/>
      <c r="R1162" s="177"/>
      <c r="S1162" s="177"/>
      <c r="T1162" s="177"/>
      <c r="U1162" s="177"/>
      <c r="V1162" s="177"/>
      <c r="W1162" s="177"/>
      <c r="X1162" s="177"/>
      <c r="Y1162" s="177"/>
      <c r="Z1162" s="177"/>
      <c r="AA1162" s="177"/>
      <c r="AB1162" s="177"/>
      <c r="AC1162" s="177"/>
      <c r="AD1162" s="177"/>
      <c r="AE1162" s="177"/>
      <c r="AF1162" s="177"/>
      <c r="AG1162" s="177"/>
      <c r="AH1162" s="177"/>
      <c r="AI1162" s="177"/>
      <c r="AJ1162" s="177"/>
      <c r="AK1162" s="177"/>
      <c r="AL1162" s="177"/>
      <c r="AM1162" s="177"/>
      <c r="AN1162" s="177"/>
      <c r="AO1162" s="177"/>
      <c r="AP1162" s="177"/>
      <c r="AQ1162" s="177"/>
      <c r="AR1162" s="177"/>
      <c r="AS1162" s="177"/>
      <c r="AT1162" s="177"/>
    </row>
    <row r="1163" spans="1:46" ht="15" customHeight="1">
      <c r="A1163" s="177"/>
      <c r="B1163" s="177"/>
      <c r="C1163" s="177"/>
      <c r="D1163" s="177"/>
      <c r="E1163" s="177"/>
      <c r="F1163" s="177"/>
      <c r="G1163" s="177"/>
      <c r="H1163" s="177"/>
      <c r="I1163" s="177"/>
      <c r="J1163" s="177"/>
      <c r="K1163" s="177"/>
      <c r="L1163" s="177"/>
      <c r="M1163" s="177"/>
      <c r="N1163" s="177"/>
      <c r="O1163" s="177"/>
      <c r="P1163" s="177"/>
      <c r="Q1163" s="177"/>
      <c r="R1163" s="177"/>
      <c r="S1163" s="177"/>
      <c r="T1163" s="177"/>
      <c r="U1163" s="177"/>
      <c r="V1163" s="177"/>
      <c r="W1163" s="177"/>
      <c r="X1163" s="177"/>
      <c r="Y1163" s="177"/>
      <c r="Z1163" s="177"/>
      <c r="AA1163" s="177"/>
      <c r="AB1163" s="177"/>
      <c r="AC1163" s="177"/>
      <c r="AD1163" s="177"/>
      <c r="AE1163" s="177"/>
      <c r="AF1163" s="177"/>
      <c r="AG1163" s="177"/>
      <c r="AH1163" s="177"/>
      <c r="AI1163" s="177"/>
      <c r="AJ1163" s="177"/>
      <c r="AK1163" s="177"/>
      <c r="AL1163" s="177"/>
      <c r="AM1163" s="177"/>
      <c r="AN1163" s="177"/>
      <c r="AO1163" s="177"/>
      <c r="AP1163" s="177"/>
      <c r="AQ1163" s="177"/>
      <c r="AR1163" s="177"/>
      <c r="AS1163" s="177"/>
      <c r="AT1163" s="177"/>
    </row>
    <row r="1164" spans="1:46" ht="15" customHeight="1">
      <c r="A1164" s="177"/>
      <c r="B1164" s="177"/>
      <c r="C1164" s="177"/>
      <c r="D1164" s="177"/>
      <c r="E1164" s="177"/>
      <c r="F1164" s="177"/>
      <c r="G1164" s="177"/>
      <c r="H1164" s="177"/>
      <c r="I1164" s="177"/>
      <c r="J1164" s="177"/>
      <c r="K1164" s="177"/>
      <c r="L1164" s="177"/>
      <c r="M1164" s="177"/>
      <c r="N1164" s="177"/>
      <c r="O1164" s="177"/>
      <c r="P1164" s="177"/>
      <c r="Q1164" s="177"/>
      <c r="R1164" s="177"/>
      <c r="S1164" s="177"/>
      <c r="T1164" s="177"/>
      <c r="U1164" s="177"/>
      <c r="V1164" s="177"/>
      <c r="W1164" s="177"/>
      <c r="X1164" s="177"/>
      <c r="Y1164" s="177"/>
      <c r="Z1164" s="177"/>
      <c r="AA1164" s="177"/>
      <c r="AB1164" s="177"/>
      <c r="AC1164" s="177"/>
      <c r="AD1164" s="177"/>
      <c r="AE1164" s="177"/>
      <c r="AF1164" s="177"/>
      <c r="AG1164" s="177"/>
      <c r="AH1164" s="177"/>
      <c r="AI1164" s="177"/>
      <c r="AJ1164" s="177"/>
      <c r="AK1164" s="177"/>
      <c r="AL1164" s="177"/>
      <c r="AM1164" s="177"/>
      <c r="AN1164" s="177"/>
      <c r="AO1164" s="177"/>
      <c r="AP1164" s="177"/>
      <c r="AQ1164" s="177"/>
      <c r="AR1164" s="177"/>
      <c r="AS1164" s="177"/>
      <c r="AT1164" s="177"/>
    </row>
    <row r="1165" spans="1:46" ht="15" customHeight="1">
      <c r="A1165" s="177"/>
      <c r="B1165" s="177"/>
      <c r="C1165" s="177"/>
      <c r="D1165" s="177"/>
      <c r="E1165" s="177"/>
      <c r="F1165" s="177"/>
      <c r="G1165" s="177"/>
      <c r="H1165" s="177"/>
      <c r="I1165" s="177"/>
      <c r="J1165" s="177"/>
      <c r="K1165" s="177"/>
      <c r="L1165" s="177"/>
      <c r="M1165" s="177"/>
      <c r="N1165" s="177"/>
      <c r="O1165" s="177"/>
      <c r="P1165" s="177"/>
      <c r="Q1165" s="177"/>
      <c r="R1165" s="177"/>
      <c r="S1165" s="177"/>
      <c r="T1165" s="177"/>
      <c r="U1165" s="177"/>
      <c r="V1165" s="177"/>
      <c r="W1165" s="177"/>
      <c r="X1165" s="177"/>
      <c r="Y1165" s="177"/>
      <c r="Z1165" s="177"/>
      <c r="AA1165" s="177"/>
      <c r="AB1165" s="177"/>
      <c r="AC1165" s="177"/>
      <c r="AD1165" s="177"/>
      <c r="AE1165" s="177"/>
      <c r="AF1165" s="177"/>
      <c r="AG1165" s="177"/>
      <c r="AH1165" s="177"/>
      <c r="AI1165" s="177"/>
      <c r="AJ1165" s="177"/>
      <c r="AK1165" s="177"/>
      <c r="AL1165" s="177"/>
      <c r="AM1165" s="177"/>
      <c r="AN1165" s="177"/>
      <c r="AO1165" s="177"/>
      <c r="AP1165" s="177"/>
      <c r="AQ1165" s="177"/>
      <c r="AR1165" s="177"/>
      <c r="AS1165" s="177"/>
      <c r="AT1165" s="177"/>
    </row>
    <row r="1166" spans="1:46" ht="15" customHeight="1">
      <c r="A1166" s="177"/>
      <c r="B1166" s="177"/>
      <c r="C1166" s="177"/>
      <c r="D1166" s="177"/>
      <c r="E1166" s="177"/>
      <c r="F1166" s="177"/>
      <c r="G1166" s="177"/>
      <c r="H1166" s="177"/>
      <c r="I1166" s="177"/>
      <c r="J1166" s="177"/>
      <c r="K1166" s="177"/>
      <c r="L1166" s="177"/>
      <c r="M1166" s="177"/>
      <c r="N1166" s="177"/>
      <c r="O1166" s="177"/>
      <c r="P1166" s="177"/>
      <c r="Q1166" s="177"/>
      <c r="R1166" s="177"/>
      <c r="S1166" s="177"/>
      <c r="T1166" s="177"/>
      <c r="U1166" s="177"/>
      <c r="V1166" s="177"/>
      <c r="W1166" s="177"/>
      <c r="X1166" s="177"/>
      <c r="Y1166" s="177"/>
      <c r="Z1166" s="177"/>
      <c r="AA1166" s="177"/>
      <c r="AB1166" s="177"/>
      <c r="AC1166" s="177"/>
      <c r="AD1166" s="177"/>
      <c r="AE1166" s="177"/>
      <c r="AF1166" s="177"/>
      <c r="AG1166" s="177"/>
      <c r="AH1166" s="177"/>
      <c r="AI1166" s="177"/>
      <c r="AJ1166" s="177"/>
      <c r="AK1166" s="177"/>
      <c r="AL1166" s="177"/>
      <c r="AM1166" s="177"/>
      <c r="AN1166" s="177"/>
      <c r="AO1166" s="177"/>
      <c r="AP1166" s="177"/>
      <c r="AQ1166" s="177"/>
      <c r="AR1166" s="177"/>
      <c r="AS1166" s="177"/>
      <c r="AT1166" s="177"/>
    </row>
    <row r="1167" spans="1:46" ht="15" customHeight="1">
      <c r="A1167" s="177"/>
      <c r="B1167" s="177"/>
      <c r="C1167" s="177"/>
      <c r="D1167" s="177"/>
      <c r="E1167" s="177"/>
      <c r="F1167" s="177"/>
      <c r="G1167" s="177"/>
      <c r="H1167" s="177"/>
      <c r="I1167" s="177"/>
      <c r="J1167" s="177"/>
      <c r="K1167" s="177"/>
      <c r="L1167" s="177"/>
      <c r="M1167" s="177"/>
      <c r="N1167" s="177"/>
      <c r="O1167" s="177"/>
      <c r="P1167" s="177"/>
      <c r="Q1167" s="177"/>
      <c r="R1167" s="177"/>
      <c r="S1167" s="177"/>
      <c r="T1167" s="177"/>
      <c r="U1167" s="177"/>
      <c r="V1167" s="177"/>
      <c r="W1167" s="177"/>
      <c r="X1167" s="177"/>
      <c r="Y1167" s="177"/>
      <c r="Z1167" s="177"/>
      <c r="AA1167" s="177"/>
      <c r="AB1167" s="177"/>
      <c r="AC1167" s="177"/>
      <c r="AD1167" s="177"/>
      <c r="AE1167" s="177"/>
      <c r="AF1167" s="177"/>
      <c r="AG1167" s="177"/>
      <c r="AH1167" s="177"/>
      <c r="AI1167" s="177"/>
      <c r="AJ1167" s="177"/>
      <c r="AK1167" s="177"/>
      <c r="AL1167" s="177"/>
      <c r="AM1167" s="177"/>
      <c r="AN1167" s="177"/>
      <c r="AO1167" s="177"/>
      <c r="AP1167" s="177"/>
      <c r="AQ1167" s="177"/>
      <c r="AR1167" s="177"/>
      <c r="AS1167" s="177"/>
      <c r="AT1167" s="177"/>
    </row>
    <row r="1168" spans="1:46" ht="15" customHeight="1">
      <c r="A1168" s="177"/>
      <c r="B1168" s="177"/>
      <c r="C1168" s="177"/>
      <c r="D1168" s="177"/>
      <c r="E1168" s="177"/>
      <c r="F1168" s="177"/>
      <c r="G1168" s="177"/>
      <c r="H1168" s="177"/>
      <c r="I1168" s="177"/>
      <c r="J1168" s="177"/>
      <c r="K1168" s="177"/>
      <c r="L1168" s="177"/>
      <c r="M1168" s="177"/>
      <c r="N1168" s="177"/>
      <c r="O1168" s="177"/>
      <c r="P1168" s="177"/>
      <c r="Q1168" s="177"/>
      <c r="R1168" s="177"/>
      <c r="S1168" s="177"/>
      <c r="T1168" s="177"/>
      <c r="U1168" s="177"/>
      <c r="V1168" s="177"/>
      <c r="W1168" s="177"/>
      <c r="X1168" s="177"/>
      <c r="Y1168" s="177"/>
      <c r="Z1168" s="177"/>
      <c r="AA1168" s="177"/>
      <c r="AB1168" s="177"/>
      <c r="AC1168" s="177"/>
      <c r="AD1168" s="177"/>
      <c r="AE1168" s="177"/>
      <c r="AF1168" s="177"/>
      <c r="AG1168" s="177"/>
      <c r="AH1168" s="177"/>
      <c r="AI1168" s="177"/>
      <c r="AJ1168" s="177"/>
      <c r="AK1168" s="177"/>
      <c r="AL1168" s="177"/>
      <c r="AM1168" s="177"/>
      <c r="AN1168" s="177"/>
      <c r="AO1168" s="177"/>
      <c r="AP1168" s="177"/>
      <c r="AQ1168" s="177"/>
      <c r="AR1168" s="177"/>
      <c r="AS1168" s="177"/>
      <c r="AT1168" s="177"/>
    </row>
    <row r="1169" spans="1:46" ht="15" customHeight="1">
      <c r="A1169" s="177"/>
      <c r="B1169" s="177"/>
      <c r="C1169" s="177"/>
      <c r="D1169" s="177"/>
      <c r="E1169" s="177"/>
      <c r="F1169" s="177"/>
      <c r="G1169" s="177"/>
      <c r="H1169" s="177"/>
      <c r="I1169" s="177"/>
      <c r="J1169" s="177"/>
      <c r="K1169" s="177"/>
      <c r="L1169" s="177"/>
      <c r="M1169" s="177"/>
      <c r="N1169" s="177"/>
      <c r="O1169" s="177"/>
      <c r="P1169" s="177"/>
      <c r="Q1169" s="177"/>
      <c r="R1169" s="177"/>
      <c r="S1169" s="177"/>
      <c r="T1169" s="177"/>
      <c r="U1169" s="177"/>
      <c r="V1169" s="177"/>
      <c r="W1169" s="177"/>
      <c r="X1169" s="177"/>
      <c r="Y1169" s="177"/>
      <c r="Z1169" s="177"/>
      <c r="AA1169" s="177"/>
      <c r="AB1169" s="177"/>
      <c r="AC1169" s="177"/>
      <c r="AD1169" s="177"/>
      <c r="AE1169" s="177"/>
      <c r="AF1169" s="177"/>
      <c r="AG1169" s="177"/>
      <c r="AH1169" s="177"/>
      <c r="AI1169" s="177"/>
      <c r="AJ1169" s="177"/>
      <c r="AK1169" s="177"/>
      <c r="AL1169" s="177"/>
      <c r="AM1169" s="177"/>
      <c r="AN1169" s="177"/>
      <c r="AO1169" s="177"/>
      <c r="AP1169" s="177"/>
      <c r="AQ1169" s="177"/>
      <c r="AR1169" s="177"/>
      <c r="AS1169" s="177"/>
      <c r="AT1169" s="177"/>
    </row>
    <row r="1170" spans="1:46" ht="15" customHeight="1">
      <c r="A1170" s="177"/>
      <c r="B1170" s="177"/>
      <c r="C1170" s="177"/>
      <c r="D1170" s="177"/>
      <c r="E1170" s="177"/>
      <c r="F1170" s="177"/>
      <c r="G1170" s="177"/>
      <c r="H1170" s="177"/>
      <c r="I1170" s="177"/>
      <c r="J1170" s="177"/>
      <c r="K1170" s="177"/>
      <c r="L1170" s="177"/>
      <c r="M1170" s="177"/>
      <c r="N1170" s="177"/>
      <c r="O1170" s="177"/>
      <c r="P1170" s="177"/>
      <c r="Q1170" s="177"/>
      <c r="R1170" s="177"/>
      <c r="S1170" s="177"/>
      <c r="T1170" s="177"/>
      <c r="U1170" s="177"/>
      <c r="V1170" s="177"/>
      <c r="W1170" s="177"/>
      <c r="X1170" s="177"/>
      <c r="Y1170" s="177"/>
      <c r="Z1170" s="177"/>
      <c r="AA1170" s="177"/>
      <c r="AB1170" s="177"/>
      <c r="AC1170" s="177"/>
      <c r="AD1170" s="177"/>
      <c r="AE1170" s="177"/>
      <c r="AF1170" s="177"/>
      <c r="AG1170" s="177"/>
      <c r="AH1170" s="177"/>
      <c r="AI1170" s="177"/>
      <c r="AJ1170" s="177"/>
      <c r="AK1170" s="177"/>
      <c r="AL1170" s="177"/>
      <c r="AM1170" s="177"/>
      <c r="AN1170" s="177"/>
      <c r="AO1170" s="177"/>
      <c r="AP1170" s="177"/>
      <c r="AQ1170" s="177"/>
      <c r="AR1170" s="177"/>
      <c r="AS1170" s="177"/>
      <c r="AT1170" s="177"/>
    </row>
    <row r="1171" spans="1:46" ht="15" customHeight="1">
      <c r="A1171" s="177"/>
      <c r="B1171" s="177"/>
      <c r="C1171" s="177"/>
      <c r="D1171" s="177"/>
      <c r="E1171" s="177"/>
      <c r="F1171" s="177"/>
      <c r="G1171" s="177"/>
      <c r="H1171" s="177"/>
      <c r="I1171" s="177"/>
      <c r="J1171" s="177"/>
      <c r="K1171" s="177"/>
      <c r="L1171" s="177"/>
      <c r="M1171" s="177"/>
      <c r="N1171" s="177"/>
      <c r="O1171" s="177"/>
      <c r="P1171" s="177"/>
      <c r="Q1171" s="177"/>
      <c r="R1171" s="177"/>
      <c r="S1171" s="177"/>
      <c r="T1171" s="177"/>
      <c r="U1171" s="177"/>
      <c r="V1171" s="177"/>
      <c r="W1171" s="177"/>
      <c r="X1171" s="177"/>
      <c r="Y1171" s="177"/>
      <c r="Z1171" s="177"/>
      <c r="AA1171" s="177"/>
      <c r="AB1171" s="177"/>
      <c r="AC1171" s="177"/>
      <c r="AD1171" s="177"/>
      <c r="AE1171" s="177"/>
      <c r="AF1171" s="177"/>
      <c r="AG1171" s="177"/>
      <c r="AH1171" s="177"/>
      <c r="AI1171" s="177"/>
      <c r="AJ1171" s="177"/>
      <c r="AK1171" s="177"/>
      <c r="AL1171" s="177"/>
      <c r="AM1171" s="177"/>
      <c r="AN1171" s="177"/>
      <c r="AO1171" s="177"/>
      <c r="AP1171" s="177"/>
      <c r="AQ1171" s="177"/>
      <c r="AR1171" s="177"/>
      <c r="AS1171" s="177"/>
      <c r="AT1171" s="177"/>
    </row>
    <row r="1172" spans="1:46" ht="15" customHeight="1">
      <c r="A1172" s="177"/>
      <c r="B1172" s="177"/>
      <c r="C1172" s="177"/>
      <c r="D1172" s="177"/>
      <c r="E1172" s="177"/>
      <c r="F1172" s="177"/>
      <c r="G1172" s="177"/>
      <c r="H1172" s="177"/>
      <c r="I1172" s="177"/>
      <c r="J1172" s="177"/>
      <c r="K1172" s="177"/>
      <c r="L1172" s="177"/>
      <c r="M1172" s="177"/>
      <c r="N1172" s="177"/>
      <c r="O1172" s="177"/>
      <c r="P1172" s="177"/>
      <c r="Q1172" s="177"/>
      <c r="R1172" s="177"/>
      <c r="S1172" s="177"/>
      <c r="T1172" s="177"/>
      <c r="U1172" s="177"/>
      <c r="V1172" s="177"/>
      <c r="W1172" s="177"/>
      <c r="X1172" s="177"/>
      <c r="Y1172" s="177"/>
      <c r="Z1172" s="177"/>
      <c r="AA1172" s="177"/>
      <c r="AB1172" s="177"/>
      <c r="AC1172" s="177"/>
      <c r="AD1172" s="177"/>
      <c r="AE1172" s="177"/>
      <c r="AF1172" s="177"/>
      <c r="AG1172" s="177"/>
      <c r="AH1172" s="177"/>
      <c r="AI1172" s="177"/>
      <c r="AJ1172" s="177"/>
      <c r="AK1172" s="177"/>
      <c r="AL1172" s="177"/>
      <c r="AM1172" s="177"/>
      <c r="AN1172" s="177"/>
      <c r="AO1172" s="177"/>
      <c r="AP1172" s="177"/>
      <c r="AQ1172" s="177"/>
      <c r="AR1172" s="177"/>
      <c r="AS1172" s="177"/>
      <c r="AT1172" s="177"/>
    </row>
    <row r="1173" spans="1:46" ht="15" customHeight="1">
      <c r="A1173" s="177"/>
      <c r="B1173" s="177"/>
      <c r="C1173" s="177"/>
      <c r="D1173" s="177"/>
      <c r="E1173" s="177"/>
      <c r="F1173" s="177"/>
      <c r="G1173" s="177"/>
      <c r="H1173" s="177"/>
      <c r="I1173" s="177"/>
      <c r="J1173" s="177"/>
      <c r="K1173" s="177"/>
      <c r="L1173" s="177"/>
      <c r="M1173" s="177"/>
      <c r="N1173" s="177"/>
      <c r="O1173" s="177"/>
      <c r="P1173" s="177"/>
      <c r="Q1173" s="177"/>
      <c r="R1173" s="177"/>
      <c r="S1173" s="177"/>
      <c r="T1173" s="177"/>
      <c r="U1173" s="177"/>
      <c r="V1173" s="177"/>
      <c r="W1173" s="177"/>
      <c r="X1173" s="177"/>
      <c r="Y1173" s="177"/>
      <c r="Z1173" s="177"/>
      <c r="AA1173" s="177"/>
      <c r="AB1173" s="177"/>
      <c r="AC1173" s="177"/>
      <c r="AD1173" s="177"/>
      <c r="AE1173" s="177"/>
      <c r="AF1173" s="177"/>
      <c r="AG1173" s="177"/>
      <c r="AH1173" s="177"/>
      <c r="AI1173" s="177"/>
      <c r="AJ1173" s="177"/>
      <c r="AK1173" s="177"/>
      <c r="AL1173" s="177"/>
      <c r="AM1173" s="177"/>
      <c r="AN1173" s="177"/>
      <c r="AO1173" s="177"/>
      <c r="AP1173" s="177"/>
      <c r="AQ1173" s="177"/>
      <c r="AR1173" s="177"/>
      <c r="AS1173" s="177"/>
      <c r="AT1173" s="177"/>
    </row>
    <row r="1174" spans="1:46" ht="15" customHeight="1">
      <c r="A1174" s="177"/>
      <c r="B1174" s="177"/>
      <c r="C1174" s="177"/>
      <c r="D1174" s="177"/>
      <c r="E1174" s="177"/>
      <c r="F1174" s="177"/>
      <c r="G1174" s="177"/>
      <c r="H1174" s="177"/>
      <c r="I1174" s="177"/>
      <c r="J1174" s="177"/>
      <c r="K1174" s="177"/>
      <c r="L1174" s="177"/>
      <c r="M1174" s="177"/>
      <c r="N1174" s="177"/>
      <c r="O1174" s="177"/>
      <c r="P1174" s="177"/>
      <c r="Q1174" s="177"/>
      <c r="R1174" s="177"/>
      <c r="S1174" s="177"/>
      <c r="T1174" s="177"/>
      <c r="U1174" s="177"/>
      <c r="V1174" s="177"/>
      <c r="W1174" s="177"/>
      <c r="X1174" s="177"/>
      <c r="Y1174" s="177"/>
      <c r="Z1174" s="177"/>
      <c r="AA1174" s="177"/>
      <c r="AB1174" s="177"/>
      <c r="AC1174" s="177"/>
      <c r="AD1174" s="177"/>
      <c r="AE1174" s="177"/>
      <c r="AF1174" s="177"/>
      <c r="AG1174" s="177"/>
      <c r="AH1174" s="177"/>
      <c r="AI1174" s="177"/>
      <c r="AJ1174" s="177"/>
      <c r="AK1174" s="177"/>
      <c r="AL1174" s="177"/>
      <c r="AM1174" s="177"/>
      <c r="AN1174" s="177"/>
      <c r="AO1174" s="177"/>
      <c r="AP1174" s="177"/>
      <c r="AQ1174" s="177"/>
      <c r="AR1174" s="177"/>
      <c r="AS1174" s="177"/>
      <c r="AT1174" s="177"/>
    </row>
    <row r="1175" spans="1:46" ht="15" customHeight="1">
      <c r="A1175" s="177"/>
      <c r="B1175" s="177"/>
      <c r="C1175" s="177"/>
      <c r="D1175" s="177"/>
      <c r="E1175" s="177"/>
      <c r="F1175" s="177"/>
      <c r="G1175" s="177"/>
      <c r="H1175" s="177"/>
      <c r="I1175" s="177"/>
      <c r="J1175" s="177"/>
      <c r="K1175" s="177"/>
      <c r="L1175" s="177"/>
      <c r="M1175" s="177"/>
      <c r="N1175" s="177"/>
      <c r="O1175" s="177"/>
      <c r="P1175" s="177"/>
      <c r="Q1175" s="177"/>
      <c r="R1175" s="177"/>
      <c r="S1175" s="177"/>
      <c r="T1175" s="177"/>
      <c r="U1175" s="177"/>
      <c r="V1175" s="177"/>
      <c r="W1175" s="177"/>
      <c r="X1175" s="177"/>
      <c r="Y1175" s="177"/>
      <c r="Z1175" s="177"/>
      <c r="AA1175" s="177"/>
      <c r="AB1175" s="177"/>
      <c r="AC1175" s="177"/>
      <c r="AD1175" s="177"/>
      <c r="AE1175" s="177"/>
      <c r="AF1175" s="177"/>
      <c r="AG1175" s="177"/>
      <c r="AH1175" s="177"/>
      <c r="AI1175" s="177"/>
      <c r="AJ1175" s="177"/>
      <c r="AK1175" s="177"/>
      <c r="AL1175" s="177"/>
      <c r="AM1175" s="177"/>
      <c r="AN1175" s="177"/>
      <c r="AO1175" s="177"/>
      <c r="AP1175" s="177"/>
      <c r="AQ1175" s="177"/>
      <c r="AR1175" s="177"/>
      <c r="AS1175" s="177"/>
      <c r="AT1175" s="177"/>
    </row>
    <row r="1176" spans="1:46" ht="15" customHeight="1">
      <c r="A1176" s="177"/>
      <c r="B1176" s="177"/>
      <c r="C1176" s="177"/>
      <c r="D1176" s="177"/>
      <c r="E1176" s="177"/>
      <c r="F1176" s="177"/>
      <c r="G1176" s="177"/>
      <c r="H1176" s="177"/>
      <c r="I1176" s="177"/>
      <c r="J1176" s="177"/>
      <c r="K1176" s="177"/>
      <c r="L1176" s="177"/>
      <c r="M1176" s="177"/>
      <c r="N1176" s="177"/>
      <c r="O1176" s="177"/>
      <c r="P1176" s="177"/>
      <c r="Q1176" s="177"/>
      <c r="R1176" s="177"/>
      <c r="S1176" s="177"/>
      <c r="T1176" s="177"/>
      <c r="U1176" s="177"/>
      <c r="V1176" s="177"/>
      <c r="W1176" s="177"/>
      <c r="X1176" s="177"/>
      <c r="Y1176" s="177"/>
      <c r="Z1176" s="177"/>
      <c r="AA1176" s="177"/>
      <c r="AB1176" s="177"/>
      <c r="AC1176" s="177"/>
      <c r="AD1176" s="177"/>
      <c r="AE1176" s="177"/>
      <c r="AF1176" s="177"/>
      <c r="AG1176" s="177"/>
      <c r="AH1176" s="177"/>
      <c r="AI1176" s="177"/>
      <c r="AJ1176" s="177"/>
      <c r="AK1176" s="177"/>
      <c r="AL1176" s="177"/>
      <c r="AM1176" s="177"/>
      <c r="AN1176" s="177"/>
      <c r="AO1176" s="177"/>
      <c r="AP1176" s="177"/>
      <c r="AQ1176" s="177"/>
      <c r="AR1176" s="177"/>
      <c r="AS1176" s="177"/>
      <c r="AT1176" s="177"/>
    </row>
    <row r="1177" spans="1:46" ht="15" customHeight="1">
      <c r="A1177" s="177"/>
      <c r="B1177" s="177"/>
      <c r="C1177" s="177"/>
      <c r="D1177" s="177"/>
      <c r="E1177" s="177"/>
      <c r="F1177" s="177"/>
      <c r="G1177" s="177"/>
      <c r="H1177" s="177"/>
      <c r="I1177" s="177"/>
      <c r="J1177" s="177"/>
      <c r="K1177" s="177"/>
      <c r="L1177" s="177"/>
      <c r="M1177" s="177"/>
      <c r="N1177" s="177"/>
      <c r="O1177" s="177"/>
      <c r="P1177" s="177"/>
      <c r="Q1177" s="177"/>
      <c r="R1177" s="177"/>
      <c r="S1177" s="177"/>
      <c r="T1177" s="177"/>
      <c r="U1177" s="177"/>
      <c r="V1177" s="177"/>
      <c r="W1177" s="177"/>
      <c r="X1177" s="177"/>
      <c r="Y1177" s="177"/>
      <c r="Z1177" s="177"/>
      <c r="AA1177" s="177"/>
      <c r="AB1177" s="177"/>
      <c r="AC1177" s="177"/>
      <c r="AD1177" s="177"/>
      <c r="AE1177" s="177"/>
      <c r="AF1177" s="177"/>
      <c r="AG1177" s="177"/>
      <c r="AH1177" s="177"/>
      <c r="AI1177" s="177"/>
      <c r="AJ1177" s="177"/>
      <c r="AK1177" s="177"/>
      <c r="AL1177" s="177"/>
      <c r="AM1177" s="177"/>
      <c r="AN1177" s="177"/>
      <c r="AO1177" s="177"/>
      <c r="AP1177" s="177"/>
      <c r="AQ1177" s="177"/>
      <c r="AR1177" s="177"/>
      <c r="AS1177" s="177"/>
      <c r="AT1177" s="177"/>
    </row>
    <row r="1178" spans="1:46" ht="15" customHeight="1">
      <c r="A1178" s="177"/>
      <c r="B1178" s="177"/>
      <c r="C1178" s="177"/>
      <c r="D1178" s="177"/>
      <c r="E1178" s="177"/>
      <c r="F1178" s="177"/>
      <c r="G1178" s="177"/>
      <c r="H1178" s="177"/>
      <c r="I1178" s="177"/>
      <c r="J1178" s="177"/>
      <c r="K1178" s="177"/>
      <c r="L1178" s="177"/>
      <c r="M1178" s="177"/>
      <c r="N1178" s="177"/>
      <c r="O1178" s="177"/>
      <c r="P1178" s="177"/>
      <c r="Q1178" s="177"/>
      <c r="R1178" s="177"/>
      <c r="S1178" s="177"/>
      <c r="T1178" s="177"/>
      <c r="U1178" s="177"/>
      <c r="V1178" s="177"/>
      <c r="W1178" s="177"/>
      <c r="X1178" s="177"/>
      <c r="Y1178" s="177"/>
      <c r="Z1178" s="177"/>
      <c r="AA1178" s="177"/>
      <c r="AB1178" s="177"/>
      <c r="AC1178" s="177"/>
      <c r="AD1178" s="177"/>
      <c r="AE1178" s="177"/>
      <c r="AF1178" s="177"/>
      <c r="AG1178" s="177"/>
      <c r="AH1178" s="177"/>
      <c r="AI1178" s="177"/>
      <c r="AJ1178" s="177"/>
      <c r="AK1178" s="177"/>
      <c r="AL1178" s="177"/>
      <c r="AM1178" s="177"/>
      <c r="AN1178" s="177"/>
      <c r="AO1178" s="177"/>
      <c r="AP1178" s="177"/>
      <c r="AQ1178" s="177"/>
      <c r="AR1178" s="177"/>
      <c r="AS1178" s="177"/>
      <c r="AT1178" s="177"/>
    </row>
    <row r="1179" spans="1:46" ht="15" customHeight="1">
      <c r="A1179" s="177"/>
      <c r="B1179" s="177"/>
      <c r="C1179" s="177"/>
      <c r="D1179" s="177"/>
      <c r="E1179" s="177"/>
      <c r="F1179" s="177"/>
      <c r="G1179" s="177"/>
      <c r="H1179" s="177"/>
      <c r="I1179" s="177"/>
      <c r="J1179" s="177"/>
      <c r="K1179" s="177"/>
      <c r="L1179" s="177"/>
      <c r="M1179" s="177"/>
      <c r="N1179" s="177"/>
      <c r="O1179" s="177"/>
      <c r="P1179" s="177"/>
      <c r="Q1179" s="177"/>
      <c r="R1179" s="177"/>
      <c r="S1179" s="177"/>
      <c r="T1179" s="177"/>
      <c r="U1179" s="177"/>
      <c r="V1179" s="177"/>
      <c r="W1179" s="177"/>
      <c r="X1179" s="177"/>
      <c r="Y1179" s="177"/>
      <c r="Z1179" s="177"/>
      <c r="AA1179" s="177"/>
      <c r="AB1179" s="177"/>
      <c r="AC1179" s="177"/>
      <c r="AD1179" s="177"/>
      <c r="AE1179" s="177"/>
      <c r="AF1179" s="177"/>
      <c r="AG1179" s="177"/>
      <c r="AH1179" s="177"/>
      <c r="AI1179" s="177"/>
      <c r="AJ1179" s="177"/>
      <c r="AK1179" s="177"/>
      <c r="AL1179" s="177"/>
      <c r="AM1179" s="177"/>
      <c r="AN1179" s="177"/>
      <c r="AO1179" s="177"/>
      <c r="AP1179" s="177"/>
      <c r="AQ1179" s="177"/>
      <c r="AR1179" s="177"/>
      <c r="AS1179" s="177"/>
      <c r="AT1179" s="177"/>
    </row>
    <row r="1180" spans="1:46" ht="15" customHeight="1">
      <c r="A1180" s="177"/>
      <c r="B1180" s="177"/>
      <c r="C1180" s="177"/>
      <c r="D1180" s="177"/>
      <c r="E1180" s="177"/>
      <c r="F1180" s="177"/>
      <c r="G1180" s="177"/>
      <c r="H1180" s="177"/>
      <c r="I1180" s="177"/>
      <c r="J1180" s="177"/>
      <c r="K1180" s="177"/>
      <c r="L1180" s="177"/>
      <c r="M1180" s="177"/>
      <c r="N1180" s="177"/>
      <c r="O1180" s="177"/>
      <c r="P1180" s="177"/>
      <c r="Q1180" s="177"/>
      <c r="R1180" s="177"/>
      <c r="S1180" s="177"/>
      <c r="T1180" s="177"/>
      <c r="U1180" s="177"/>
      <c r="V1180" s="177"/>
      <c r="W1180" s="177"/>
      <c r="X1180" s="177"/>
      <c r="Y1180" s="177"/>
      <c r="Z1180" s="177"/>
      <c r="AA1180" s="177"/>
      <c r="AB1180" s="177"/>
      <c r="AC1180" s="177"/>
      <c r="AD1180" s="177"/>
      <c r="AE1180" s="177"/>
      <c r="AF1180" s="177"/>
      <c r="AG1180" s="177"/>
      <c r="AH1180" s="177"/>
      <c r="AI1180" s="177"/>
      <c r="AJ1180" s="177"/>
      <c r="AK1180" s="177"/>
      <c r="AL1180" s="177"/>
      <c r="AM1180" s="177"/>
      <c r="AN1180" s="177"/>
      <c r="AO1180" s="177"/>
      <c r="AP1180" s="177"/>
      <c r="AQ1180" s="177"/>
      <c r="AR1180" s="177"/>
      <c r="AS1180" s="177"/>
      <c r="AT1180" s="177"/>
    </row>
    <row r="1181" spans="1:46" ht="15" customHeight="1">
      <c r="A1181" s="177"/>
      <c r="B1181" s="177"/>
      <c r="C1181" s="177"/>
      <c r="D1181" s="177"/>
      <c r="E1181" s="177"/>
      <c r="F1181" s="177"/>
      <c r="G1181" s="177"/>
      <c r="H1181" s="177"/>
      <c r="I1181" s="177"/>
      <c r="J1181" s="177"/>
      <c r="K1181" s="177"/>
      <c r="L1181" s="177"/>
      <c r="M1181" s="177"/>
      <c r="N1181" s="177"/>
      <c r="O1181" s="177"/>
      <c r="P1181" s="177"/>
      <c r="Q1181" s="177"/>
      <c r="R1181" s="177"/>
      <c r="S1181" s="177"/>
      <c r="T1181" s="177"/>
      <c r="U1181" s="177"/>
      <c r="V1181" s="177"/>
      <c r="W1181" s="177"/>
      <c r="X1181" s="177"/>
      <c r="Y1181" s="177"/>
      <c r="Z1181" s="177"/>
      <c r="AA1181" s="177"/>
      <c r="AB1181" s="177"/>
      <c r="AC1181" s="177"/>
      <c r="AD1181" s="177"/>
      <c r="AE1181" s="177"/>
      <c r="AF1181" s="177"/>
      <c r="AG1181" s="177"/>
      <c r="AH1181" s="177"/>
      <c r="AI1181" s="177"/>
      <c r="AJ1181" s="177"/>
      <c r="AK1181" s="177"/>
      <c r="AL1181" s="177"/>
      <c r="AM1181" s="177"/>
      <c r="AN1181" s="177"/>
      <c r="AO1181" s="177"/>
      <c r="AP1181" s="177"/>
      <c r="AQ1181" s="177"/>
      <c r="AR1181" s="177"/>
      <c r="AS1181" s="177"/>
      <c r="AT1181" s="177"/>
    </row>
    <row r="1182" spans="1:46" ht="15" customHeight="1">
      <c r="A1182" s="177"/>
      <c r="B1182" s="177"/>
      <c r="C1182" s="177"/>
      <c r="D1182" s="177"/>
      <c r="E1182" s="177"/>
      <c r="F1182" s="177"/>
      <c r="G1182" s="177"/>
      <c r="H1182" s="177"/>
      <c r="I1182" s="177"/>
      <c r="J1182" s="177"/>
      <c r="K1182" s="177"/>
      <c r="L1182" s="177"/>
      <c r="M1182" s="177"/>
      <c r="N1182" s="177"/>
      <c r="O1182" s="177"/>
      <c r="P1182" s="177"/>
      <c r="Q1182" s="177"/>
      <c r="R1182" s="177"/>
      <c r="S1182" s="177"/>
      <c r="T1182" s="177"/>
      <c r="U1182" s="177"/>
      <c r="V1182" s="177"/>
      <c r="W1182" s="177"/>
      <c r="X1182" s="177"/>
      <c r="Y1182" s="177"/>
      <c r="Z1182" s="177"/>
      <c r="AA1182" s="177"/>
      <c r="AB1182" s="177"/>
      <c r="AC1182" s="177"/>
      <c r="AD1182" s="177"/>
      <c r="AE1182" s="177"/>
      <c r="AF1182" s="177"/>
      <c r="AG1182" s="177"/>
      <c r="AH1182" s="177"/>
      <c r="AI1182" s="177"/>
      <c r="AJ1182" s="177"/>
      <c r="AK1182" s="177"/>
      <c r="AL1182" s="177"/>
      <c r="AM1182" s="177"/>
      <c r="AN1182" s="177"/>
      <c r="AO1182" s="177"/>
      <c r="AP1182" s="177"/>
      <c r="AQ1182" s="177"/>
      <c r="AR1182" s="177"/>
      <c r="AS1182" s="177"/>
      <c r="AT1182" s="177"/>
    </row>
    <row r="1183" spans="1:46" ht="15" customHeight="1">
      <c r="A1183" s="177"/>
      <c r="B1183" s="177"/>
      <c r="C1183" s="177"/>
      <c r="D1183" s="177"/>
      <c r="E1183" s="177"/>
      <c r="F1183" s="177"/>
      <c r="G1183" s="177"/>
      <c r="H1183" s="177"/>
      <c r="I1183" s="177"/>
      <c r="J1183" s="177"/>
      <c r="K1183" s="177"/>
      <c r="L1183" s="177"/>
      <c r="M1183" s="177"/>
      <c r="N1183" s="177"/>
      <c r="O1183" s="177"/>
      <c r="P1183" s="177"/>
      <c r="Q1183" s="177"/>
      <c r="R1183" s="177"/>
      <c r="S1183" s="177"/>
      <c r="T1183" s="177"/>
      <c r="U1183" s="177"/>
      <c r="V1183" s="177"/>
      <c r="W1183" s="177"/>
      <c r="X1183" s="177"/>
      <c r="Y1183" s="177"/>
      <c r="Z1183" s="177"/>
      <c r="AA1183" s="177"/>
      <c r="AB1183" s="177"/>
      <c r="AC1183" s="177"/>
      <c r="AD1183" s="177"/>
      <c r="AE1183" s="177"/>
      <c r="AF1183" s="177"/>
      <c r="AG1183" s="177"/>
      <c r="AH1183" s="177"/>
      <c r="AI1183" s="177"/>
      <c r="AJ1183" s="177"/>
      <c r="AK1183" s="177"/>
      <c r="AL1183" s="177"/>
      <c r="AM1183" s="177"/>
      <c r="AN1183" s="177"/>
      <c r="AO1183" s="177"/>
      <c r="AP1183" s="177"/>
      <c r="AQ1183" s="177"/>
      <c r="AR1183" s="177"/>
      <c r="AS1183" s="177"/>
      <c r="AT1183" s="177"/>
    </row>
    <row r="1184" spans="1:46" ht="15" customHeight="1">
      <c r="A1184" s="177"/>
      <c r="B1184" s="177"/>
      <c r="C1184" s="177"/>
      <c r="D1184" s="177"/>
      <c r="E1184" s="177"/>
      <c r="F1184" s="177"/>
      <c r="G1184" s="177"/>
      <c r="H1184" s="177"/>
      <c r="I1184" s="177"/>
      <c r="J1184" s="177"/>
      <c r="K1184" s="177"/>
      <c r="L1184" s="177"/>
      <c r="M1184" s="177"/>
      <c r="N1184" s="177"/>
      <c r="O1184" s="177"/>
      <c r="P1184" s="177"/>
      <c r="Q1184" s="177"/>
      <c r="R1184" s="177"/>
      <c r="S1184" s="177"/>
      <c r="T1184" s="177"/>
      <c r="U1184" s="177"/>
      <c r="V1184" s="177"/>
      <c r="W1184" s="177"/>
      <c r="X1184" s="177"/>
      <c r="Y1184" s="177"/>
      <c r="Z1184" s="177"/>
      <c r="AA1184" s="177"/>
      <c r="AB1184" s="177"/>
      <c r="AC1184" s="177"/>
      <c r="AD1184" s="177"/>
      <c r="AE1184" s="177"/>
      <c r="AF1184" s="177"/>
      <c r="AG1184" s="177"/>
      <c r="AH1184" s="177"/>
      <c r="AI1184" s="177"/>
      <c r="AJ1184" s="177"/>
      <c r="AK1184" s="177"/>
      <c r="AL1184" s="177"/>
      <c r="AM1184" s="177"/>
      <c r="AN1184" s="177"/>
      <c r="AO1184" s="177"/>
      <c r="AP1184" s="177"/>
      <c r="AQ1184" s="177"/>
      <c r="AR1184" s="177"/>
      <c r="AS1184" s="177"/>
      <c r="AT1184" s="177"/>
    </row>
    <row r="1185" spans="1:46" ht="15" customHeight="1">
      <c r="A1185" s="177"/>
      <c r="B1185" s="177"/>
      <c r="C1185" s="177"/>
      <c r="D1185" s="177"/>
      <c r="E1185" s="177"/>
      <c r="F1185" s="177"/>
      <c r="G1185" s="177"/>
      <c r="H1185" s="177"/>
      <c r="I1185" s="177"/>
      <c r="J1185" s="177"/>
      <c r="K1185" s="177"/>
      <c r="L1185" s="177"/>
      <c r="M1185" s="177"/>
      <c r="N1185" s="177"/>
      <c r="O1185" s="177"/>
      <c r="P1185" s="177"/>
      <c r="Q1185" s="177"/>
      <c r="R1185" s="177"/>
      <c r="S1185" s="177"/>
      <c r="T1185" s="177"/>
      <c r="U1185" s="177"/>
      <c r="V1185" s="177"/>
      <c r="W1185" s="177"/>
      <c r="X1185" s="177"/>
      <c r="Y1185" s="177"/>
      <c r="Z1185" s="177"/>
      <c r="AA1185" s="177"/>
      <c r="AB1185" s="177"/>
      <c r="AC1185" s="177"/>
      <c r="AD1185" s="177"/>
      <c r="AE1185" s="177"/>
      <c r="AF1185" s="177"/>
      <c r="AG1185" s="177"/>
      <c r="AH1185" s="177"/>
      <c r="AI1185" s="177"/>
      <c r="AJ1185" s="177"/>
      <c r="AK1185" s="177"/>
      <c r="AL1185" s="177"/>
      <c r="AM1185" s="177"/>
      <c r="AN1185" s="177"/>
      <c r="AO1185" s="177"/>
      <c r="AP1185" s="177"/>
      <c r="AQ1185" s="177"/>
      <c r="AR1185" s="177"/>
      <c r="AS1185" s="177"/>
      <c r="AT1185" s="177"/>
    </row>
    <row r="1186" spans="1:46" ht="15" customHeight="1">
      <c r="A1186" s="177"/>
      <c r="B1186" s="177"/>
      <c r="C1186" s="177"/>
      <c r="D1186" s="177"/>
      <c r="E1186" s="177"/>
      <c r="F1186" s="177"/>
      <c r="G1186" s="177"/>
      <c r="H1186" s="177"/>
      <c r="I1186" s="177"/>
      <c r="J1186" s="177"/>
      <c r="K1186" s="177"/>
      <c r="L1186" s="177"/>
      <c r="M1186" s="177"/>
      <c r="N1186" s="177"/>
      <c r="O1186" s="177"/>
      <c r="P1186" s="177"/>
      <c r="Q1186" s="177"/>
      <c r="R1186" s="177"/>
      <c r="S1186" s="177"/>
      <c r="T1186" s="177"/>
      <c r="U1186" s="177"/>
      <c r="V1186" s="177"/>
      <c r="W1186" s="177"/>
      <c r="X1186" s="177"/>
      <c r="Y1186" s="177"/>
      <c r="Z1186" s="177"/>
      <c r="AA1186" s="177"/>
      <c r="AB1186" s="177"/>
      <c r="AC1186" s="177"/>
      <c r="AD1186" s="177"/>
      <c r="AE1186" s="177"/>
      <c r="AF1186" s="177"/>
      <c r="AG1186" s="177"/>
      <c r="AH1186" s="177"/>
      <c r="AI1186" s="177"/>
      <c r="AJ1186" s="177"/>
      <c r="AK1186" s="177"/>
      <c r="AL1186" s="177"/>
      <c r="AM1186" s="177"/>
      <c r="AN1186" s="177"/>
      <c r="AO1186" s="177"/>
      <c r="AP1186" s="177"/>
      <c r="AQ1186" s="177"/>
      <c r="AR1186" s="177"/>
      <c r="AS1186" s="177"/>
      <c r="AT1186" s="177"/>
    </row>
    <row r="1187" spans="1:46" ht="15" customHeight="1">
      <c r="A1187" s="177"/>
      <c r="B1187" s="177"/>
      <c r="C1187" s="177"/>
      <c r="D1187" s="177"/>
      <c r="E1187" s="177"/>
      <c r="F1187" s="177"/>
      <c r="G1187" s="177"/>
      <c r="H1187" s="177"/>
      <c r="I1187" s="177"/>
      <c r="J1187" s="177"/>
      <c r="K1187" s="177"/>
      <c r="L1187" s="177"/>
      <c r="M1187" s="177"/>
      <c r="N1187" s="177"/>
      <c r="O1187" s="177"/>
      <c r="P1187" s="177"/>
      <c r="Q1187" s="177"/>
      <c r="R1187" s="177"/>
      <c r="S1187" s="177"/>
      <c r="T1187" s="177"/>
      <c r="U1187" s="177"/>
      <c r="V1187" s="177"/>
      <c r="W1187" s="177"/>
      <c r="X1187" s="177"/>
      <c r="Y1187" s="177"/>
      <c r="Z1187" s="177"/>
      <c r="AA1187" s="177"/>
      <c r="AB1187" s="177"/>
      <c r="AC1187" s="177"/>
      <c r="AD1187" s="177"/>
      <c r="AE1187" s="177"/>
      <c r="AF1187" s="177"/>
      <c r="AG1187" s="177"/>
      <c r="AH1187" s="177"/>
      <c r="AI1187" s="177"/>
      <c r="AJ1187" s="177"/>
      <c r="AK1187" s="177"/>
      <c r="AL1187" s="177"/>
      <c r="AM1187" s="177"/>
      <c r="AN1187" s="177"/>
      <c r="AO1187" s="177"/>
      <c r="AP1187" s="177"/>
      <c r="AQ1187" s="177"/>
      <c r="AR1187" s="177"/>
      <c r="AS1187" s="177"/>
      <c r="AT1187" s="177"/>
    </row>
    <row r="1188" spans="1:46" ht="15" customHeight="1">
      <c r="A1188" s="177"/>
      <c r="B1188" s="177"/>
      <c r="C1188" s="177"/>
      <c r="D1188" s="177"/>
      <c r="E1188" s="177"/>
      <c r="F1188" s="177"/>
      <c r="G1188" s="177"/>
      <c r="H1188" s="177"/>
      <c r="I1188" s="177"/>
      <c r="J1188" s="177"/>
      <c r="K1188" s="177"/>
      <c r="L1188" s="177"/>
      <c r="M1188" s="177"/>
      <c r="N1188" s="177"/>
      <c r="O1188" s="177"/>
      <c r="P1188" s="177"/>
      <c r="Q1188" s="177"/>
      <c r="R1188" s="177"/>
      <c r="S1188" s="177"/>
      <c r="T1188" s="177"/>
      <c r="U1188" s="177"/>
      <c r="V1188" s="177"/>
      <c r="W1188" s="177"/>
      <c r="X1188" s="177"/>
      <c r="Y1188" s="177"/>
      <c r="Z1188" s="177"/>
      <c r="AA1188" s="177"/>
      <c r="AB1188" s="177"/>
      <c r="AC1188" s="177"/>
      <c r="AD1188" s="177"/>
      <c r="AE1188" s="177"/>
      <c r="AF1188" s="177"/>
      <c r="AG1188" s="177"/>
      <c r="AH1188" s="177"/>
      <c r="AI1188" s="177"/>
      <c r="AJ1188" s="177"/>
      <c r="AK1188" s="177"/>
      <c r="AL1188" s="177"/>
      <c r="AM1188" s="177"/>
      <c r="AN1188" s="177"/>
      <c r="AO1188" s="177"/>
      <c r="AP1188" s="177"/>
      <c r="AQ1188" s="177"/>
      <c r="AR1188" s="177"/>
      <c r="AS1188" s="177"/>
      <c r="AT1188" s="177"/>
    </row>
    <row r="1189" spans="1:46" ht="15" customHeight="1">
      <c r="A1189" s="177"/>
      <c r="B1189" s="177"/>
      <c r="C1189" s="177"/>
      <c r="D1189" s="177"/>
      <c r="E1189" s="177"/>
      <c r="F1189" s="177"/>
      <c r="G1189" s="177"/>
      <c r="H1189" s="177"/>
      <c r="I1189" s="177"/>
      <c r="J1189" s="177"/>
      <c r="K1189" s="177"/>
      <c r="L1189" s="177"/>
      <c r="M1189" s="177"/>
      <c r="N1189" s="177"/>
      <c r="O1189" s="177"/>
      <c r="P1189" s="177"/>
      <c r="Q1189" s="177"/>
      <c r="R1189" s="177"/>
      <c r="S1189" s="177"/>
      <c r="T1189" s="177"/>
      <c r="U1189" s="177"/>
      <c r="V1189" s="177"/>
      <c r="W1189" s="177"/>
      <c r="X1189" s="177"/>
      <c r="Y1189" s="177"/>
      <c r="Z1189" s="177"/>
      <c r="AA1189" s="177"/>
      <c r="AB1189" s="177"/>
      <c r="AC1189" s="177"/>
      <c r="AD1189" s="177"/>
      <c r="AE1189" s="177"/>
      <c r="AF1189" s="177"/>
      <c r="AG1189" s="177"/>
      <c r="AH1189" s="177"/>
      <c r="AI1189" s="177"/>
      <c r="AJ1189" s="177"/>
      <c r="AK1189" s="177"/>
      <c r="AL1189" s="177"/>
      <c r="AM1189" s="177"/>
      <c r="AN1189" s="177"/>
      <c r="AO1189" s="177"/>
      <c r="AP1189" s="177"/>
      <c r="AQ1189" s="177"/>
      <c r="AR1189" s="177"/>
      <c r="AS1189" s="177"/>
      <c r="AT1189" s="177"/>
    </row>
    <row r="1190" spans="1:46" ht="15" customHeight="1">
      <c r="A1190" s="177"/>
      <c r="B1190" s="177"/>
      <c r="C1190" s="177"/>
      <c r="D1190" s="177"/>
      <c r="E1190" s="177"/>
      <c r="F1190" s="177"/>
      <c r="G1190" s="177"/>
      <c r="H1190" s="177"/>
      <c r="I1190" s="177"/>
      <c r="J1190" s="177"/>
      <c r="K1190" s="177"/>
      <c r="L1190" s="177"/>
      <c r="M1190" s="177"/>
      <c r="N1190" s="177"/>
      <c r="O1190" s="177"/>
      <c r="P1190" s="177"/>
      <c r="Q1190" s="177"/>
      <c r="R1190" s="177"/>
      <c r="S1190" s="177"/>
      <c r="T1190" s="177"/>
      <c r="U1190" s="177"/>
      <c r="V1190" s="177"/>
      <c r="W1190" s="177"/>
      <c r="X1190" s="177"/>
      <c r="Y1190" s="177"/>
      <c r="Z1190" s="177"/>
      <c r="AA1190" s="177"/>
      <c r="AB1190" s="177"/>
      <c r="AC1190" s="177"/>
      <c r="AD1190" s="177"/>
      <c r="AE1190" s="177"/>
      <c r="AF1190" s="177"/>
      <c r="AG1190" s="177"/>
      <c r="AH1190" s="177"/>
      <c r="AI1190" s="177"/>
      <c r="AJ1190" s="177"/>
      <c r="AK1190" s="177"/>
      <c r="AL1190" s="177"/>
      <c r="AM1190" s="177"/>
      <c r="AN1190" s="177"/>
      <c r="AO1190" s="177"/>
      <c r="AP1190" s="177"/>
      <c r="AQ1190" s="177"/>
      <c r="AR1190" s="177"/>
      <c r="AS1190" s="177"/>
      <c r="AT1190" s="177"/>
    </row>
    <row r="1191" spans="1:46" ht="15" customHeight="1">
      <c r="A1191" s="177"/>
      <c r="B1191" s="177"/>
      <c r="C1191" s="177"/>
      <c r="D1191" s="177"/>
      <c r="E1191" s="177"/>
      <c r="F1191" s="177"/>
      <c r="G1191" s="177"/>
      <c r="H1191" s="177"/>
      <c r="I1191" s="177"/>
      <c r="J1191" s="177"/>
      <c r="K1191" s="177"/>
      <c r="L1191" s="177"/>
      <c r="M1191" s="177"/>
      <c r="N1191" s="177"/>
      <c r="O1191" s="177"/>
      <c r="P1191" s="177"/>
      <c r="Q1191" s="177"/>
      <c r="R1191" s="177"/>
      <c r="S1191" s="177"/>
      <c r="T1191" s="177"/>
      <c r="U1191" s="177"/>
      <c r="V1191" s="177"/>
      <c r="W1191" s="177"/>
      <c r="X1191" s="177"/>
      <c r="Y1191" s="177"/>
      <c r="Z1191" s="177"/>
      <c r="AA1191" s="177"/>
      <c r="AB1191" s="177"/>
      <c r="AC1191" s="177"/>
      <c r="AD1191" s="177"/>
      <c r="AE1191" s="177"/>
      <c r="AF1191" s="177"/>
      <c r="AG1191" s="177"/>
      <c r="AH1191" s="177"/>
      <c r="AI1191" s="177"/>
      <c r="AJ1191" s="177"/>
      <c r="AK1191" s="177"/>
      <c r="AL1191" s="177"/>
      <c r="AM1191" s="177"/>
      <c r="AN1191" s="177"/>
      <c r="AO1191" s="177"/>
      <c r="AP1191" s="177"/>
      <c r="AQ1191" s="177"/>
      <c r="AR1191" s="177"/>
      <c r="AS1191" s="177"/>
      <c r="AT1191" s="177"/>
    </row>
    <row r="1192" spans="1:46" ht="15" customHeight="1">
      <c r="A1192" s="177"/>
      <c r="B1192" s="177"/>
      <c r="C1192" s="177"/>
      <c r="D1192" s="177"/>
      <c r="E1192" s="177"/>
      <c r="F1192" s="177"/>
      <c r="G1192" s="177"/>
      <c r="H1192" s="177"/>
      <c r="I1192" s="177"/>
      <c r="J1192" s="177"/>
      <c r="K1192" s="177"/>
      <c r="L1192" s="177"/>
      <c r="M1192" s="177"/>
      <c r="N1192" s="177"/>
      <c r="O1192" s="177"/>
      <c r="P1192" s="177"/>
      <c r="Q1192" s="177"/>
      <c r="R1192" s="177"/>
      <c r="S1192" s="177"/>
      <c r="T1192" s="177"/>
      <c r="U1192" s="177"/>
      <c r="V1192" s="177"/>
      <c r="W1192" s="177"/>
      <c r="X1192" s="177"/>
      <c r="Y1192" s="177"/>
      <c r="Z1192" s="177"/>
      <c r="AA1192" s="177"/>
      <c r="AB1192" s="177"/>
      <c r="AC1192" s="177"/>
      <c r="AD1192" s="177"/>
      <c r="AE1192" s="177"/>
      <c r="AF1192" s="177"/>
      <c r="AG1192" s="177"/>
      <c r="AH1192" s="177"/>
      <c r="AI1192" s="177"/>
      <c r="AJ1192" s="177"/>
      <c r="AK1192" s="177"/>
      <c r="AL1192" s="177"/>
      <c r="AM1192" s="177"/>
      <c r="AN1192" s="177"/>
      <c r="AO1192" s="177"/>
      <c r="AP1192" s="177"/>
      <c r="AQ1192" s="177"/>
      <c r="AR1192" s="177"/>
      <c r="AS1192" s="177"/>
      <c r="AT1192" s="177"/>
    </row>
    <row r="1193" spans="1:46" ht="15" customHeight="1">
      <c r="A1193" s="177"/>
      <c r="B1193" s="177"/>
      <c r="C1193" s="177"/>
      <c r="D1193" s="177"/>
      <c r="E1193" s="177"/>
      <c r="F1193" s="177"/>
      <c r="G1193" s="177"/>
      <c r="H1193" s="177"/>
      <c r="I1193" s="177"/>
      <c r="J1193" s="177"/>
      <c r="K1193" s="177"/>
      <c r="L1193" s="177"/>
      <c r="M1193" s="177"/>
      <c r="N1193" s="177"/>
      <c r="O1193" s="177"/>
      <c r="P1193" s="177"/>
      <c r="Q1193" s="177"/>
      <c r="R1193" s="177"/>
      <c r="S1193" s="177"/>
      <c r="T1193" s="177"/>
      <c r="U1193" s="177"/>
      <c r="V1193" s="177"/>
      <c r="W1193" s="177"/>
      <c r="X1193" s="177"/>
      <c r="Y1193" s="177"/>
      <c r="Z1193" s="177"/>
      <c r="AA1193" s="177"/>
      <c r="AB1193" s="177"/>
      <c r="AC1193" s="177"/>
      <c r="AD1193" s="177"/>
      <c r="AE1193" s="177"/>
      <c r="AF1193" s="177"/>
      <c r="AG1193" s="177"/>
      <c r="AH1193" s="177"/>
      <c r="AI1193" s="177"/>
      <c r="AJ1193" s="177"/>
      <c r="AK1193" s="177"/>
      <c r="AL1193" s="177"/>
      <c r="AM1193" s="177"/>
      <c r="AN1193" s="177"/>
      <c r="AO1193" s="177"/>
      <c r="AP1193" s="177"/>
      <c r="AQ1193" s="177"/>
      <c r="AR1193" s="177"/>
      <c r="AS1193" s="177"/>
      <c r="AT1193" s="177"/>
    </row>
    <row r="1194" spans="1:46" ht="15" customHeight="1">
      <c r="A1194" s="177"/>
      <c r="B1194" s="177"/>
      <c r="C1194" s="177"/>
      <c r="D1194" s="177"/>
      <c r="E1194" s="177"/>
      <c r="F1194" s="177"/>
      <c r="G1194" s="177"/>
      <c r="H1194" s="177"/>
      <c r="I1194" s="177"/>
      <c r="J1194" s="177"/>
      <c r="K1194" s="177"/>
      <c r="L1194" s="177"/>
      <c r="M1194" s="177"/>
      <c r="N1194" s="177"/>
      <c r="O1194" s="177"/>
      <c r="P1194" s="177"/>
      <c r="Q1194" s="177"/>
      <c r="R1194" s="177"/>
      <c r="S1194" s="177"/>
      <c r="T1194" s="177"/>
      <c r="U1194" s="177"/>
      <c r="V1194" s="177"/>
      <c r="W1194" s="177"/>
      <c r="X1194" s="177"/>
      <c r="Y1194" s="177"/>
      <c r="Z1194" s="177"/>
      <c r="AA1194" s="177"/>
      <c r="AB1194" s="177"/>
      <c r="AC1194" s="177"/>
      <c r="AD1194" s="177"/>
      <c r="AE1194" s="177"/>
      <c r="AF1194" s="177"/>
      <c r="AG1194" s="177"/>
      <c r="AH1194" s="177"/>
      <c r="AI1194" s="177"/>
      <c r="AJ1194" s="177"/>
      <c r="AK1194" s="177"/>
      <c r="AL1194" s="177"/>
      <c r="AM1194" s="177"/>
      <c r="AN1194" s="177"/>
      <c r="AO1194" s="177"/>
      <c r="AP1194" s="177"/>
      <c r="AQ1194" s="177"/>
      <c r="AR1194" s="177"/>
      <c r="AS1194" s="177"/>
      <c r="AT1194" s="177"/>
    </row>
    <row r="1195" spans="1:46" ht="15" customHeight="1">
      <c r="A1195" s="177"/>
      <c r="B1195" s="177"/>
      <c r="C1195" s="177"/>
      <c r="D1195" s="177"/>
      <c r="E1195" s="177"/>
      <c r="F1195" s="177"/>
      <c r="G1195" s="177"/>
      <c r="H1195" s="177"/>
      <c r="I1195" s="177"/>
      <c r="J1195" s="177"/>
      <c r="K1195" s="177"/>
      <c r="L1195" s="177"/>
      <c r="M1195" s="177"/>
      <c r="N1195" s="177"/>
      <c r="O1195" s="177"/>
      <c r="P1195" s="177"/>
      <c r="Q1195" s="177"/>
      <c r="R1195" s="177"/>
      <c r="S1195" s="177"/>
      <c r="T1195" s="177"/>
      <c r="U1195" s="177"/>
      <c r="V1195" s="177"/>
      <c r="W1195" s="177"/>
      <c r="X1195" s="177"/>
      <c r="Y1195" s="177"/>
      <c r="Z1195" s="177"/>
      <c r="AA1195" s="177"/>
      <c r="AB1195" s="177"/>
      <c r="AC1195" s="177"/>
      <c r="AD1195" s="177"/>
      <c r="AE1195" s="177"/>
      <c r="AF1195" s="177"/>
      <c r="AG1195" s="177"/>
      <c r="AH1195" s="177"/>
      <c r="AI1195" s="177"/>
      <c r="AJ1195" s="177"/>
      <c r="AK1195" s="177"/>
      <c r="AL1195" s="177"/>
      <c r="AM1195" s="177"/>
      <c r="AN1195" s="177"/>
      <c r="AO1195" s="177"/>
      <c r="AP1195" s="177"/>
      <c r="AQ1195" s="177"/>
      <c r="AR1195" s="177"/>
      <c r="AS1195" s="177"/>
      <c r="AT1195" s="177"/>
    </row>
    <row r="1196" spans="1:46" ht="15" customHeight="1">
      <c r="A1196" s="177"/>
      <c r="B1196" s="177"/>
      <c r="C1196" s="177"/>
      <c r="D1196" s="177"/>
      <c r="E1196" s="177"/>
      <c r="F1196" s="177"/>
      <c r="G1196" s="177"/>
      <c r="H1196" s="177"/>
      <c r="I1196" s="177"/>
      <c r="J1196" s="177"/>
      <c r="K1196" s="177"/>
      <c r="L1196" s="177"/>
      <c r="M1196" s="177"/>
      <c r="N1196" s="177"/>
      <c r="O1196" s="177"/>
      <c r="P1196" s="177"/>
      <c r="Q1196" s="177"/>
      <c r="R1196" s="177"/>
      <c r="S1196" s="177"/>
      <c r="T1196" s="177"/>
      <c r="U1196" s="177"/>
      <c r="V1196" s="177"/>
      <c r="W1196" s="177"/>
      <c r="X1196" s="177"/>
      <c r="Y1196" s="177"/>
      <c r="Z1196" s="177"/>
      <c r="AA1196" s="177"/>
      <c r="AB1196" s="177"/>
      <c r="AC1196" s="177"/>
      <c r="AD1196" s="177"/>
      <c r="AE1196" s="177"/>
      <c r="AF1196" s="177"/>
      <c r="AG1196" s="177"/>
      <c r="AH1196" s="177"/>
      <c r="AI1196" s="177"/>
      <c r="AJ1196" s="177"/>
      <c r="AK1196" s="177"/>
      <c r="AL1196" s="177"/>
      <c r="AM1196" s="177"/>
      <c r="AN1196" s="177"/>
      <c r="AO1196" s="177"/>
      <c r="AP1196" s="177"/>
      <c r="AQ1196" s="177"/>
      <c r="AR1196" s="177"/>
      <c r="AS1196" s="177"/>
      <c r="AT1196" s="177"/>
    </row>
    <row r="1197" spans="1:46" ht="15" customHeight="1">
      <c r="A1197" s="177"/>
      <c r="B1197" s="177"/>
      <c r="C1197" s="177"/>
      <c r="D1197" s="177"/>
      <c r="E1197" s="177"/>
      <c r="F1197" s="177"/>
      <c r="G1197" s="177"/>
      <c r="H1197" s="177"/>
      <c r="I1197" s="177"/>
      <c r="J1197" s="177"/>
      <c r="K1197" s="177"/>
      <c r="L1197" s="177"/>
      <c r="M1197" s="177"/>
      <c r="N1197" s="177"/>
      <c r="O1197" s="177"/>
      <c r="P1197" s="177"/>
      <c r="Q1197" s="177"/>
      <c r="R1197" s="177"/>
      <c r="S1197" s="177"/>
      <c r="T1197" s="177"/>
      <c r="U1197" s="177"/>
      <c r="V1197" s="177"/>
      <c r="W1197" s="177"/>
      <c r="X1197" s="177"/>
      <c r="Y1197" s="177"/>
      <c r="Z1197" s="177"/>
      <c r="AA1197" s="177"/>
      <c r="AB1197" s="177"/>
      <c r="AC1197" s="177"/>
      <c r="AD1197" s="177"/>
      <c r="AE1197" s="177"/>
      <c r="AF1197" s="177"/>
      <c r="AG1197" s="177"/>
      <c r="AH1197" s="177"/>
      <c r="AI1197" s="177"/>
      <c r="AJ1197" s="177"/>
      <c r="AK1197" s="177"/>
      <c r="AL1197" s="177"/>
      <c r="AM1197" s="177"/>
      <c r="AN1197" s="177"/>
      <c r="AO1197" s="177"/>
      <c r="AP1197" s="177"/>
      <c r="AQ1197" s="177"/>
      <c r="AR1197" s="177"/>
      <c r="AS1197" s="177"/>
      <c r="AT1197" s="177"/>
    </row>
    <row r="1198" spans="1:46" ht="15" customHeight="1">
      <c r="A1198" s="177"/>
      <c r="B1198" s="177"/>
      <c r="C1198" s="177"/>
      <c r="D1198" s="177"/>
      <c r="E1198" s="177"/>
      <c r="F1198" s="177"/>
      <c r="G1198" s="177"/>
      <c r="H1198" s="177"/>
      <c r="I1198" s="177"/>
      <c r="J1198" s="177"/>
      <c r="K1198" s="177"/>
      <c r="L1198" s="177"/>
      <c r="M1198" s="177"/>
      <c r="N1198" s="177"/>
      <c r="O1198" s="177"/>
      <c r="P1198" s="177"/>
      <c r="Q1198" s="177"/>
      <c r="R1198" s="177"/>
      <c r="S1198" s="177"/>
      <c r="T1198" s="177"/>
      <c r="U1198" s="177"/>
      <c r="V1198" s="177"/>
      <c r="W1198" s="177"/>
      <c r="X1198" s="177"/>
      <c r="Y1198" s="177"/>
      <c r="Z1198" s="177"/>
      <c r="AA1198" s="177"/>
      <c r="AB1198" s="177"/>
      <c r="AC1198" s="177"/>
      <c r="AD1198" s="177"/>
      <c r="AE1198" s="177"/>
      <c r="AF1198" s="177"/>
      <c r="AG1198" s="177"/>
      <c r="AH1198" s="177"/>
      <c r="AI1198" s="177"/>
      <c r="AJ1198" s="177"/>
      <c r="AK1198" s="177"/>
      <c r="AL1198" s="177"/>
      <c r="AM1198" s="177"/>
      <c r="AN1198" s="177"/>
      <c r="AO1198" s="177"/>
      <c r="AP1198" s="177"/>
      <c r="AQ1198" s="177"/>
      <c r="AR1198" s="177"/>
      <c r="AS1198" s="177"/>
      <c r="AT1198" s="177"/>
    </row>
    <row r="1199" spans="1:46" ht="15" customHeight="1">
      <c r="A1199" s="177"/>
      <c r="B1199" s="177"/>
      <c r="C1199" s="177"/>
      <c r="D1199" s="177"/>
      <c r="E1199" s="177"/>
      <c r="F1199" s="177"/>
      <c r="G1199" s="177"/>
      <c r="H1199" s="177"/>
      <c r="I1199" s="177"/>
      <c r="J1199" s="177"/>
      <c r="K1199" s="177"/>
      <c r="L1199" s="177"/>
      <c r="M1199" s="177"/>
      <c r="N1199" s="177"/>
      <c r="O1199" s="177"/>
      <c r="P1199" s="177"/>
      <c r="Q1199" s="177"/>
      <c r="R1199" s="177"/>
      <c r="S1199" s="177"/>
      <c r="T1199" s="177"/>
      <c r="U1199" s="177"/>
      <c r="V1199" s="177"/>
      <c r="W1199" s="177"/>
      <c r="X1199" s="177"/>
      <c r="Y1199" s="177"/>
      <c r="Z1199" s="177"/>
      <c r="AA1199" s="177"/>
      <c r="AB1199" s="177"/>
      <c r="AC1199" s="177"/>
      <c r="AD1199" s="177"/>
      <c r="AE1199" s="177"/>
      <c r="AF1199" s="177"/>
      <c r="AG1199" s="177"/>
      <c r="AH1199" s="177"/>
      <c r="AI1199" s="177"/>
      <c r="AJ1199" s="177"/>
      <c r="AK1199" s="177"/>
      <c r="AL1199" s="177"/>
      <c r="AM1199" s="177"/>
      <c r="AN1199" s="177"/>
      <c r="AO1199" s="177"/>
      <c r="AP1199" s="177"/>
      <c r="AQ1199" s="177"/>
      <c r="AR1199" s="177"/>
      <c r="AS1199" s="177"/>
      <c r="AT1199" s="177"/>
    </row>
    <row r="1200" spans="1:46" ht="15" customHeight="1">
      <c r="A1200" s="177"/>
      <c r="B1200" s="177"/>
      <c r="C1200" s="177"/>
      <c r="D1200" s="177"/>
      <c r="E1200" s="177"/>
      <c r="F1200" s="177"/>
      <c r="G1200" s="177"/>
      <c r="H1200" s="177"/>
      <c r="I1200" s="177"/>
      <c r="J1200" s="177"/>
      <c r="K1200" s="177"/>
      <c r="L1200" s="177"/>
      <c r="M1200" s="177"/>
      <c r="N1200" s="177"/>
      <c r="O1200" s="177"/>
      <c r="P1200" s="177"/>
      <c r="Q1200" s="177"/>
      <c r="R1200" s="177"/>
      <c r="S1200" s="177"/>
      <c r="T1200" s="177"/>
      <c r="U1200" s="177"/>
      <c r="V1200" s="177"/>
      <c r="W1200" s="177"/>
      <c r="X1200" s="177"/>
      <c r="Y1200" s="177"/>
      <c r="Z1200" s="177"/>
      <c r="AA1200" s="177"/>
      <c r="AB1200" s="177"/>
      <c r="AC1200" s="177"/>
      <c r="AD1200" s="177"/>
      <c r="AE1200" s="177"/>
      <c r="AF1200" s="177"/>
      <c r="AG1200" s="177"/>
      <c r="AH1200" s="177"/>
      <c r="AI1200" s="177"/>
      <c r="AJ1200" s="177"/>
      <c r="AK1200" s="177"/>
      <c r="AL1200" s="177"/>
      <c r="AM1200" s="177"/>
      <c r="AN1200" s="177"/>
      <c r="AO1200" s="177"/>
      <c r="AP1200" s="177"/>
      <c r="AQ1200" s="177"/>
      <c r="AR1200" s="177"/>
      <c r="AS1200" s="177"/>
      <c r="AT1200" s="177"/>
    </row>
    <row r="1201" spans="1:46" ht="15" customHeight="1">
      <c r="A1201" s="177"/>
      <c r="B1201" s="177"/>
      <c r="C1201" s="177"/>
      <c r="D1201" s="177"/>
      <c r="E1201" s="177"/>
      <c r="F1201" s="177"/>
      <c r="G1201" s="177"/>
      <c r="H1201" s="177"/>
      <c r="I1201" s="177"/>
      <c r="J1201" s="177"/>
      <c r="K1201" s="177"/>
      <c r="L1201" s="177"/>
      <c r="M1201" s="177"/>
      <c r="N1201" s="177"/>
      <c r="O1201" s="177"/>
      <c r="P1201" s="177"/>
      <c r="Q1201" s="177"/>
      <c r="R1201" s="177"/>
      <c r="S1201" s="177"/>
      <c r="T1201" s="177"/>
      <c r="U1201" s="177"/>
      <c r="V1201" s="177"/>
      <c r="W1201" s="177"/>
      <c r="X1201" s="177"/>
      <c r="Y1201" s="177"/>
      <c r="Z1201" s="177"/>
      <c r="AA1201" s="177"/>
      <c r="AB1201" s="177"/>
      <c r="AC1201" s="177"/>
      <c r="AD1201" s="177"/>
      <c r="AE1201" s="177"/>
      <c r="AF1201" s="177"/>
      <c r="AG1201" s="177"/>
      <c r="AH1201" s="177"/>
      <c r="AI1201" s="177"/>
      <c r="AJ1201" s="177"/>
      <c r="AK1201" s="177"/>
      <c r="AL1201" s="177"/>
      <c r="AM1201" s="177"/>
      <c r="AN1201" s="177"/>
      <c r="AO1201" s="177"/>
      <c r="AP1201" s="177"/>
      <c r="AQ1201" s="177"/>
      <c r="AR1201" s="177"/>
      <c r="AS1201" s="177"/>
      <c r="AT1201" s="177"/>
    </row>
    <row r="1202" spans="1:46" ht="15" customHeight="1">
      <c r="A1202" s="177"/>
      <c r="B1202" s="177"/>
      <c r="C1202" s="177"/>
      <c r="D1202" s="177"/>
      <c r="E1202" s="177"/>
      <c r="F1202" s="177"/>
      <c r="G1202" s="177"/>
      <c r="H1202" s="177"/>
      <c r="I1202" s="177"/>
      <c r="J1202" s="177"/>
      <c r="K1202" s="177"/>
      <c r="L1202" s="177"/>
      <c r="M1202" s="177"/>
      <c r="N1202" s="177"/>
      <c r="O1202" s="177"/>
      <c r="P1202" s="177"/>
      <c r="Q1202" s="177"/>
      <c r="R1202" s="177"/>
      <c r="S1202" s="177"/>
      <c r="T1202" s="177"/>
      <c r="U1202" s="177"/>
      <c r="V1202" s="177"/>
      <c r="W1202" s="177"/>
      <c r="X1202" s="177"/>
      <c r="Y1202" s="177"/>
      <c r="Z1202" s="177"/>
      <c r="AA1202" s="177"/>
      <c r="AB1202" s="177"/>
      <c r="AC1202" s="177"/>
      <c r="AD1202" s="177"/>
      <c r="AE1202" s="177"/>
      <c r="AF1202" s="177"/>
      <c r="AG1202" s="177"/>
      <c r="AH1202" s="177"/>
      <c r="AI1202" s="177"/>
      <c r="AJ1202" s="177"/>
      <c r="AK1202" s="177"/>
      <c r="AL1202" s="177"/>
      <c r="AM1202" s="177"/>
      <c r="AN1202" s="177"/>
      <c r="AO1202" s="177"/>
      <c r="AP1202" s="177"/>
      <c r="AQ1202" s="177"/>
      <c r="AR1202" s="177"/>
      <c r="AS1202" s="177"/>
      <c r="AT1202" s="177"/>
    </row>
    <row r="1203" spans="1:46" ht="15" customHeight="1">
      <c r="A1203" s="177"/>
      <c r="B1203" s="177"/>
      <c r="C1203" s="177"/>
      <c r="D1203" s="177"/>
      <c r="E1203" s="177"/>
      <c r="F1203" s="177"/>
      <c r="G1203" s="177"/>
      <c r="H1203" s="177"/>
      <c r="I1203" s="177"/>
      <c r="J1203" s="177"/>
      <c r="K1203" s="177"/>
      <c r="L1203" s="177"/>
      <c r="M1203" s="177"/>
      <c r="N1203" s="177"/>
      <c r="O1203" s="177"/>
      <c r="P1203" s="177"/>
      <c r="Q1203" s="177"/>
      <c r="R1203" s="177"/>
      <c r="S1203" s="177"/>
      <c r="T1203" s="177"/>
      <c r="U1203" s="177"/>
      <c r="V1203" s="177"/>
      <c r="W1203" s="177"/>
      <c r="X1203" s="177"/>
      <c r="Y1203" s="177"/>
      <c r="Z1203" s="177"/>
      <c r="AA1203" s="177"/>
      <c r="AB1203" s="177"/>
      <c r="AC1203" s="177"/>
      <c r="AD1203" s="177"/>
      <c r="AE1203" s="177"/>
      <c r="AF1203" s="177"/>
      <c r="AG1203" s="177"/>
      <c r="AH1203" s="177"/>
      <c r="AI1203" s="177"/>
      <c r="AJ1203" s="177"/>
      <c r="AK1203" s="177"/>
      <c r="AL1203" s="177"/>
      <c r="AM1203" s="177"/>
      <c r="AN1203" s="177"/>
      <c r="AO1203" s="177"/>
      <c r="AP1203" s="177"/>
      <c r="AQ1203" s="177"/>
      <c r="AR1203" s="177"/>
      <c r="AS1203" s="177"/>
      <c r="AT1203" s="177"/>
    </row>
    <row r="1204" spans="1:46" ht="15" customHeight="1">
      <c r="A1204" s="177"/>
      <c r="B1204" s="177"/>
      <c r="C1204" s="177"/>
      <c r="D1204" s="177"/>
      <c r="E1204" s="177"/>
      <c r="F1204" s="177"/>
      <c r="G1204" s="177"/>
      <c r="H1204" s="177"/>
      <c r="I1204" s="177"/>
      <c r="J1204" s="177"/>
      <c r="K1204" s="177"/>
      <c r="L1204" s="177"/>
      <c r="M1204" s="177"/>
      <c r="N1204" s="177"/>
      <c r="O1204" s="177"/>
      <c r="P1204" s="177"/>
      <c r="Q1204" s="177"/>
      <c r="R1204" s="177"/>
      <c r="S1204" s="177"/>
      <c r="T1204" s="177"/>
      <c r="U1204" s="177"/>
      <c r="V1204" s="177"/>
      <c r="W1204" s="177"/>
      <c r="X1204" s="177"/>
      <c r="Y1204" s="177"/>
      <c r="Z1204" s="177"/>
      <c r="AA1204" s="177"/>
      <c r="AB1204" s="177"/>
      <c r="AC1204" s="177"/>
      <c r="AD1204" s="177"/>
      <c r="AE1204" s="177"/>
      <c r="AF1204" s="177"/>
      <c r="AG1204" s="177"/>
      <c r="AH1204" s="177"/>
      <c r="AI1204" s="177"/>
      <c r="AJ1204" s="177"/>
      <c r="AK1204" s="177"/>
      <c r="AL1204" s="177"/>
      <c r="AM1204" s="177"/>
      <c r="AN1204" s="177"/>
      <c r="AO1204" s="177"/>
      <c r="AP1204" s="177"/>
      <c r="AQ1204" s="177"/>
      <c r="AR1204" s="177"/>
      <c r="AS1204" s="177"/>
      <c r="AT1204" s="177"/>
    </row>
    <row r="1205" spans="1:46" ht="15" customHeight="1">
      <c r="A1205" s="177"/>
      <c r="B1205" s="177"/>
      <c r="C1205" s="177"/>
      <c r="D1205" s="177"/>
      <c r="E1205" s="177"/>
      <c r="F1205" s="177"/>
      <c r="G1205" s="177"/>
      <c r="H1205" s="177"/>
      <c r="I1205" s="177"/>
      <c r="J1205" s="177"/>
      <c r="K1205" s="177"/>
      <c r="L1205" s="177"/>
      <c r="M1205" s="177"/>
      <c r="N1205" s="177"/>
      <c r="O1205" s="177"/>
      <c r="P1205" s="177"/>
      <c r="Q1205" s="177"/>
      <c r="R1205" s="177"/>
      <c r="S1205" s="177"/>
      <c r="T1205" s="177"/>
      <c r="U1205" s="177"/>
      <c r="V1205" s="177"/>
      <c r="W1205" s="177"/>
      <c r="X1205" s="177"/>
      <c r="Y1205" s="177"/>
      <c r="Z1205" s="177"/>
      <c r="AA1205" s="177"/>
      <c r="AB1205" s="177"/>
      <c r="AC1205" s="177"/>
      <c r="AD1205" s="177"/>
      <c r="AE1205" s="177"/>
      <c r="AF1205" s="177"/>
      <c r="AG1205" s="177"/>
      <c r="AH1205" s="177"/>
      <c r="AI1205" s="177"/>
      <c r="AJ1205" s="177"/>
      <c r="AK1205" s="177"/>
      <c r="AL1205" s="177"/>
      <c r="AM1205" s="177"/>
      <c r="AN1205" s="177"/>
      <c r="AO1205" s="177"/>
      <c r="AP1205" s="177"/>
      <c r="AQ1205" s="177"/>
      <c r="AR1205" s="177"/>
      <c r="AS1205" s="177"/>
      <c r="AT1205" s="177"/>
    </row>
    <row r="1206" spans="1:46" ht="15" customHeight="1">
      <c r="A1206" s="177"/>
      <c r="B1206" s="177"/>
      <c r="C1206" s="177"/>
      <c r="D1206" s="177"/>
      <c r="E1206" s="177"/>
      <c r="F1206" s="177"/>
      <c r="G1206" s="177"/>
      <c r="H1206" s="177"/>
      <c r="I1206" s="177"/>
      <c r="J1206" s="177"/>
      <c r="K1206" s="177"/>
      <c r="L1206" s="177"/>
      <c r="M1206" s="177"/>
      <c r="N1206" s="177"/>
      <c r="O1206" s="177"/>
      <c r="P1206" s="177"/>
      <c r="Q1206" s="177"/>
      <c r="R1206" s="177"/>
      <c r="S1206" s="177"/>
      <c r="T1206" s="177"/>
      <c r="U1206" s="177"/>
      <c r="V1206" s="177"/>
      <c r="W1206" s="177"/>
      <c r="X1206" s="177"/>
      <c r="Y1206" s="177"/>
      <c r="Z1206" s="177"/>
      <c r="AA1206" s="177"/>
      <c r="AB1206" s="177"/>
      <c r="AC1206" s="177"/>
      <c r="AD1206" s="177"/>
      <c r="AE1206" s="177"/>
      <c r="AF1206" s="177"/>
      <c r="AG1206" s="177"/>
      <c r="AH1206" s="177"/>
      <c r="AI1206" s="177"/>
      <c r="AJ1206" s="177"/>
      <c r="AK1206" s="177"/>
      <c r="AL1206" s="177"/>
      <c r="AM1206" s="177"/>
      <c r="AN1206" s="177"/>
      <c r="AO1206" s="177"/>
      <c r="AP1206" s="177"/>
      <c r="AQ1206" s="177"/>
      <c r="AR1206" s="177"/>
      <c r="AS1206" s="177"/>
      <c r="AT1206" s="177"/>
    </row>
    <row r="1207" spans="1:46" ht="15" customHeight="1">
      <c r="A1207" s="177"/>
      <c r="B1207" s="177"/>
      <c r="C1207" s="177"/>
      <c r="D1207" s="177"/>
      <c r="E1207" s="177"/>
      <c r="F1207" s="177"/>
      <c r="G1207" s="177"/>
      <c r="H1207" s="177"/>
      <c r="I1207" s="177"/>
      <c r="J1207" s="177"/>
      <c r="K1207" s="177"/>
      <c r="L1207" s="177"/>
      <c r="M1207" s="177"/>
      <c r="N1207" s="177"/>
      <c r="O1207" s="177"/>
      <c r="P1207" s="177"/>
      <c r="Q1207" s="177"/>
      <c r="R1207" s="177"/>
      <c r="S1207" s="177"/>
      <c r="T1207" s="177"/>
      <c r="U1207" s="177"/>
      <c r="V1207" s="177"/>
      <c r="W1207" s="177"/>
      <c r="X1207" s="177"/>
      <c r="Y1207" s="177"/>
      <c r="Z1207" s="177"/>
      <c r="AA1207" s="177"/>
      <c r="AB1207" s="177"/>
      <c r="AC1207" s="177"/>
      <c r="AD1207" s="177"/>
      <c r="AE1207" s="177"/>
      <c r="AF1207" s="177"/>
      <c r="AG1207" s="177"/>
      <c r="AH1207" s="177"/>
      <c r="AI1207" s="177"/>
      <c r="AJ1207" s="177"/>
      <c r="AK1207" s="177"/>
      <c r="AL1207" s="177"/>
      <c r="AM1207" s="177"/>
      <c r="AN1207" s="177"/>
      <c r="AO1207" s="177"/>
      <c r="AP1207" s="177"/>
      <c r="AQ1207" s="177"/>
      <c r="AR1207" s="177"/>
      <c r="AS1207" s="177"/>
      <c r="AT1207" s="177"/>
    </row>
    <row r="1208" spans="1:46" ht="15" customHeight="1">
      <c r="A1208" s="177"/>
      <c r="B1208" s="177"/>
      <c r="C1208" s="177"/>
      <c r="D1208" s="177"/>
      <c r="E1208" s="177"/>
      <c r="F1208" s="177"/>
      <c r="G1208" s="177"/>
      <c r="H1208" s="177"/>
      <c r="I1208" s="177"/>
      <c r="J1208" s="177"/>
      <c r="K1208" s="177"/>
      <c r="L1208" s="177"/>
      <c r="M1208" s="177"/>
      <c r="N1208" s="177"/>
      <c r="O1208" s="177"/>
      <c r="P1208" s="177"/>
      <c r="Q1208" s="177"/>
      <c r="R1208" s="177"/>
      <c r="S1208" s="177"/>
      <c r="T1208" s="177"/>
      <c r="U1208" s="177"/>
      <c r="V1208" s="177"/>
      <c r="W1208" s="177"/>
      <c r="X1208" s="177"/>
      <c r="Y1208" s="177"/>
      <c r="Z1208" s="177"/>
      <c r="AA1208" s="177"/>
      <c r="AB1208" s="177"/>
      <c r="AC1208" s="177"/>
      <c r="AD1208" s="177"/>
      <c r="AE1208" s="177"/>
      <c r="AF1208" s="177"/>
      <c r="AG1208" s="177"/>
      <c r="AH1208" s="177"/>
      <c r="AI1208" s="177"/>
      <c r="AJ1208" s="177"/>
      <c r="AK1208" s="177"/>
      <c r="AL1208" s="177"/>
      <c r="AM1208" s="177"/>
      <c r="AN1208" s="177"/>
      <c r="AO1208" s="177"/>
      <c r="AP1208" s="177"/>
      <c r="AQ1208" s="177"/>
      <c r="AR1208" s="177"/>
      <c r="AS1208" s="177"/>
      <c r="AT1208" s="177"/>
    </row>
    <row r="1209" spans="1:46" ht="15" customHeight="1">
      <c r="A1209" s="177"/>
      <c r="B1209" s="177"/>
      <c r="C1209" s="177"/>
      <c r="D1209" s="177"/>
      <c r="E1209" s="177"/>
      <c r="F1209" s="177"/>
      <c r="G1209" s="177"/>
      <c r="H1209" s="177"/>
      <c r="I1209" s="177"/>
      <c r="J1209" s="177"/>
      <c r="K1209" s="177"/>
      <c r="L1209" s="177"/>
      <c r="M1209" s="177"/>
      <c r="N1209" s="177"/>
      <c r="O1209" s="177"/>
      <c r="P1209" s="177"/>
      <c r="Q1209" s="177"/>
      <c r="R1209" s="177"/>
      <c r="S1209" s="177"/>
      <c r="T1209" s="177"/>
      <c r="U1209" s="177"/>
      <c r="V1209" s="177"/>
      <c r="W1209" s="177"/>
      <c r="X1209" s="177"/>
      <c r="Y1209" s="177"/>
      <c r="Z1209" s="177"/>
      <c r="AA1209" s="177"/>
      <c r="AB1209" s="177"/>
      <c r="AC1209" s="177"/>
      <c r="AD1209" s="177"/>
      <c r="AE1209" s="177"/>
      <c r="AF1209" s="177"/>
      <c r="AG1209" s="177"/>
      <c r="AH1209" s="177"/>
      <c r="AI1209" s="177"/>
      <c r="AJ1209" s="177"/>
      <c r="AK1209" s="177"/>
      <c r="AL1209" s="177"/>
      <c r="AM1209" s="177"/>
      <c r="AN1209" s="177"/>
      <c r="AO1209" s="177"/>
      <c r="AP1209" s="177"/>
      <c r="AQ1209" s="177"/>
      <c r="AR1209" s="177"/>
      <c r="AS1209" s="177"/>
      <c r="AT1209" s="177"/>
    </row>
    <row r="1210" spans="1:46" ht="15" customHeight="1">
      <c r="A1210" s="177"/>
      <c r="B1210" s="177"/>
      <c r="C1210" s="177"/>
      <c r="D1210" s="177"/>
      <c r="E1210" s="177"/>
      <c r="F1210" s="177"/>
      <c r="G1210" s="177"/>
      <c r="H1210" s="177"/>
      <c r="I1210" s="177"/>
      <c r="J1210" s="177"/>
      <c r="K1210" s="177"/>
      <c r="L1210" s="177"/>
      <c r="M1210" s="177"/>
      <c r="N1210" s="177"/>
      <c r="O1210" s="177"/>
      <c r="P1210" s="177"/>
      <c r="Q1210" s="177"/>
      <c r="R1210" s="177"/>
      <c r="S1210" s="177"/>
      <c r="T1210" s="177"/>
      <c r="U1210" s="177"/>
      <c r="V1210" s="177"/>
      <c r="W1210" s="177"/>
      <c r="X1210" s="177"/>
      <c r="Y1210" s="177"/>
      <c r="Z1210" s="177"/>
      <c r="AA1210" s="177"/>
      <c r="AB1210" s="177"/>
      <c r="AC1210" s="177"/>
      <c r="AD1210" s="177"/>
      <c r="AE1210" s="177"/>
      <c r="AF1210" s="177"/>
      <c r="AG1210" s="177"/>
      <c r="AH1210" s="177"/>
      <c r="AI1210" s="177"/>
      <c r="AJ1210" s="177"/>
      <c r="AK1210" s="177"/>
      <c r="AL1210" s="177"/>
      <c r="AM1210" s="177"/>
      <c r="AN1210" s="177"/>
      <c r="AO1210" s="177"/>
      <c r="AP1210" s="177"/>
      <c r="AQ1210" s="177"/>
      <c r="AR1210" s="177"/>
      <c r="AS1210" s="177"/>
      <c r="AT1210" s="177"/>
    </row>
    <row r="1211" spans="1:46" ht="15" customHeight="1">
      <c r="A1211" s="177"/>
      <c r="B1211" s="177"/>
      <c r="C1211" s="177"/>
      <c r="D1211" s="177"/>
      <c r="E1211" s="177"/>
      <c r="F1211" s="177"/>
      <c r="G1211" s="177"/>
      <c r="H1211" s="177"/>
      <c r="I1211" s="177"/>
      <c r="J1211" s="177"/>
      <c r="K1211" s="177"/>
      <c r="L1211" s="177"/>
      <c r="M1211" s="177"/>
      <c r="N1211" s="177"/>
      <c r="O1211" s="177"/>
      <c r="P1211" s="177"/>
      <c r="Q1211" s="177"/>
      <c r="R1211" s="177"/>
      <c r="S1211" s="177"/>
      <c r="T1211" s="177"/>
      <c r="U1211" s="177"/>
      <c r="V1211" s="177"/>
      <c r="W1211" s="177"/>
      <c r="X1211" s="177"/>
      <c r="Y1211" s="177"/>
      <c r="Z1211" s="177"/>
      <c r="AA1211" s="177"/>
      <c r="AB1211" s="177"/>
      <c r="AC1211" s="177"/>
      <c r="AD1211" s="177"/>
      <c r="AE1211" s="177"/>
      <c r="AF1211" s="177"/>
      <c r="AG1211" s="177"/>
      <c r="AH1211" s="177"/>
      <c r="AI1211" s="177"/>
      <c r="AJ1211" s="177"/>
      <c r="AK1211" s="177"/>
      <c r="AL1211" s="177"/>
      <c r="AM1211" s="177"/>
      <c r="AN1211" s="177"/>
      <c r="AO1211" s="177"/>
      <c r="AP1211" s="177"/>
      <c r="AQ1211" s="177"/>
      <c r="AR1211" s="177"/>
      <c r="AS1211" s="177"/>
      <c r="AT1211" s="177"/>
    </row>
    <row r="1212" spans="1:46" ht="15" customHeight="1">
      <c r="A1212" s="177"/>
      <c r="B1212" s="177"/>
      <c r="C1212" s="177"/>
      <c r="D1212" s="177"/>
      <c r="E1212" s="177"/>
      <c r="F1212" s="177"/>
      <c r="G1212" s="177"/>
      <c r="H1212" s="177"/>
      <c r="I1212" s="177"/>
      <c r="J1212" s="177"/>
      <c r="K1212" s="177"/>
      <c r="L1212" s="177"/>
      <c r="M1212" s="177"/>
      <c r="N1212" s="177"/>
      <c r="O1212" s="177"/>
      <c r="P1212" s="177"/>
      <c r="Q1212" s="177"/>
      <c r="R1212" s="177"/>
      <c r="S1212" s="177"/>
      <c r="T1212" s="177"/>
      <c r="U1212" s="177"/>
      <c r="V1212" s="177"/>
      <c r="W1212" s="177"/>
      <c r="X1212" s="177"/>
      <c r="Y1212" s="177"/>
      <c r="Z1212" s="177"/>
      <c r="AA1212" s="177"/>
      <c r="AB1212" s="177"/>
      <c r="AC1212" s="177"/>
      <c r="AD1212" s="177"/>
      <c r="AE1212" s="177"/>
      <c r="AF1212" s="177"/>
      <c r="AG1212" s="177"/>
      <c r="AH1212" s="177"/>
      <c r="AI1212" s="177"/>
      <c r="AJ1212" s="177"/>
      <c r="AK1212" s="177"/>
      <c r="AL1212" s="177"/>
      <c r="AM1212" s="177"/>
      <c r="AN1212" s="177"/>
      <c r="AO1212" s="177"/>
      <c r="AP1212" s="177"/>
      <c r="AQ1212" s="177"/>
      <c r="AR1212" s="177"/>
      <c r="AS1212" s="177"/>
      <c r="AT1212" s="177"/>
    </row>
    <row r="1213" spans="1:46" ht="15" customHeight="1">
      <c r="A1213" s="177"/>
      <c r="B1213" s="177"/>
      <c r="C1213" s="177"/>
      <c r="D1213" s="177"/>
      <c r="E1213" s="177"/>
      <c r="F1213" s="177"/>
      <c r="G1213" s="177"/>
      <c r="H1213" s="177"/>
      <c r="I1213" s="177"/>
      <c r="J1213" s="177"/>
      <c r="K1213" s="177"/>
      <c r="L1213" s="177"/>
      <c r="M1213" s="177"/>
      <c r="N1213" s="177"/>
      <c r="O1213" s="177"/>
      <c r="P1213" s="177"/>
      <c r="Q1213" s="177"/>
      <c r="R1213" s="177"/>
      <c r="S1213" s="177"/>
      <c r="T1213" s="177"/>
      <c r="U1213" s="177"/>
      <c r="V1213" s="177"/>
      <c r="W1213" s="177"/>
      <c r="X1213" s="177"/>
      <c r="Y1213" s="177"/>
      <c r="Z1213" s="177"/>
      <c r="AA1213" s="177"/>
      <c r="AB1213" s="177"/>
      <c r="AC1213" s="177"/>
      <c r="AD1213" s="177"/>
      <c r="AE1213" s="177"/>
      <c r="AF1213" s="177"/>
      <c r="AG1213" s="177"/>
      <c r="AH1213" s="177"/>
      <c r="AI1213" s="177"/>
      <c r="AJ1213" s="177"/>
      <c r="AK1213" s="177"/>
      <c r="AL1213" s="177"/>
      <c r="AM1213" s="177"/>
      <c r="AN1213" s="177"/>
      <c r="AO1213" s="177"/>
      <c r="AP1213" s="177"/>
      <c r="AQ1213" s="177"/>
      <c r="AR1213" s="177"/>
      <c r="AS1213" s="177"/>
      <c r="AT1213" s="177"/>
    </row>
    <row r="1214" spans="1:46" ht="15" customHeight="1">
      <c r="A1214" s="177"/>
      <c r="B1214" s="177"/>
      <c r="C1214" s="177"/>
      <c r="D1214" s="177"/>
      <c r="E1214" s="177"/>
      <c r="F1214" s="177"/>
      <c r="G1214" s="177"/>
      <c r="H1214" s="177"/>
      <c r="I1214" s="177"/>
      <c r="J1214" s="177"/>
      <c r="K1214" s="177"/>
      <c r="L1214" s="177"/>
      <c r="M1214" s="177"/>
      <c r="N1214" s="177"/>
      <c r="O1214" s="177"/>
      <c r="P1214" s="177"/>
      <c r="Q1214" s="177"/>
      <c r="R1214" s="177"/>
      <c r="S1214" s="177"/>
      <c r="T1214" s="177"/>
      <c r="U1214" s="177"/>
      <c r="V1214" s="177"/>
      <c r="W1214" s="177"/>
      <c r="X1214" s="177"/>
      <c r="Y1214" s="177"/>
      <c r="Z1214" s="177"/>
      <c r="AA1214" s="177"/>
      <c r="AB1214" s="177"/>
      <c r="AC1214" s="177"/>
      <c r="AD1214" s="177"/>
      <c r="AE1214" s="177"/>
      <c r="AF1214" s="177"/>
      <c r="AG1214" s="177"/>
      <c r="AH1214" s="177"/>
      <c r="AI1214" s="177"/>
      <c r="AJ1214" s="177"/>
      <c r="AK1214" s="177"/>
      <c r="AL1214" s="177"/>
      <c r="AM1214" s="177"/>
      <c r="AN1214" s="177"/>
      <c r="AO1214" s="177"/>
      <c r="AP1214" s="177"/>
      <c r="AQ1214" s="177"/>
      <c r="AR1214" s="177"/>
      <c r="AS1214" s="177"/>
      <c r="AT1214" s="177"/>
    </row>
    <row r="1215" spans="1:46" ht="15" customHeight="1">
      <c r="A1215" s="177"/>
      <c r="B1215" s="177"/>
      <c r="C1215" s="177"/>
      <c r="D1215" s="177"/>
      <c r="E1215" s="177"/>
      <c r="F1215" s="177"/>
      <c r="G1215" s="177"/>
      <c r="H1215" s="177"/>
      <c r="I1215" s="177"/>
      <c r="J1215" s="177"/>
      <c r="K1215" s="177"/>
      <c r="L1215" s="177"/>
      <c r="M1215" s="177"/>
      <c r="N1215" s="177"/>
      <c r="O1215" s="177"/>
      <c r="P1215" s="177"/>
      <c r="Q1215" s="177"/>
      <c r="R1215" s="177"/>
      <c r="S1215" s="177"/>
      <c r="T1215" s="177"/>
      <c r="U1215" s="177"/>
      <c r="V1215" s="177"/>
      <c r="W1215" s="177"/>
      <c r="X1215" s="177"/>
      <c r="Y1215" s="177"/>
      <c r="Z1215" s="177"/>
      <c r="AA1215" s="177"/>
      <c r="AB1215" s="177"/>
      <c r="AC1215" s="177"/>
      <c r="AD1215" s="177"/>
      <c r="AE1215" s="177"/>
      <c r="AF1215" s="177"/>
      <c r="AG1215" s="177"/>
      <c r="AH1215" s="177"/>
      <c r="AI1215" s="177"/>
      <c r="AJ1215" s="177"/>
      <c r="AK1215" s="177"/>
      <c r="AL1215" s="177"/>
      <c r="AM1215" s="177"/>
      <c r="AN1215" s="177"/>
      <c r="AO1215" s="177"/>
      <c r="AP1215" s="177"/>
      <c r="AQ1215" s="177"/>
      <c r="AR1215" s="177"/>
      <c r="AS1215" s="177"/>
      <c r="AT1215" s="177"/>
    </row>
    <row r="1216" spans="1:46" ht="15" customHeight="1">
      <c r="A1216" s="177"/>
      <c r="B1216" s="177"/>
      <c r="C1216" s="177"/>
      <c r="D1216" s="177"/>
      <c r="E1216" s="177"/>
      <c r="F1216" s="177"/>
      <c r="G1216" s="177"/>
      <c r="H1216" s="177"/>
      <c r="I1216" s="177"/>
      <c r="J1216" s="177"/>
      <c r="K1216" s="177"/>
      <c r="L1216" s="177"/>
      <c r="M1216" s="177"/>
      <c r="N1216" s="177"/>
      <c r="O1216" s="177"/>
      <c r="P1216" s="177"/>
      <c r="Q1216" s="177"/>
      <c r="R1216" s="177"/>
      <c r="S1216" s="177"/>
      <c r="T1216" s="177"/>
      <c r="U1216" s="177"/>
      <c r="V1216" s="177"/>
      <c r="W1216" s="177"/>
      <c r="X1216" s="177"/>
      <c r="Y1216" s="177"/>
      <c r="Z1216" s="177"/>
      <c r="AA1216" s="177"/>
      <c r="AB1216" s="177"/>
      <c r="AC1216" s="177"/>
      <c r="AD1216" s="177"/>
      <c r="AE1216" s="177"/>
      <c r="AF1216" s="177"/>
      <c r="AG1216" s="177"/>
      <c r="AH1216" s="177"/>
      <c r="AI1216" s="177"/>
      <c r="AJ1216" s="177"/>
      <c r="AK1216" s="177"/>
      <c r="AL1216" s="177"/>
      <c r="AM1216" s="177"/>
      <c r="AN1216" s="177"/>
      <c r="AO1216" s="177"/>
      <c r="AP1216" s="177"/>
      <c r="AQ1216" s="177"/>
      <c r="AR1216" s="177"/>
      <c r="AS1216" s="177"/>
      <c r="AT1216" s="177"/>
    </row>
    <row r="1217" spans="1:46" ht="15" customHeight="1">
      <c r="A1217" s="177"/>
      <c r="B1217" s="177"/>
      <c r="C1217" s="177"/>
      <c r="D1217" s="177"/>
      <c r="E1217" s="177"/>
      <c r="F1217" s="177"/>
      <c r="G1217" s="177"/>
      <c r="H1217" s="177"/>
      <c r="I1217" s="177"/>
      <c r="J1217" s="177"/>
      <c r="K1217" s="177"/>
      <c r="L1217" s="177"/>
      <c r="M1217" s="177"/>
      <c r="N1217" s="177"/>
      <c r="O1217" s="177"/>
      <c r="P1217" s="177"/>
      <c r="Q1217" s="177"/>
      <c r="R1217" s="177"/>
      <c r="S1217" s="177"/>
      <c r="T1217" s="177"/>
      <c r="U1217" s="177"/>
      <c r="V1217" s="177"/>
      <c r="W1217" s="177"/>
      <c r="X1217" s="177"/>
      <c r="Y1217" s="177"/>
      <c r="Z1217" s="177"/>
      <c r="AA1217" s="177"/>
      <c r="AB1217" s="177"/>
      <c r="AC1217" s="177"/>
      <c r="AD1217" s="177"/>
      <c r="AE1217" s="177"/>
      <c r="AF1217" s="177"/>
      <c r="AG1217" s="177"/>
      <c r="AH1217" s="177"/>
      <c r="AI1217" s="177"/>
      <c r="AJ1217" s="177"/>
      <c r="AK1217" s="177"/>
      <c r="AL1217" s="177"/>
      <c r="AM1217" s="177"/>
      <c r="AN1217" s="177"/>
      <c r="AO1217" s="177"/>
      <c r="AP1217" s="177"/>
      <c r="AQ1217" s="177"/>
      <c r="AR1217" s="177"/>
      <c r="AS1217" s="177"/>
      <c r="AT1217" s="177"/>
    </row>
    <row r="1218" spans="1:46" ht="15" customHeight="1">
      <c r="A1218" s="177"/>
      <c r="B1218" s="177"/>
      <c r="C1218" s="177"/>
      <c r="D1218" s="177"/>
      <c r="E1218" s="177"/>
      <c r="F1218" s="177"/>
      <c r="G1218" s="177"/>
      <c r="H1218" s="177"/>
      <c r="I1218" s="177"/>
      <c r="J1218" s="177"/>
      <c r="K1218" s="177"/>
      <c r="L1218" s="177"/>
      <c r="M1218" s="177"/>
      <c r="N1218" s="177"/>
      <c r="O1218" s="177"/>
      <c r="P1218" s="177"/>
      <c r="Q1218" s="177"/>
      <c r="R1218" s="177"/>
      <c r="S1218" s="177"/>
      <c r="T1218" s="177"/>
      <c r="U1218" s="177"/>
      <c r="V1218" s="177"/>
      <c r="W1218" s="177"/>
      <c r="X1218" s="177"/>
      <c r="Y1218" s="177"/>
      <c r="Z1218" s="177"/>
      <c r="AA1218" s="177"/>
      <c r="AB1218" s="177"/>
      <c r="AC1218" s="177"/>
      <c r="AD1218" s="177"/>
      <c r="AE1218" s="177"/>
      <c r="AF1218" s="177"/>
      <c r="AG1218" s="177"/>
      <c r="AH1218" s="177"/>
      <c r="AI1218" s="177"/>
      <c r="AJ1218" s="177"/>
      <c r="AK1218" s="177"/>
      <c r="AL1218" s="177"/>
      <c r="AM1218" s="177"/>
      <c r="AN1218" s="177"/>
      <c r="AO1218" s="177"/>
      <c r="AP1218" s="177"/>
      <c r="AQ1218" s="177"/>
      <c r="AR1218" s="177"/>
      <c r="AS1218" s="177"/>
      <c r="AT1218" s="177"/>
    </row>
    <row r="1219" spans="1:46" ht="15" customHeight="1">
      <c r="A1219" s="177"/>
      <c r="B1219" s="177"/>
      <c r="C1219" s="177"/>
      <c r="D1219" s="177"/>
      <c r="E1219" s="177"/>
      <c r="F1219" s="177"/>
      <c r="G1219" s="177"/>
      <c r="H1219" s="177"/>
      <c r="I1219" s="177"/>
      <c r="J1219" s="177"/>
      <c r="K1219" s="177"/>
      <c r="L1219" s="177"/>
      <c r="M1219" s="177"/>
      <c r="N1219" s="177"/>
      <c r="O1219" s="177"/>
      <c r="P1219" s="177"/>
      <c r="Q1219" s="177"/>
      <c r="R1219" s="177"/>
      <c r="S1219" s="177"/>
      <c r="T1219" s="177"/>
      <c r="U1219" s="177"/>
      <c r="V1219" s="177"/>
      <c r="W1219" s="177"/>
      <c r="X1219" s="177"/>
      <c r="Y1219" s="177"/>
      <c r="Z1219" s="177"/>
      <c r="AA1219" s="177"/>
      <c r="AB1219" s="177"/>
      <c r="AC1219" s="177"/>
      <c r="AD1219" s="177"/>
      <c r="AE1219" s="177"/>
      <c r="AF1219" s="177"/>
      <c r="AG1219" s="177"/>
      <c r="AH1219" s="177"/>
      <c r="AI1219" s="177"/>
      <c r="AJ1219" s="177"/>
      <c r="AK1219" s="177"/>
      <c r="AL1219" s="177"/>
      <c r="AM1219" s="177"/>
      <c r="AN1219" s="177"/>
      <c r="AO1219" s="177"/>
      <c r="AP1219" s="177"/>
      <c r="AQ1219" s="177"/>
      <c r="AR1219" s="177"/>
      <c r="AS1219" s="177"/>
      <c r="AT1219" s="177"/>
    </row>
    <row r="1220" spans="1:46" ht="15" customHeight="1">
      <c r="A1220" s="177"/>
      <c r="B1220" s="177"/>
      <c r="C1220" s="177"/>
      <c r="D1220" s="177"/>
      <c r="E1220" s="177"/>
      <c r="F1220" s="177"/>
      <c r="G1220" s="177"/>
      <c r="H1220" s="177"/>
      <c r="I1220" s="177"/>
      <c r="J1220" s="177"/>
      <c r="K1220" s="177"/>
      <c r="L1220" s="177"/>
      <c r="M1220" s="177"/>
      <c r="N1220" s="177"/>
      <c r="O1220" s="177"/>
      <c r="P1220" s="177"/>
      <c r="Q1220" s="177"/>
      <c r="R1220" s="177"/>
      <c r="S1220" s="177"/>
      <c r="T1220" s="177"/>
      <c r="U1220" s="177"/>
      <c r="V1220" s="177"/>
      <c r="W1220" s="177"/>
      <c r="X1220" s="177"/>
      <c r="Y1220" s="177"/>
      <c r="Z1220" s="177"/>
      <c r="AA1220" s="177"/>
      <c r="AB1220" s="177"/>
      <c r="AC1220" s="177"/>
      <c r="AD1220" s="177"/>
      <c r="AE1220" s="177"/>
      <c r="AF1220" s="177"/>
      <c r="AG1220" s="177"/>
      <c r="AH1220" s="177"/>
      <c r="AI1220" s="177"/>
      <c r="AJ1220" s="177"/>
      <c r="AK1220" s="177"/>
      <c r="AL1220" s="177"/>
      <c r="AM1220" s="177"/>
      <c r="AN1220" s="177"/>
      <c r="AO1220" s="177"/>
      <c r="AP1220" s="177"/>
      <c r="AQ1220" s="177"/>
      <c r="AR1220" s="177"/>
      <c r="AS1220" s="177"/>
      <c r="AT1220" s="177"/>
    </row>
    <row r="1221" spans="1:46" ht="15" customHeight="1">
      <c r="A1221" s="177"/>
      <c r="B1221" s="177"/>
      <c r="C1221" s="177"/>
      <c r="D1221" s="177"/>
      <c r="E1221" s="177"/>
      <c r="F1221" s="177"/>
      <c r="G1221" s="177"/>
      <c r="H1221" s="177"/>
      <c r="I1221" s="177"/>
      <c r="J1221" s="177"/>
      <c r="K1221" s="177"/>
      <c r="L1221" s="177"/>
      <c r="M1221" s="177"/>
      <c r="N1221" s="177"/>
      <c r="O1221" s="177"/>
      <c r="P1221" s="177"/>
      <c r="Q1221" s="177"/>
      <c r="R1221" s="177"/>
      <c r="S1221" s="177"/>
      <c r="T1221" s="177"/>
      <c r="U1221" s="177"/>
      <c r="V1221" s="177"/>
      <c r="W1221" s="177"/>
      <c r="X1221" s="177"/>
      <c r="Y1221" s="177"/>
      <c r="Z1221" s="177"/>
      <c r="AA1221" s="177"/>
      <c r="AB1221" s="177"/>
      <c r="AC1221" s="177"/>
      <c r="AD1221" s="177"/>
      <c r="AE1221" s="177"/>
      <c r="AF1221" s="177"/>
      <c r="AG1221" s="177"/>
      <c r="AH1221" s="177"/>
      <c r="AI1221" s="177"/>
      <c r="AJ1221" s="177"/>
      <c r="AK1221" s="177"/>
      <c r="AL1221" s="177"/>
      <c r="AM1221" s="177"/>
      <c r="AN1221" s="177"/>
      <c r="AO1221" s="177"/>
      <c r="AP1221" s="177"/>
      <c r="AQ1221" s="177"/>
      <c r="AR1221" s="177"/>
      <c r="AS1221" s="177"/>
      <c r="AT1221" s="177"/>
    </row>
    <row r="1222" spans="1:46" ht="15" customHeight="1">
      <c r="A1222" s="177"/>
      <c r="B1222" s="177"/>
      <c r="C1222" s="177"/>
      <c r="D1222" s="177"/>
      <c r="E1222" s="177"/>
      <c r="F1222" s="177"/>
      <c r="G1222" s="177"/>
      <c r="H1222" s="177"/>
      <c r="I1222" s="177"/>
      <c r="J1222" s="177"/>
      <c r="K1222" s="177"/>
      <c r="L1222" s="177"/>
      <c r="M1222" s="177"/>
      <c r="N1222" s="177"/>
      <c r="O1222" s="177"/>
      <c r="P1222" s="177"/>
      <c r="Q1222" s="177"/>
      <c r="R1222" s="177"/>
      <c r="S1222" s="177"/>
      <c r="T1222" s="177"/>
      <c r="U1222" s="177"/>
      <c r="V1222" s="177"/>
      <c r="W1222" s="177"/>
      <c r="X1222" s="177"/>
      <c r="Y1222" s="177"/>
      <c r="Z1222" s="177"/>
      <c r="AA1222" s="177"/>
      <c r="AB1222" s="177"/>
      <c r="AC1222" s="177"/>
      <c r="AD1222" s="177"/>
      <c r="AE1222" s="177"/>
      <c r="AF1222" s="177"/>
      <c r="AG1222" s="177"/>
      <c r="AH1222" s="177"/>
      <c r="AI1222" s="177"/>
      <c r="AJ1222" s="177"/>
      <c r="AK1222" s="177"/>
      <c r="AL1222" s="177"/>
      <c r="AM1222" s="177"/>
      <c r="AN1222" s="177"/>
      <c r="AO1222" s="177"/>
      <c r="AP1222" s="177"/>
      <c r="AQ1222" s="177"/>
      <c r="AR1222" s="177"/>
      <c r="AS1222" s="177"/>
      <c r="AT1222" s="177"/>
    </row>
    <row r="1223" spans="1:46" ht="15" customHeight="1">
      <c r="A1223" s="177"/>
      <c r="B1223" s="177"/>
      <c r="C1223" s="177"/>
      <c r="D1223" s="177"/>
      <c r="E1223" s="177"/>
      <c r="F1223" s="177"/>
      <c r="G1223" s="177"/>
      <c r="H1223" s="177"/>
      <c r="I1223" s="177"/>
      <c r="J1223" s="177"/>
      <c r="K1223" s="177"/>
      <c r="L1223" s="177"/>
      <c r="M1223" s="177"/>
      <c r="N1223" s="177"/>
      <c r="O1223" s="177"/>
      <c r="P1223" s="177"/>
      <c r="Q1223" s="177"/>
      <c r="R1223" s="177"/>
      <c r="S1223" s="177"/>
      <c r="T1223" s="177"/>
      <c r="U1223" s="177"/>
      <c r="V1223" s="177"/>
      <c r="W1223" s="177"/>
      <c r="X1223" s="177"/>
      <c r="Y1223" s="177"/>
      <c r="Z1223" s="177"/>
      <c r="AA1223" s="177"/>
      <c r="AB1223" s="177"/>
      <c r="AC1223" s="177"/>
      <c r="AD1223" s="177"/>
      <c r="AE1223" s="177"/>
      <c r="AF1223" s="177"/>
      <c r="AG1223" s="177"/>
      <c r="AH1223" s="177"/>
      <c r="AI1223" s="177"/>
      <c r="AJ1223" s="177"/>
      <c r="AK1223" s="177"/>
      <c r="AL1223" s="177"/>
      <c r="AM1223" s="177"/>
      <c r="AN1223" s="177"/>
      <c r="AO1223" s="177"/>
      <c r="AP1223" s="177"/>
      <c r="AQ1223" s="177"/>
      <c r="AR1223" s="177"/>
      <c r="AS1223" s="177"/>
      <c r="AT1223" s="177"/>
    </row>
    <row r="1224" spans="1:46" ht="15" customHeight="1">
      <c r="A1224" s="177"/>
      <c r="B1224" s="177"/>
      <c r="C1224" s="177"/>
      <c r="D1224" s="177"/>
      <c r="E1224" s="177"/>
      <c r="F1224" s="177"/>
      <c r="G1224" s="177"/>
      <c r="H1224" s="177"/>
      <c r="I1224" s="177"/>
      <c r="J1224" s="177"/>
      <c r="K1224" s="177"/>
      <c r="L1224" s="177"/>
      <c r="M1224" s="177"/>
      <c r="N1224" s="177"/>
      <c r="O1224" s="177"/>
      <c r="P1224" s="177"/>
      <c r="Q1224" s="177"/>
      <c r="R1224" s="177"/>
      <c r="S1224" s="177"/>
      <c r="T1224" s="177"/>
      <c r="U1224" s="177"/>
      <c r="V1224" s="177"/>
      <c r="W1224" s="177"/>
      <c r="X1224" s="177"/>
      <c r="Y1224" s="177"/>
      <c r="Z1224" s="177"/>
      <c r="AA1224" s="177"/>
      <c r="AB1224" s="177"/>
      <c r="AC1224" s="177"/>
      <c r="AD1224" s="177"/>
      <c r="AE1224" s="177"/>
      <c r="AF1224" s="177"/>
      <c r="AG1224" s="177"/>
      <c r="AH1224" s="177"/>
      <c r="AI1224" s="177"/>
      <c r="AJ1224" s="177"/>
      <c r="AK1224" s="177"/>
      <c r="AL1224" s="177"/>
      <c r="AM1224" s="177"/>
      <c r="AN1224" s="177"/>
      <c r="AO1224" s="177"/>
      <c r="AP1224" s="177"/>
      <c r="AQ1224" s="177"/>
      <c r="AR1224" s="177"/>
      <c r="AS1224" s="177"/>
      <c r="AT1224" s="177"/>
    </row>
    <row r="1225" spans="1:46" ht="15" customHeight="1">
      <c r="A1225" s="177"/>
      <c r="B1225" s="177"/>
      <c r="C1225" s="177"/>
      <c r="D1225" s="177"/>
      <c r="E1225" s="177"/>
      <c r="F1225" s="177"/>
      <c r="G1225" s="177"/>
      <c r="H1225" s="177"/>
      <c r="I1225" s="177"/>
      <c r="J1225" s="177"/>
      <c r="K1225" s="177"/>
      <c r="L1225" s="177"/>
      <c r="M1225" s="177"/>
      <c r="N1225" s="177"/>
      <c r="O1225" s="177"/>
      <c r="P1225" s="177"/>
      <c r="Q1225" s="177"/>
      <c r="R1225" s="177"/>
      <c r="S1225" s="177"/>
      <c r="T1225" s="177"/>
      <c r="U1225" s="177"/>
      <c r="V1225" s="177"/>
      <c r="W1225" s="177"/>
      <c r="X1225" s="177"/>
      <c r="Y1225" s="177"/>
      <c r="Z1225" s="177"/>
      <c r="AA1225" s="177"/>
      <c r="AB1225" s="177"/>
      <c r="AC1225" s="177"/>
      <c r="AD1225" s="177"/>
      <c r="AE1225" s="177"/>
      <c r="AF1225" s="177"/>
      <c r="AG1225" s="177"/>
      <c r="AH1225" s="177"/>
      <c r="AI1225" s="177"/>
      <c r="AJ1225" s="177"/>
      <c r="AK1225" s="177"/>
      <c r="AL1225" s="177"/>
      <c r="AM1225" s="177"/>
      <c r="AN1225" s="177"/>
      <c r="AO1225" s="177"/>
      <c r="AP1225" s="177"/>
      <c r="AQ1225" s="177"/>
      <c r="AR1225" s="177"/>
      <c r="AS1225" s="177"/>
      <c r="AT1225" s="177"/>
    </row>
    <row r="1226" spans="1:46" ht="15" customHeight="1">
      <c r="A1226" s="177"/>
      <c r="B1226" s="177"/>
      <c r="C1226" s="177"/>
      <c r="D1226" s="177"/>
      <c r="E1226" s="177"/>
      <c r="F1226" s="177"/>
      <c r="G1226" s="177"/>
      <c r="H1226" s="177"/>
      <c r="I1226" s="177"/>
      <c r="J1226" s="177"/>
      <c r="K1226" s="177"/>
      <c r="L1226" s="177"/>
      <c r="M1226" s="177"/>
      <c r="N1226" s="177"/>
      <c r="O1226" s="177"/>
      <c r="P1226" s="177"/>
      <c r="Q1226" s="177"/>
      <c r="R1226" s="177"/>
      <c r="S1226" s="177"/>
      <c r="T1226" s="177"/>
      <c r="U1226" s="177"/>
      <c r="V1226" s="177"/>
      <c r="W1226" s="177"/>
      <c r="X1226" s="177"/>
      <c r="Y1226" s="177"/>
      <c r="Z1226" s="177"/>
      <c r="AA1226" s="177"/>
      <c r="AB1226" s="177"/>
      <c r="AC1226" s="177"/>
      <c r="AD1226" s="177"/>
      <c r="AE1226" s="177"/>
      <c r="AF1226" s="177"/>
      <c r="AG1226" s="177"/>
      <c r="AH1226" s="177"/>
      <c r="AI1226" s="177"/>
      <c r="AJ1226" s="177"/>
      <c r="AK1226" s="177"/>
      <c r="AL1226" s="177"/>
      <c r="AM1226" s="177"/>
      <c r="AN1226" s="177"/>
      <c r="AO1226" s="177"/>
      <c r="AP1226" s="177"/>
      <c r="AQ1226" s="177"/>
      <c r="AR1226" s="177"/>
      <c r="AS1226" s="177"/>
      <c r="AT1226" s="177"/>
    </row>
    <row r="1227" spans="1:46" ht="15" customHeight="1">
      <c r="A1227" s="177"/>
      <c r="B1227" s="177"/>
      <c r="C1227" s="177"/>
      <c r="D1227" s="177"/>
      <c r="E1227" s="177"/>
      <c r="F1227" s="177"/>
      <c r="G1227" s="177"/>
      <c r="H1227" s="177"/>
      <c r="I1227" s="177"/>
      <c r="J1227" s="177"/>
      <c r="K1227" s="177"/>
      <c r="L1227" s="177"/>
      <c r="M1227" s="177"/>
      <c r="N1227" s="177"/>
      <c r="O1227" s="177"/>
      <c r="P1227" s="177"/>
      <c r="Q1227" s="177"/>
      <c r="R1227" s="177"/>
      <c r="S1227" s="177"/>
      <c r="T1227" s="177"/>
      <c r="U1227" s="177"/>
      <c r="V1227" s="177"/>
      <c r="W1227" s="177"/>
      <c r="X1227" s="177"/>
      <c r="Y1227" s="177"/>
      <c r="Z1227" s="177"/>
      <c r="AA1227" s="177"/>
      <c r="AB1227" s="177"/>
      <c r="AC1227" s="177"/>
      <c r="AD1227" s="177"/>
      <c r="AE1227" s="177"/>
      <c r="AF1227" s="177"/>
      <c r="AG1227" s="177"/>
      <c r="AH1227" s="177"/>
      <c r="AI1227" s="177"/>
      <c r="AJ1227" s="177"/>
      <c r="AK1227" s="177"/>
      <c r="AL1227" s="177"/>
      <c r="AM1227" s="177"/>
      <c r="AN1227" s="177"/>
      <c r="AO1227" s="177"/>
      <c r="AP1227" s="177"/>
      <c r="AQ1227" s="177"/>
      <c r="AR1227" s="177"/>
      <c r="AS1227" s="177"/>
      <c r="AT1227" s="177"/>
    </row>
    <row r="1228" spans="1:46" ht="15" customHeight="1">
      <c r="A1228" s="177"/>
      <c r="B1228" s="177"/>
      <c r="C1228" s="177"/>
      <c r="D1228" s="177"/>
      <c r="E1228" s="177"/>
      <c r="F1228" s="177"/>
      <c r="G1228" s="177"/>
      <c r="H1228" s="177"/>
      <c r="I1228" s="177"/>
      <c r="J1228" s="177"/>
      <c r="K1228" s="177"/>
      <c r="L1228" s="177"/>
      <c r="M1228" s="177"/>
      <c r="N1228" s="177"/>
      <c r="O1228" s="177"/>
      <c r="P1228" s="177"/>
      <c r="Q1228" s="177"/>
      <c r="R1228" s="177"/>
      <c r="S1228" s="177"/>
      <c r="T1228" s="177"/>
      <c r="U1228" s="177"/>
      <c r="V1228" s="177"/>
      <c r="W1228" s="177"/>
      <c r="X1228" s="177"/>
      <c r="Y1228" s="177"/>
      <c r="Z1228" s="177"/>
      <c r="AA1228" s="177"/>
      <c r="AB1228" s="177"/>
      <c r="AC1228" s="177"/>
      <c r="AD1228" s="177"/>
      <c r="AE1228" s="177"/>
      <c r="AF1228" s="177"/>
      <c r="AG1228" s="177"/>
      <c r="AH1228" s="177"/>
      <c r="AI1228" s="177"/>
      <c r="AJ1228" s="177"/>
      <c r="AK1228" s="177"/>
      <c r="AL1228" s="177"/>
      <c r="AM1228" s="177"/>
      <c r="AN1228" s="177"/>
      <c r="AO1228" s="177"/>
      <c r="AP1228" s="177"/>
      <c r="AQ1228" s="177"/>
      <c r="AR1228" s="177"/>
      <c r="AS1228" s="177"/>
      <c r="AT1228" s="177"/>
    </row>
    <row r="1229" spans="1:46" ht="15" customHeight="1">
      <c r="A1229" s="177"/>
      <c r="B1229" s="177"/>
      <c r="C1229" s="177"/>
      <c r="D1229" s="177"/>
      <c r="E1229" s="177"/>
      <c r="F1229" s="177"/>
      <c r="G1229" s="177"/>
      <c r="H1229" s="177"/>
      <c r="I1229" s="177"/>
      <c r="J1229" s="177"/>
      <c r="K1229" s="177"/>
      <c r="L1229" s="177"/>
      <c r="M1229" s="177"/>
      <c r="N1229" s="177"/>
      <c r="O1229" s="177"/>
      <c r="P1229" s="177"/>
      <c r="Q1229" s="177"/>
      <c r="R1229" s="177"/>
      <c r="S1229" s="177"/>
      <c r="T1229" s="177"/>
      <c r="U1229" s="177"/>
      <c r="V1229" s="177"/>
      <c r="W1229" s="177"/>
      <c r="X1229" s="177"/>
      <c r="Y1229" s="177"/>
      <c r="Z1229" s="177"/>
      <c r="AA1229" s="177"/>
      <c r="AB1229" s="177"/>
      <c r="AC1229" s="177"/>
      <c r="AD1229" s="177"/>
      <c r="AE1229" s="177"/>
      <c r="AF1229" s="177"/>
      <c r="AG1229" s="177"/>
      <c r="AH1229" s="177"/>
      <c r="AI1229" s="177"/>
      <c r="AJ1229" s="177"/>
      <c r="AK1229" s="177"/>
      <c r="AL1229" s="177"/>
      <c r="AM1229" s="177"/>
      <c r="AN1229" s="177"/>
      <c r="AO1229" s="177"/>
      <c r="AP1229" s="177"/>
      <c r="AQ1229" s="177"/>
      <c r="AR1229" s="177"/>
      <c r="AS1229" s="177"/>
      <c r="AT1229" s="177"/>
    </row>
    <row r="1230" spans="1:46" ht="15" customHeight="1">
      <c r="A1230" s="177"/>
      <c r="B1230" s="177"/>
      <c r="C1230" s="177"/>
      <c r="D1230" s="177"/>
      <c r="E1230" s="177"/>
      <c r="F1230" s="177"/>
      <c r="G1230" s="177"/>
      <c r="H1230" s="177"/>
      <c r="I1230" s="177"/>
      <c r="J1230" s="177"/>
      <c r="K1230" s="177"/>
      <c r="L1230" s="177"/>
      <c r="M1230" s="177"/>
      <c r="N1230" s="177"/>
      <c r="O1230" s="177"/>
      <c r="P1230" s="177"/>
      <c r="Q1230" s="177"/>
      <c r="R1230" s="177"/>
      <c r="S1230" s="177"/>
      <c r="T1230" s="177"/>
      <c r="U1230" s="177"/>
      <c r="V1230" s="177"/>
      <c r="W1230" s="177"/>
      <c r="X1230" s="177"/>
      <c r="Y1230" s="177"/>
      <c r="Z1230" s="177"/>
      <c r="AA1230" s="177"/>
      <c r="AB1230" s="177"/>
      <c r="AC1230" s="177"/>
      <c r="AD1230" s="177"/>
      <c r="AE1230" s="177"/>
      <c r="AF1230" s="177"/>
      <c r="AG1230" s="177"/>
      <c r="AH1230" s="177"/>
      <c r="AI1230" s="177"/>
      <c r="AJ1230" s="177"/>
      <c r="AK1230" s="177"/>
      <c r="AL1230" s="177"/>
      <c r="AM1230" s="177"/>
      <c r="AN1230" s="177"/>
      <c r="AO1230" s="177"/>
      <c r="AP1230" s="177"/>
      <c r="AQ1230" s="177"/>
      <c r="AR1230" s="177"/>
      <c r="AS1230" s="177"/>
      <c r="AT1230" s="177"/>
    </row>
    <row r="1231" spans="1:46" ht="15" customHeight="1">
      <c r="A1231" s="177"/>
      <c r="B1231" s="177"/>
      <c r="C1231" s="177"/>
      <c r="D1231" s="177"/>
      <c r="E1231" s="177"/>
      <c r="F1231" s="177"/>
      <c r="G1231" s="177"/>
      <c r="H1231" s="177"/>
      <c r="I1231" s="177"/>
      <c r="J1231" s="177"/>
      <c r="K1231" s="177"/>
      <c r="L1231" s="177"/>
      <c r="M1231" s="177"/>
      <c r="N1231" s="177"/>
      <c r="O1231" s="177"/>
      <c r="P1231" s="177"/>
      <c r="Q1231" s="177"/>
      <c r="R1231" s="177"/>
      <c r="S1231" s="177"/>
      <c r="T1231" s="177"/>
      <c r="U1231" s="177"/>
      <c r="V1231" s="177"/>
      <c r="W1231" s="177"/>
      <c r="X1231" s="177"/>
      <c r="Y1231" s="177"/>
      <c r="Z1231" s="177"/>
      <c r="AA1231" s="177"/>
      <c r="AB1231" s="177"/>
      <c r="AC1231" s="177"/>
      <c r="AD1231" s="177"/>
      <c r="AE1231" s="177"/>
      <c r="AF1231" s="177"/>
      <c r="AG1231" s="177"/>
      <c r="AH1231" s="177"/>
      <c r="AI1231" s="177"/>
      <c r="AJ1231" s="177"/>
      <c r="AK1231" s="177"/>
      <c r="AL1231" s="177"/>
      <c r="AM1231" s="177"/>
      <c r="AN1231" s="177"/>
      <c r="AO1231" s="177"/>
      <c r="AP1231" s="177"/>
      <c r="AQ1231" s="177"/>
      <c r="AR1231" s="177"/>
      <c r="AS1231" s="177"/>
      <c r="AT1231" s="177"/>
    </row>
    <row r="1232" spans="1:46" ht="15" customHeight="1">
      <c r="A1232" s="177"/>
      <c r="B1232" s="177"/>
      <c r="C1232" s="177"/>
      <c r="D1232" s="177"/>
      <c r="E1232" s="177"/>
      <c r="F1232" s="177"/>
      <c r="G1232" s="177"/>
      <c r="H1232" s="177"/>
      <c r="I1232" s="177"/>
      <c r="J1232" s="177"/>
      <c r="K1232" s="177"/>
      <c r="L1232" s="177"/>
      <c r="M1232" s="177"/>
      <c r="N1232" s="177"/>
      <c r="O1232" s="177"/>
      <c r="P1232" s="177"/>
      <c r="Q1232" s="177"/>
      <c r="R1232" s="177"/>
      <c r="S1232" s="177"/>
      <c r="T1232" s="177"/>
      <c r="U1232" s="177"/>
      <c r="V1232" s="177"/>
      <c r="W1232" s="177"/>
      <c r="X1232" s="177"/>
      <c r="Y1232" s="177"/>
      <c r="Z1232" s="177"/>
      <c r="AA1232" s="177"/>
      <c r="AB1232" s="177"/>
      <c r="AC1232" s="177"/>
      <c r="AD1232" s="177"/>
      <c r="AE1232" s="177"/>
      <c r="AF1232" s="177"/>
      <c r="AG1232" s="177"/>
      <c r="AH1232" s="177"/>
      <c r="AI1232" s="177"/>
      <c r="AJ1232" s="177"/>
      <c r="AK1232" s="177"/>
      <c r="AL1232" s="177"/>
      <c r="AM1232" s="177"/>
      <c r="AN1232" s="177"/>
      <c r="AO1232" s="177"/>
      <c r="AP1232" s="177"/>
      <c r="AQ1232" s="177"/>
      <c r="AR1232" s="177"/>
      <c r="AS1232" s="177"/>
      <c r="AT1232" s="177"/>
    </row>
    <row r="1233" spans="1:46" ht="15" customHeight="1">
      <c r="A1233" s="177"/>
      <c r="B1233" s="177"/>
      <c r="C1233" s="177"/>
      <c r="D1233" s="177"/>
      <c r="E1233" s="177"/>
      <c r="F1233" s="177"/>
      <c r="G1233" s="177"/>
      <c r="H1233" s="177"/>
      <c r="I1233" s="177"/>
      <c r="J1233" s="177"/>
      <c r="K1233" s="177"/>
      <c r="L1233" s="177"/>
      <c r="M1233" s="177"/>
      <c r="N1233" s="177"/>
      <c r="O1233" s="177"/>
      <c r="P1233" s="177"/>
      <c r="Q1233" s="177"/>
      <c r="R1233" s="177"/>
      <c r="S1233" s="177"/>
      <c r="T1233" s="177"/>
      <c r="U1233" s="177"/>
      <c r="V1233" s="177"/>
      <c r="W1233" s="177"/>
      <c r="X1233" s="177"/>
      <c r="Y1233" s="177"/>
      <c r="Z1233" s="177"/>
      <c r="AA1233" s="177"/>
      <c r="AB1233" s="177"/>
      <c r="AC1233" s="177"/>
      <c r="AD1233" s="177"/>
      <c r="AE1233" s="177"/>
      <c r="AF1233" s="177"/>
      <c r="AG1233" s="177"/>
      <c r="AH1233" s="177"/>
      <c r="AI1233" s="177"/>
      <c r="AJ1233" s="177"/>
      <c r="AK1233" s="177"/>
      <c r="AL1233" s="177"/>
      <c r="AM1233" s="177"/>
      <c r="AN1233" s="177"/>
      <c r="AO1233" s="177"/>
      <c r="AP1233" s="177"/>
      <c r="AQ1233" s="177"/>
      <c r="AR1233" s="177"/>
      <c r="AS1233" s="177"/>
      <c r="AT1233" s="177"/>
    </row>
    <row r="1234" spans="1:46" ht="15" customHeight="1">
      <c r="A1234" s="177"/>
      <c r="B1234" s="177"/>
      <c r="C1234" s="177"/>
      <c r="D1234" s="177"/>
      <c r="E1234" s="177"/>
      <c r="F1234" s="177"/>
      <c r="G1234" s="177"/>
      <c r="H1234" s="177"/>
      <c r="I1234" s="177"/>
      <c r="J1234" s="177"/>
      <c r="K1234" s="177"/>
      <c r="L1234" s="177"/>
      <c r="M1234" s="177"/>
      <c r="N1234" s="177"/>
      <c r="O1234" s="177"/>
      <c r="P1234" s="177"/>
      <c r="Q1234" s="177"/>
      <c r="R1234" s="177"/>
      <c r="S1234" s="177"/>
      <c r="T1234" s="177"/>
      <c r="U1234" s="177"/>
      <c r="V1234" s="177"/>
      <c r="W1234" s="177"/>
      <c r="X1234" s="177"/>
      <c r="Y1234" s="177"/>
      <c r="Z1234" s="177"/>
      <c r="AA1234" s="177"/>
      <c r="AB1234" s="177"/>
      <c r="AC1234" s="177"/>
      <c r="AD1234" s="177"/>
      <c r="AE1234" s="177"/>
      <c r="AF1234" s="177"/>
      <c r="AG1234" s="177"/>
      <c r="AH1234" s="177"/>
      <c r="AI1234" s="177"/>
      <c r="AJ1234" s="177"/>
      <c r="AK1234" s="177"/>
      <c r="AL1234" s="177"/>
      <c r="AM1234" s="177"/>
      <c r="AN1234" s="177"/>
      <c r="AO1234" s="177"/>
      <c r="AP1234" s="177"/>
      <c r="AQ1234" s="177"/>
      <c r="AR1234" s="177"/>
      <c r="AS1234" s="177"/>
      <c r="AT1234" s="177"/>
    </row>
    <row r="1235" spans="1:46" ht="15" customHeight="1">
      <c r="A1235" s="177"/>
      <c r="B1235" s="177"/>
      <c r="C1235" s="177"/>
      <c r="D1235" s="177"/>
      <c r="E1235" s="177"/>
      <c r="F1235" s="177"/>
      <c r="G1235" s="177"/>
      <c r="H1235" s="177"/>
      <c r="I1235" s="177"/>
      <c r="J1235" s="177"/>
      <c r="K1235" s="177"/>
      <c r="L1235" s="177"/>
      <c r="M1235" s="177"/>
      <c r="N1235" s="177"/>
      <c r="O1235" s="177"/>
      <c r="P1235" s="177"/>
      <c r="Q1235" s="177"/>
      <c r="R1235" s="177"/>
      <c r="S1235" s="177"/>
      <c r="T1235" s="177"/>
      <c r="U1235" s="177"/>
      <c r="V1235" s="177"/>
      <c r="W1235" s="177"/>
      <c r="X1235" s="177"/>
      <c r="Y1235" s="177"/>
      <c r="Z1235" s="177"/>
      <c r="AA1235" s="177"/>
      <c r="AB1235" s="177"/>
      <c r="AC1235" s="177"/>
      <c r="AD1235" s="177"/>
      <c r="AE1235" s="177"/>
      <c r="AF1235" s="177"/>
      <c r="AG1235" s="177"/>
      <c r="AH1235" s="177"/>
      <c r="AI1235" s="177"/>
      <c r="AJ1235" s="177"/>
      <c r="AK1235" s="177"/>
      <c r="AL1235" s="177"/>
      <c r="AM1235" s="177"/>
      <c r="AN1235" s="177"/>
      <c r="AO1235" s="177"/>
      <c r="AP1235" s="177"/>
      <c r="AQ1235" s="177"/>
      <c r="AR1235" s="177"/>
      <c r="AS1235" s="177"/>
      <c r="AT1235" s="177"/>
    </row>
    <row r="1236" spans="1:46" ht="15" customHeight="1">
      <c r="A1236" s="177"/>
      <c r="B1236" s="177"/>
      <c r="C1236" s="177"/>
      <c r="D1236" s="177"/>
      <c r="E1236" s="177"/>
      <c r="F1236" s="177"/>
      <c r="G1236" s="177"/>
      <c r="H1236" s="177"/>
      <c r="I1236" s="177"/>
      <c r="J1236" s="177"/>
      <c r="K1236" s="177"/>
      <c r="L1236" s="177"/>
      <c r="M1236" s="177"/>
      <c r="N1236" s="177"/>
      <c r="O1236" s="177"/>
      <c r="P1236" s="177"/>
      <c r="Q1236" s="177"/>
      <c r="R1236" s="177"/>
      <c r="S1236" s="177"/>
      <c r="T1236" s="177"/>
      <c r="U1236" s="177"/>
      <c r="V1236" s="177"/>
      <c r="W1236" s="177"/>
      <c r="X1236" s="177"/>
      <c r="Y1236" s="177"/>
      <c r="Z1236" s="177"/>
      <c r="AA1236" s="177"/>
      <c r="AB1236" s="177"/>
      <c r="AC1236" s="177"/>
      <c r="AD1236" s="177"/>
      <c r="AE1236" s="177"/>
      <c r="AF1236" s="177"/>
      <c r="AG1236" s="177"/>
      <c r="AH1236" s="177"/>
      <c r="AI1236" s="177"/>
      <c r="AJ1236" s="177"/>
      <c r="AK1236" s="177"/>
      <c r="AL1236" s="177"/>
      <c r="AM1236" s="177"/>
      <c r="AN1236" s="177"/>
      <c r="AO1236" s="177"/>
      <c r="AP1236" s="177"/>
      <c r="AQ1236" s="177"/>
      <c r="AR1236" s="177"/>
      <c r="AS1236" s="177"/>
      <c r="AT1236" s="177"/>
    </row>
    <row r="1237" spans="1:46" ht="15" customHeight="1">
      <c r="A1237" s="177"/>
      <c r="B1237" s="177"/>
      <c r="C1237" s="177"/>
      <c r="D1237" s="177"/>
      <c r="E1237" s="177"/>
      <c r="F1237" s="177"/>
      <c r="G1237" s="177"/>
      <c r="H1237" s="177"/>
      <c r="I1237" s="177"/>
      <c r="J1237" s="177"/>
      <c r="K1237" s="177"/>
      <c r="L1237" s="177"/>
      <c r="M1237" s="177"/>
      <c r="N1237" s="177"/>
      <c r="O1237" s="177"/>
      <c r="P1237" s="177"/>
      <c r="Q1237" s="177"/>
      <c r="R1237" s="177"/>
      <c r="S1237" s="177"/>
      <c r="T1237" s="177"/>
      <c r="U1237" s="177"/>
      <c r="V1237" s="177"/>
      <c r="W1237" s="177"/>
      <c r="X1237" s="177"/>
      <c r="Y1237" s="177"/>
      <c r="Z1237" s="177"/>
      <c r="AA1237" s="177"/>
      <c r="AB1237" s="177"/>
      <c r="AC1237" s="177"/>
      <c r="AD1237" s="177"/>
      <c r="AE1237" s="177"/>
      <c r="AF1237" s="177"/>
      <c r="AG1237" s="177"/>
      <c r="AH1237" s="177"/>
      <c r="AI1237" s="177"/>
      <c r="AJ1237" s="177"/>
      <c r="AK1237" s="177"/>
      <c r="AL1237" s="177"/>
      <c r="AM1237" s="177"/>
      <c r="AN1237" s="177"/>
      <c r="AO1237" s="177"/>
      <c r="AP1237" s="177"/>
      <c r="AQ1237" s="177"/>
      <c r="AR1237" s="177"/>
      <c r="AS1237" s="177"/>
      <c r="AT1237" s="177"/>
    </row>
    <row r="1238" spans="1:46" ht="15" customHeight="1">
      <c r="A1238" s="177"/>
      <c r="B1238" s="177"/>
      <c r="C1238" s="177"/>
      <c r="D1238" s="177"/>
      <c r="E1238" s="177"/>
      <c r="F1238" s="177"/>
      <c r="G1238" s="177"/>
      <c r="H1238" s="177"/>
      <c r="I1238" s="177"/>
      <c r="J1238" s="177"/>
      <c r="K1238" s="177"/>
      <c r="L1238" s="177"/>
      <c r="M1238" s="177"/>
      <c r="N1238" s="177"/>
      <c r="O1238" s="177"/>
      <c r="P1238" s="177"/>
      <c r="Q1238" s="177"/>
      <c r="R1238" s="177"/>
      <c r="S1238" s="177"/>
      <c r="T1238" s="177"/>
      <c r="U1238" s="177"/>
      <c r="V1238" s="177"/>
      <c r="W1238" s="177"/>
      <c r="X1238" s="177"/>
      <c r="Y1238" s="177"/>
      <c r="Z1238" s="177"/>
      <c r="AA1238" s="177"/>
      <c r="AB1238" s="177"/>
      <c r="AC1238" s="177"/>
      <c r="AD1238" s="177"/>
      <c r="AE1238" s="177"/>
      <c r="AF1238" s="177"/>
      <c r="AG1238" s="177"/>
      <c r="AH1238" s="177"/>
      <c r="AI1238" s="177"/>
      <c r="AJ1238" s="177"/>
      <c r="AK1238" s="177"/>
      <c r="AL1238" s="177"/>
      <c r="AM1238" s="177"/>
      <c r="AN1238" s="177"/>
      <c r="AO1238" s="177"/>
      <c r="AP1238" s="177"/>
      <c r="AQ1238" s="177"/>
      <c r="AR1238" s="177"/>
      <c r="AS1238" s="177"/>
      <c r="AT1238" s="177"/>
    </row>
    <row r="1239" spans="1:46" ht="15" customHeight="1">
      <c r="A1239" s="177"/>
      <c r="B1239" s="177"/>
      <c r="C1239" s="177"/>
      <c r="D1239" s="177"/>
      <c r="E1239" s="177"/>
      <c r="F1239" s="177"/>
      <c r="G1239" s="177"/>
      <c r="H1239" s="177"/>
      <c r="I1239" s="177"/>
      <c r="J1239" s="177"/>
      <c r="K1239" s="177"/>
      <c r="L1239" s="177"/>
      <c r="M1239" s="177"/>
      <c r="N1239" s="177"/>
      <c r="O1239" s="177"/>
      <c r="P1239" s="177"/>
      <c r="Q1239" s="177"/>
      <c r="R1239" s="177"/>
      <c r="S1239" s="177"/>
      <c r="T1239" s="177"/>
      <c r="U1239" s="177"/>
      <c r="V1239" s="177"/>
      <c r="W1239" s="177"/>
      <c r="X1239" s="177"/>
      <c r="Y1239" s="177"/>
      <c r="Z1239" s="177"/>
      <c r="AA1239" s="177"/>
      <c r="AB1239" s="177"/>
      <c r="AC1239" s="177"/>
      <c r="AD1239" s="177"/>
      <c r="AE1239" s="177"/>
      <c r="AF1239" s="177"/>
      <c r="AG1239" s="177"/>
      <c r="AH1239" s="177"/>
      <c r="AI1239" s="177"/>
      <c r="AJ1239" s="177"/>
      <c r="AK1239" s="177"/>
      <c r="AL1239" s="177"/>
      <c r="AM1239" s="177"/>
      <c r="AN1239" s="177"/>
      <c r="AO1239" s="177"/>
      <c r="AP1239" s="177"/>
      <c r="AQ1239" s="177"/>
      <c r="AR1239" s="177"/>
      <c r="AS1239" s="177"/>
      <c r="AT1239" s="177"/>
    </row>
    <row r="1240" spans="1:46" ht="15" customHeight="1">
      <c r="A1240" s="177"/>
      <c r="B1240" s="177"/>
      <c r="C1240" s="177"/>
      <c r="D1240" s="177"/>
      <c r="E1240" s="177"/>
      <c r="F1240" s="177"/>
      <c r="G1240" s="177"/>
      <c r="H1240" s="177"/>
      <c r="I1240" s="177"/>
      <c r="J1240" s="177"/>
      <c r="K1240" s="177"/>
      <c r="L1240" s="177"/>
      <c r="M1240" s="177"/>
      <c r="N1240" s="177"/>
      <c r="O1240" s="177"/>
      <c r="P1240" s="177"/>
      <c r="Q1240" s="177"/>
      <c r="R1240" s="177"/>
      <c r="S1240" s="177"/>
      <c r="T1240" s="177"/>
      <c r="U1240" s="177"/>
      <c r="V1240" s="177"/>
      <c r="W1240" s="177"/>
      <c r="X1240" s="177"/>
      <c r="Y1240" s="177"/>
      <c r="Z1240" s="177"/>
      <c r="AA1240" s="177"/>
      <c r="AB1240" s="177"/>
      <c r="AC1240" s="177"/>
      <c r="AD1240" s="177"/>
      <c r="AE1240" s="177"/>
      <c r="AF1240" s="177"/>
      <c r="AG1240" s="177"/>
      <c r="AH1240" s="177"/>
      <c r="AI1240" s="177"/>
      <c r="AJ1240" s="177"/>
      <c r="AK1240" s="177"/>
      <c r="AL1240" s="177"/>
      <c r="AM1240" s="177"/>
      <c r="AN1240" s="177"/>
      <c r="AO1240" s="177"/>
      <c r="AP1240" s="177"/>
      <c r="AQ1240" s="177"/>
      <c r="AR1240" s="177"/>
      <c r="AS1240" s="177"/>
      <c r="AT1240" s="177"/>
    </row>
    <row r="1241" spans="1:46" ht="15" customHeight="1">
      <c r="A1241" s="177"/>
      <c r="B1241" s="177"/>
      <c r="C1241" s="177"/>
      <c r="D1241" s="177"/>
      <c r="E1241" s="177"/>
      <c r="F1241" s="177"/>
      <c r="G1241" s="177"/>
      <c r="H1241" s="177"/>
      <c r="I1241" s="177"/>
      <c r="J1241" s="177"/>
      <c r="K1241" s="177"/>
      <c r="L1241" s="177"/>
      <c r="M1241" s="177"/>
      <c r="N1241" s="177"/>
      <c r="O1241" s="177"/>
      <c r="P1241" s="177"/>
      <c r="Q1241" s="177"/>
      <c r="R1241" s="177"/>
      <c r="S1241" s="177"/>
      <c r="T1241" s="177"/>
      <c r="U1241" s="177"/>
      <c r="V1241" s="177"/>
      <c r="W1241" s="177"/>
      <c r="X1241" s="177"/>
      <c r="Y1241" s="177"/>
      <c r="Z1241" s="177"/>
      <c r="AA1241" s="177"/>
      <c r="AB1241" s="177"/>
      <c r="AC1241" s="177"/>
      <c r="AD1241" s="177"/>
      <c r="AE1241" s="177"/>
      <c r="AF1241" s="177"/>
      <c r="AG1241" s="177"/>
      <c r="AH1241" s="177"/>
      <c r="AI1241" s="177"/>
      <c r="AJ1241" s="177"/>
      <c r="AK1241" s="177"/>
      <c r="AL1241" s="177"/>
      <c r="AM1241" s="177"/>
      <c r="AN1241" s="177"/>
      <c r="AO1241" s="177"/>
      <c r="AP1241" s="177"/>
      <c r="AQ1241" s="177"/>
      <c r="AR1241" s="177"/>
      <c r="AS1241" s="177"/>
      <c r="AT1241" s="177"/>
    </row>
    <row r="1242" spans="1:46" ht="15" customHeight="1">
      <c r="A1242" s="177"/>
      <c r="B1242" s="177"/>
      <c r="C1242" s="177"/>
      <c r="D1242" s="177"/>
      <c r="E1242" s="177"/>
      <c r="F1242" s="177"/>
      <c r="G1242" s="177"/>
      <c r="H1242" s="177"/>
      <c r="I1242" s="177"/>
      <c r="J1242" s="177"/>
      <c r="K1242" s="177"/>
      <c r="L1242" s="177"/>
      <c r="M1242" s="177"/>
      <c r="N1242" s="177"/>
      <c r="O1242" s="177"/>
      <c r="P1242" s="177"/>
      <c r="Q1242" s="177"/>
      <c r="R1242" s="177"/>
      <c r="S1242" s="177"/>
      <c r="T1242" s="177"/>
      <c r="U1242" s="177"/>
      <c r="V1242" s="177"/>
      <c r="W1242" s="177"/>
      <c r="X1242" s="177"/>
      <c r="Y1242" s="177"/>
      <c r="Z1242" s="177"/>
      <c r="AA1242" s="177"/>
      <c r="AB1242" s="177"/>
      <c r="AC1242" s="177"/>
      <c r="AD1242" s="177"/>
      <c r="AE1242" s="177"/>
      <c r="AF1242" s="177"/>
      <c r="AG1242" s="177"/>
      <c r="AH1242" s="177"/>
      <c r="AI1242" s="177"/>
      <c r="AJ1242" s="177"/>
      <c r="AK1242" s="177"/>
      <c r="AL1242" s="177"/>
      <c r="AM1242" s="177"/>
      <c r="AN1242" s="177"/>
      <c r="AO1242" s="177"/>
      <c r="AP1242" s="177"/>
      <c r="AQ1242" s="177"/>
      <c r="AR1242" s="177"/>
      <c r="AS1242" s="177"/>
      <c r="AT1242" s="177"/>
    </row>
    <row r="1243" spans="1:46" ht="15" customHeight="1">
      <c r="A1243" s="177"/>
      <c r="B1243" s="177"/>
      <c r="C1243" s="177"/>
      <c r="D1243" s="177"/>
      <c r="E1243" s="177"/>
      <c r="F1243" s="177"/>
      <c r="G1243" s="177"/>
      <c r="H1243" s="177"/>
      <c r="I1243" s="177"/>
      <c r="J1243" s="177"/>
      <c r="K1243" s="177"/>
      <c r="L1243" s="177"/>
      <c r="M1243" s="177"/>
      <c r="N1243" s="177"/>
      <c r="O1243" s="177"/>
      <c r="P1243" s="177"/>
      <c r="Q1243" s="177"/>
      <c r="R1243" s="177"/>
      <c r="S1243" s="177"/>
      <c r="T1243" s="177"/>
      <c r="U1243" s="177"/>
      <c r="V1243" s="177"/>
      <c r="W1243" s="177"/>
      <c r="X1243" s="177"/>
      <c r="Y1243" s="177"/>
      <c r="Z1243" s="177"/>
      <c r="AA1243" s="177"/>
      <c r="AB1243" s="177"/>
      <c r="AC1243" s="177"/>
      <c r="AD1243" s="177"/>
      <c r="AE1243" s="177"/>
      <c r="AF1243" s="177"/>
      <c r="AG1243" s="177"/>
      <c r="AH1243" s="177"/>
      <c r="AI1243" s="177"/>
      <c r="AJ1243" s="177"/>
      <c r="AK1243" s="177"/>
      <c r="AL1243" s="177"/>
      <c r="AM1243" s="177"/>
      <c r="AN1243" s="177"/>
      <c r="AO1243" s="177"/>
      <c r="AP1243" s="177"/>
      <c r="AQ1243" s="177"/>
      <c r="AR1243" s="177"/>
      <c r="AS1243" s="177"/>
      <c r="AT1243" s="177"/>
    </row>
    <row r="1244" spans="1:46" ht="15" customHeight="1">
      <c r="A1244" s="177"/>
      <c r="B1244" s="177"/>
      <c r="C1244" s="177"/>
      <c r="D1244" s="177"/>
      <c r="E1244" s="177"/>
      <c r="F1244" s="177"/>
      <c r="G1244" s="177"/>
      <c r="H1244" s="177"/>
      <c r="I1244" s="177"/>
      <c r="J1244" s="177"/>
      <c r="K1244" s="177"/>
      <c r="L1244" s="177"/>
      <c r="M1244" s="177"/>
      <c r="N1244" s="177"/>
      <c r="O1244" s="177"/>
      <c r="P1244" s="177"/>
      <c r="Q1244" s="177"/>
      <c r="R1244" s="177"/>
      <c r="S1244" s="177"/>
      <c r="T1244" s="177"/>
      <c r="U1244" s="177"/>
      <c r="V1244" s="177"/>
      <c r="W1244" s="177"/>
      <c r="X1244" s="177"/>
      <c r="Y1244" s="177"/>
      <c r="Z1244" s="177"/>
      <c r="AA1244" s="177"/>
      <c r="AB1244" s="177"/>
      <c r="AC1244" s="177"/>
      <c r="AD1244" s="177"/>
      <c r="AE1244" s="177"/>
      <c r="AF1244" s="177"/>
      <c r="AG1244" s="177"/>
      <c r="AH1244" s="177"/>
      <c r="AI1244" s="177"/>
      <c r="AJ1244" s="177"/>
      <c r="AK1244" s="177"/>
      <c r="AL1244" s="177"/>
      <c r="AM1244" s="177"/>
      <c r="AN1244" s="177"/>
      <c r="AO1244" s="177"/>
      <c r="AP1244" s="177"/>
      <c r="AQ1244" s="177"/>
      <c r="AR1244" s="177"/>
      <c r="AS1244" s="177"/>
      <c r="AT1244" s="177"/>
    </row>
    <row r="1245" spans="1:46" ht="15" customHeight="1">
      <c r="A1245" s="177"/>
      <c r="B1245" s="177"/>
      <c r="C1245" s="177"/>
      <c r="D1245" s="177"/>
      <c r="E1245" s="177"/>
      <c r="F1245" s="177"/>
      <c r="G1245" s="177"/>
      <c r="H1245" s="177"/>
      <c r="I1245" s="177"/>
      <c r="J1245" s="177"/>
      <c r="K1245" s="177"/>
      <c r="L1245" s="177"/>
      <c r="M1245" s="177"/>
      <c r="N1245" s="177"/>
      <c r="O1245" s="177"/>
      <c r="P1245" s="177"/>
      <c r="Q1245" s="177"/>
      <c r="R1245" s="177"/>
      <c r="S1245" s="177"/>
      <c r="T1245" s="177"/>
      <c r="U1245" s="177"/>
      <c r="V1245" s="177"/>
      <c r="W1245" s="177"/>
      <c r="X1245" s="177"/>
      <c r="Y1245" s="177"/>
      <c r="Z1245" s="177"/>
      <c r="AA1245" s="177"/>
      <c r="AB1245" s="177"/>
      <c r="AC1245" s="177"/>
      <c r="AD1245" s="177"/>
      <c r="AE1245" s="177"/>
      <c r="AF1245" s="177"/>
      <c r="AG1245" s="177"/>
      <c r="AH1245" s="177"/>
      <c r="AI1245" s="177"/>
      <c r="AJ1245" s="177"/>
      <c r="AK1245" s="177"/>
      <c r="AL1245" s="177"/>
      <c r="AM1245" s="177"/>
      <c r="AN1245" s="177"/>
      <c r="AO1245" s="177"/>
      <c r="AP1245" s="177"/>
      <c r="AQ1245" s="177"/>
      <c r="AR1245" s="177"/>
      <c r="AS1245" s="177"/>
      <c r="AT1245" s="177"/>
    </row>
    <row r="1246" spans="1:46" ht="15" customHeight="1">
      <c r="A1246" s="177"/>
      <c r="B1246" s="177"/>
      <c r="C1246" s="177"/>
      <c r="D1246" s="177"/>
      <c r="E1246" s="177"/>
      <c r="F1246" s="177"/>
      <c r="G1246" s="177"/>
      <c r="H1246" s="177"/>
      <c r="I1246" s="177"/>
      <c r="J1246" s="177"/>
      <c r="K1246" s="177"/>
      <c r="L1246" s="177"/>
      <c r="M1246" s="177"/>
      <c r="N1246" s="177"/>
      <c r="O1246" s="177"/>
      <c r="P1246" s="177"/>
      <c r="Q1246" s="177"/>
      <c r="R1246" s="177"/>
      <c r="S1246" s="177"/>
      <c r="T1246" s="177"/>
      <c r="U1246" s="177"/>
      <c r="V1246" s="177"/>
      <c r="W1246" s="177"/>
      <c r="X1246" s="177"/>
      <c r="Y1246" s="177"/>
      <c r="Z1246" s="177"/>
      <c r="AA1246" s="177"/>
      <c r="AB1246" s="177"/>
      <c r="AC1246" s="177"/>
      <c r="AD1246" s="177"/>
      <c r="AE1246" s="177"/>
      <c r="AF1246" s="177"/>
      <c r="AG1246" s="177"/>
      <c r="AH1246" s="177"/>
      <c r="AI1246" s="177"/>
      <c r="AJ1246" s="177"/>
      <c r="AK1246" s="177"/>
      <c r="AL1246" s="177"/>
      <c r="AM1246" s="177"/>
      <c r="AN1246" s="177"/>
      <c r="AO1246" s="177"/>
      <c r="AP1246" s="177"/>
      <c r="AQ1246" s="177"/>
      <c r="AR1246" s="177"/>
      <c r="AS1246" s="177"/>
      <c r="AT1246" s="177"/>
    </row>
    <row r="1247" spans="1:46" ht="15" customHeight="1">
      <c r="A1247" s="177"/>
      <c r="B1247" s="177"/>
      <c r="C1247" s="177"/>
      <c r="D1247" s="177"/>
      <c r="E1247" s="177"/>
      <c r="F1247" s="177"/>
      <c r="G1247" s="177"/>
      <c r="H1247" s="177"/>
      <c r="I1247" s="177"/>
      <c r="J1247" s="177"/>
      <c r="K1247" s="177"/>
      <c r="L1247" s="177"/>
      <c r="M1247" s="177"/>
      <c r="N1247" s="177"/>
      <c r="O1247" s="177"/>
      <c r="P1247" s="177"/>
      <c r="Q1247" s="177"/>
      <c r="R1247" s="177"/>
      <c r="S1247" s="177"/>
      <c r="T1247" s="177"/>
      <c r="U1247" s="177"/>
      <c r="V1247" s="177"/>
      <c r="W1247" s="177"/>
      <c r="X1247" s="177"/>
      <c r="Y1247" s="177"/>
      <c r="Z1247" s="177"/>
      <c r="AA1247" s="177"/>
      <c r="AB1247" s="177"/>
      <c r="AC1247" s="177"/>
      <c r="AD1247" s="177"/>
      <c r="AE1247" s="177"/>
      <c r="AF1247" s="177"/>
      <c r="AG1247" s="177"/>
      <c r="AH1247" s="177"/>
      <c r="AI1247" s="177"/>
      <c r="AJ1247" s="177"/>
      <c r="AK1247" s="177"/>
      <c r="AL1247" s="177"/>
      <c r="AM1247" s="177"/>
      <c r="AN1247" s="177"/>
      <c r="AO1247" s="177"/>
      <c r="AP1247" s="177"/>
      <c r="AQ1247" s="177"/>
      <c r="AR1247" s="177"/>
      <c r="AS1247" s="177"/>
      <c r="AT1247" s="177"/>
    </row>
    <row r="1248" spans="1:46" ht="15" customHeight="1">
      <c r="A1248" s="177"/>
      <c r="B1248" s="177"/>
      <c r="C1248" s="177"/>
      <c r="D1248" s="177"/>
      <c r="E1248" s="177"/>
      <c r="F1248" s="177"/>
      <c r="G1248" s="177"/>
      <c r="H1248" s="177"/>
      <c r="I1248" s="177"/>
      <c r="J1248" s="177"/>
      <c r="K1248" s="177"/>
      <c r="L1248" s="177"/>
      <c r="M1248" s="177"/>
      <c r="N1248" s="177"/>
      <c r="O1248" s="177"/>
      <c r="P1248" s="177"/>
      <c r="Q1248" s="177"/>
      <c r="R1248" s="177"/>
      <c r="S1248" s="177"/>
      <c r="T1248" s="177"/>
      <c r="U1248" s="177"/>
      <c r="V1248" s="177"/>
      <c r="W1248" s="177"/>
      <c r="X1248" s="177"/>
      <c r="Y1248" s="177"/>
      <c r="Z1248" s="177"/>
      <c r="AA1248" s="177"/>
      <c r="AB1248" s="177"/>
      <c r="AC1248" s="177"/>
      <c r="AD1248" s="177"/>
      <c r="AE1248" s="177"/>
      <c r="AF1248" s="177"/>
      <c r="AG1248" s="177"/>
      <c r="AH1248" s="177"/>
      <c r="AI1248" s="177"/>
      <c r="AJ1248" s="177"/>
      <c r="AK1248" s="177"/>
      <c r="AL1248" s="177"/>
      <c r="AM1248" s="177"/>
      <c r="AN1248" s="177"/>
      <c r="AO1248" s="177"/>
      <c r="AP1248" s="177"/>
      <c r="AQ1248" s="177"/>
      <c r="AR1248" s="177"/>
      <c r="AS1248" s="177"/>
      <c r="AT1248" s="177"/>
    </row>
    <row r="1249" spans="1:46" ht="15" customHeight="1">
      <c r="A1249" s="177"/>
      <c r="B1249" s="177"/>
      <c r="C1249" s="177"/>
      <c r="D1249" s="177"/>
      <c r="E1249" s="177"/>
      <c r="F1249" s="177"/>
      <c r="G1249" s="177"/>
      <c r="H1249" s="177"/>
      <c r="I1249" s="177"/>
      <c r="J1249" s="177"/>
      <c r="K1249" s="177"/>
      <c r="L1249" s="177"/>
      <c r="M1249" s="177"/>
      <c r="N1249" s="177"/>
      <c r="O1249" s="177"/>
      <c r="P1249" s="177"/>
      <c r="Q1249" s="177"/>
      <c r="R1249" s="177"/>
      <c r="S1249" s="177"/>
      <c r="T1249" s="177"/>
      <c r="U1249" s="177"/>
      <c r="V1249" s="177"/>
      <c r="W1249" s="177"/>
      <c r="X1249" s="177"/>
      <c r="Y1249" s="177"/>
      <c r="Z1249" s="177"/>
      <c r="AA1249" s="177"/>
      <c r="AB1249" s="177"/>
      <c r="AC1249" s="177"/>
      <c r="AD1249" s="177"/>
      <c r="AE1249" s="177"/>
      <c r="AF1249" s="177"/>
      <c r="AG1249" s="177"/>
      <c r="AH1249" s="177"/>
      <c r="AI1249" s="177"/>
      <c r="AJ1249" s="177"/>
      <c r="AK1249" s="177"/>
      <c r="AL1249" s="177"/>
      <c r="AM1249" s="177"/>
      <c r="AN1249" s="177"/>
      <c r="AO1249" s="177"/>
      <c r="AP1249" s="177"/>
      <c r="AQ1249" s="177"/>
      <c r="AR1249" s="177"/>
      <c r="AS1249" s="177"/>
      <c r="AT1249" s="177"/>
    </row>
    <row r="1250" spans="1:46" ht="15" customHeight="1">
      <c r="A1250" s="177"/>
      <c r="B1250" s="177"/>
      <c r="C1250" s="177"/>
      <c r="D1250" s="177"/>
      <c r="E1250" s="177"/>
      <c r="F1250" s="177"/>
      <c r="G1250" s="177"/>
      <c r="H1250" s="177"/>
      <c r="I1250" s="177"/>
      <c r="J1250" s="177"/>
      <c r="K1250" s="177"/>
      <c r="L1250" s="177"/>
      <c r="M1250" s="177"/>
      <c r="N1250" s="177"/>
      <c r="O1250" s="177"/>
      <c r="P1250" s="177"/>
      <c r="Q1250" s="177"/>
      <c r="R1250" s="177"/>
      <c r="S1250" s="177"/>
      <c r="T1250" s="177"/>
      <c r="U1250" s="177"/>
      <c r="V1250" s="177"/>
      <c r="W1250" s="177"/>
      <c r="X1250" s="177"/>
      <c r="Y1250" s="177"/>
      <c r="Z1250" s="177"/>
      <c r="AA1250" s="177"/>
      <c r="AB1250" s="177"/>
      <c r="AC1250" s="177"/>
      <c r="AD1250" s="177"/>
      <c r="AE1250" s="177"/>
      <c r="AF1250" s="177"/>
      <c r="AG1250" s="177"/>
      <c r="AH1250" s="177"/>
      <c r="AI1250" s="177"/>
      <c r="AJ1250" s="177"/>
      <c r="AK1250" s="177"/>
      <c r="AL1250" s="177"/>
      <c r="AM1250" s="177"/>
      <c r="AN1250" s="177"/>
      <c r="AO1250" s="177"/>
      <c r="AP1250" s="177"/>
      <c r="AQ1250" s="177"/>
      <c r="AR1250" s="177"/>
      <c r="AS1250" s="177"/>
      <c r="AT1250" s="177"/>
    </row>
    <row r="1251" spans="1:46" ht="15" customHeight="1">
      <c r="A1251" s="177"/>
      <c r="B1251" s="177"/>
      <c r="C1251" s="177"/>
      <c r="D1251" s="177"/>
      <c r="E1251" s="177"/>
      <c r="F1251" s="177"/>
      <c r="G1251" s="177"/>
      <c r="H1251" s="177"/>
      <c r="I1251" s="177"/>
      <c r="J1251" s="177"/>
      <c r="K1251" s="177"/>
      <c r="L1251" s="177"/>
      <c r="M1251" s="177"/>
      <c r="N1251" s="177"/>
      <c r="O1251" s="177"/>
      <c r="P1251" s="177"/>
      <c r="Q1251" s="177"/>
      <c r="R1251" s="177"/>
      <c r="S1251" s="177"/>
      <c r="T1251" s="177"/>
      <c r="U1251" s="177"/>
      <c r="V1251" s="177"/>
      <c r="W1251" s="177"/>
      <c r="X1251" s="177"/>
      <c r="Y1251" s="177"/>
      <c r="Z1251" s="177"/>
      <c r="AA1251" s="177"/>
      <c r="AB1251" s="177"/>
      <c r="AC1251" s="177"/>
      <c r="AD1251" s="177"/>
      <c r="AE1251" s="177"/>
      <c r="AF1251" s="177"/>
      <c r="AG1251" s="177"/>
      <c r="AH1251" s="177"/>
      <c r="AI1251" s="177"/>
      <c r="AJ1251" s="177"/>
      <c r="AK1251" s="177"/>
      <c r="AL1251" s="177"/>
      <c r="AM1251" s="177"/>
      <c r="AN1251" s="177"/>
      <c r="AO1251" s="177"/>
      <c r="AP1251" s="177"/>
      <c r="AQ1251" s="177"/>
      <c r="AR1251" s="177"/>
      <c r="AS1251" s="177"/>
      <c r="AT1251" s="177"/>
    </row>
    <row r="1252" spans="1:46" ht="15" customHeight="1">
      <c r="A1252" s="177"/>
      <c r="B1252" s="177"/>
      <c r="C1252" s="177"/>
      <c r="D1252" s="177"/>
      <c r="E1252" s="177"/>
      <c r="F1252" s="177"/>
      <c r="G1252" s="177"/>
      <c r="H1252" s="177"/>
      <c r="I1252" s="177"/>
      <c r="J1252" s="177"/>
      <c r="K1252" s="177"/>
      <c r="L1252" s="177"/>
      <c r="M1252" s="177"/>
      <c r="N1252" s="177"/>
      <c r="O1252" s="177"/>
      <c r="P1252" s="177"/>
      <c r="Q1252" s="177"/>
      <c r="R1252" s="177"/>
      <c r="S1252" s="177"/>
      <c r="T1252" s="177"/>
      <c r="U1252" s="177"/>
      <c r="V1252" s="177"/>
      <c r="W1252" s="177"/>
      <c r="X1252" s="177"/>
      <c r="Y1252" s="177"/>
      <c r="Z1252" s="177"/>
      <c r="AA1252" s="177"/>
      <c r="AB1252" s="177"/>
      <c r="AC1252" s="177"/>
      <c r="AD1252" s="177"/>
      <c r="AE1252" s="177"/>
      <c r="AF1252" s="177"/>
      <c r="AG1252" s="177"/>
      <c r="AH1252" s="177"/>
      <c r="AI1252" s="177"/>
      <c r="AJ1252" s="177"/>
      <c r="AK1252" s="177"/>
      <c r="AL1252" s="177"/>
      <c r="AM1252" s="177"/>
      <c r="AN1252" s="177"/>
      <c r="AO1252" s="177"/>
      <c r="AP1252" s="177"/>
      <c r="AQ1252" s="177"/>
      <c r="AR1252" s="177"/>
      <c r="AS1252" s="177"/>
      <c r="AT1252" s="177"/>
    </row>
    <row r="1253" spans="1:46" ht="15" customHeight="1">
      <c r="A1253" s="177"/>
      <c r="B1253" s="177"/>
      <c r="C1253" s="177"/>
      <c r="D1253" s="177"/>
      <c r="E1253" s="177"/>
      <c r="F1253" s="177"/>
      <c r="G1253" s="177"/>
      <c r="H1253" s="177"/>
      <c r="I1253" s="177"/>
      <c r="J1253" s="177"/>
      <c r="K1253" s="177"/>
      <c r="L1253" s="177"/>
      <c r="M1253" s="177"/>
      <c r="N1253" s="177"/>
      <c r="O1253" s="177"/>
      <c r="P1253" s="177"/>
      <c r="Q1253" s="177"/>
      <c r="R1253" s="177"/>
      <c r="S1253" s="177"/>
      <c r="T1253" s="177"/>
      <c r="U1253" s="177"/>
      <c r="V1253" s="177"/>
      <c r="W1253" s="177"/>
      <c r="X1253" s="177"/>
      <c r="Y1253" s="177"/>
      <c r="Z1253" s="177"/>
      <c r="AA1253" s="177"/>
      <c r="AB1253" s="177"/>
      <c r="AC1253" s="177"/>
      <c r="AD1253" s="177"/>
      <c r="AE1253" s="177"/>
      <c r="AF1253" s="177"/>
      <c r="AG1253" s="177"/>
      <c r="AH1253" s="177"/>
      <c r="AI1253" s="177"/>
      <c r="AJ1253" s="177"/>
      <c r="AK1253" s="177"/>
      <c r="AL1253" s="177"/>
      <c r="AM1253" s="177"/>
      <c r="AN1253" s="177"/>
      <c r="AO1253" s="177"/>
      <c r="AP1253" s="177"/>
      <c r="AQ1253" s="177"/>
      <c r="AR1253" s="177"/>
      <c r="AS1253" s="177"/>
      <c r="AT1253" s="177"/>
    </row>
    <row r="1254" spans="1:46" ht="15" customHeight="1">
      <c r="A1254" s="177"/>
      <c r="B1254" s="177"/>
      <c r="C1254" s="177"/>
      <c r="D1254" s="177"/>
      <c r="E1254" s="177"/>
      <c r="F1254" s="177"/>
      <c r="G1254" s="177"/>
      <c r="H1254" s="177"/>
      <c r="I1254" s="177"/>
      <c r="J1254" s="177"/>
      <c r="K1254" s="177"/>
      <c r="L1254" s="177"/>
      <c r="M1254" s="177"/>
      <c r="N1254" s="177"/>
      <c r="O1254" s="177"/>
      <c r="P1254" s="177"/>
      <c r="Q1254" s="177"/>
      <c r="R1254" s="177"/>
      <c r="S1254" s="177"/>
      <c r="T1254" s="177"/>
      <c r="U1254" s="177"/>
      <c r="V1254" s="177"/>
      <c r="W1254" s="177"/>
      <c r="X1254" s="177"/>
      <c r="Y1254" s="177"/>
      <c r="Z1254" s="177"/>
      <c r="AA1254" s="177"/>
      <c r="AB1254" s="177"/>
      <c r="AC1254" s="177"/>
      <c r="AD1254" s="177"/>
      <c r="AE1254" s="177"/>
      <c r="AF1254" s="177"/>
      <c r="AG1254" s="177"/>
      <c r="AH1254" s="177"/>
      <c r="AI1254" s="177"/>
      <c r="AJ1254" s="177"/>
      <c r="AK1254" s="177"/>
      <c r="AL1254" s="177"/>
      <c r="AM1254" s="177"/>
      <c r="AN1254" s="177"/>
      <c r="AO1254" s="177"/>
      <c r="AP1254" s="177"/>
      <c r="AQ1254" s="177"/>
      <c r="AR1254" s="177"/>
      <c r="AS1254" s="177"/>
      <c r="AT1254" s="177"/>
    </row>
    <row r="1255" spans="1:46" ht="15" customHeight="1">
      <c r="A1255" s="177"/>
      <c r="B1255" s="177"/>
      <c r="C1255" s="177"/>
      <c r="D1255" s="177"/>
      <c r="E1255" s="177"/>
      <c r="F1255" s="177"/>
      <c r="G1255" s="177"/>
      <c r="H1255" s="177"/>
      <c r="I1255" s="177"/>
      <c r="J1255" s="177"/>
      <c r="K1255" s="177"/>
      <c r="L1255" s="177"/>
      <c r="M1255" s="177"/>
      <c r="N1255" s="177"/>
      <c r="O1255" s="177"/>
      <c r="P1255" s="177"/>
      <c r="Q1255" s="177"/>
      <c r="R1255" s="177"/>
      <c r="S1255" s="177"/>
      <c r="T1255" s="177"/>
      <c r="U1255" s="177"/>
      <c r="V1255" s="177"/>
      <c r="W1255" s="177"/>
      <c r="X1255" s="177"/>
      <c r="Y1255" s="177"/>
      <c r="Z1255" s="177"/>
      <c r="AA1255" s="177"/>
      <c r="AB1255" s="177"/>
      <c r="AC1255" s="177"/>
      <c r="AD1255" s="177"/>
      <c r="AE1255" s="177"/>
      <c r="AF1255" s="177"/>
      <c r="AG1255" s="177"/>
      <c r="AH1255" s="177"/>
      <c r="AI1255" s="177"/>
      <c r="AJ1255" s="177"/>
      <c r="AK1255" s="177"/>
      <c r="AL1255" s="177"/>
      <c r="AM1255" s="177"/>
      <c r="AN1255" s="177"/>
      <c r="AO1255" s="177"/>
      <c r="AP1255" s="177"/>
      <c r="AQ1255" s="177"/>
      <c r="AR1255" s="177"/>
      <c r="AS1255" s="177"/>
      <c r="AT1255" s="177"/>
    </row>
    <row r="1256" spans="1:46" ht="15" customHeight="1">
      <c r="A1256" s="177"/>
      <c r="B1256" s="177"/>
      <c r="C1256" s="177"/>
      <c r="D1256" s="177"/>
      <c r="E1256" s="177"/>
      <c r="F1256" s="177"/>
      <c r="G1256" s="177"/>
      <c r="H1256" s="177"/>
      <c r="I1256" s="177"/>
      <c r="J1256" s="177"/>
      <c r="K1256" s="177"/>
      <c r="L1256" s="177"/>
      <c r="M1256" s="177"/>
      <c r="N1256" s="177"/>
      <c r="O1256" s="177"/>
      <c r="P1256" s="177"/>
      <c r="Q1256" s="177"/>
      <c r="R1256" s="177"/>
      <c r="S1256" s="177"/>
      <c r="T1256" s="177"/>
      <c r="U1256" s="177"/>
      <c r="V1256" s="177"/>
      <c r="W1256" s="177"/>
      <c r="X1256" s="177"/>
      <c r="Y1256" s="177"/>
      <c r="Z1256" s="177"/>
      <c r="AA1256" s="177"/>
      <c r="AB1256" s="177"/>
      <c r="AC1256" s="177"/>
      <c r="AD1256" s="177"/>
      <c r="AE1256" s="177"/>
      <c r="AF1256" s="177"/>
      <c r="AG1256" s="177"/>
      <c r="AH1256" s="177"/>
      <c r="AI1256" s="177"/>
      <c r="AJ1256" s="177"/>
      <c r="AK1256" s="177"/>
      <c r="AL1256" s="177"/>
      <c r="AM1256" s="177"/>
      <c r="AN1256" s="177"/>
      <c r="AO1256" s="177"/>
      <c r="AP1256" s="177"/>
      <c r="AQ1256" s="177"/>
      <c r="AR1256" s="177"/>
      <c r="AS1256" s="177"/>
      <c r="AT1256" s="177"/>
    </row>
    <row r="1257" spans="1:46" ht="15" customHeight="1">
      <c r="A1257" s="177"/>
      <c r="B1257" s="177"/>
      <c r="C1257" s="177"/>
      <c r="D1257" s="177"/>
      <c r="E1257" s="177"/>
      <c r="F1257" s="177"/>
      <c r="G1257" s="177"/>
      <c r="H1257" s="177"/>
      <c r="I1257" s="177"/>
      <c r="J1257" s="177"/>
      <c r="K1257" s="177"/>
      <c r="L1257" s="177"/>
      <c r="M1257" s="177"/>
      <c r="N1257" s="177"/>
      <c r="O1257" s="177"/>
      <c r="P1257" s="177"/>
      <c r="Q1257" s="177"/>
      <c r="R1257" s="177"/>
      <c r="S1257" s="177"/>
      <c r="T1257" s="177"/>
      <c r="U1257" s="177"/>
      <c r="V1257" s="177"/>
      <c r="W1257" s="177"/>
      <c r="X1257" s="177"/>
      <c r="Y1257" s="177"/>
      <c r="Z1257" s="177"/>
      <c r="AA1257" s="177"/>
      <c r="AB1257" s="177"/>
      <c r="AC1257" s="177"/>
      <c r="AD1257" s="177"/>
      <c r="AE1257" s="177"/>
      <c r="AF1257" s="177"/>
      <c r="AG1257" s="177"/>
      <c r="AH1257" s="177"/>
      <c r="AI1257" s="177"/>
      <c r="AJ1257" s="177"/>
      <c r="AK1257" s="177"/>
      <c r="AL1257" s="177"/>
      <c r="AM1257" s="177"/>
      <c r="AN1257" s="177"/>
      <c r="AO1257" s="177"/>
      <c r="AP1257" s="177"/>
      <c r="AQ1257" s="177"/>
      <c r="AR1257" s="177"/>
      <c r="AS1257" s="177"/>
      <c r="AT1257" s="177"/>
    </row>
    <row r="1258" spans="1:46" ht="15" customHeight="1">
      <c r="A1258" s="177"/>
      <c r="B1258" s="177"/>
      <c r="C1258" s="177"/>
      <c r="D1258" s="177"/>
      <c r="E1258" s="177"/>
      <c r="F1258" s="177"/>
      <c r="G1258" s="177"/>
      <c r="H1258" s="177"/>
      <c r="I1258" s="177"/>
      <c r="J1258" s="177"/>
      <c r="K1258" s="177"/>
      <c r="L1258" s="177"/>
      <c r="M1258" s="177"/>
      <c r="N1258" s="177"/>
      <c r="O1258" s="177"/>
      <c r="P1258" s="177"/>
      <c r="Q1258" s="177"/>
      <c r="R1258" s="177"/>
      <c r="S1258" s="177"/>
      <c r="T1258" s="177"/>
      <c r="U1258" s="177"/>
      <c r="V1258" s="177"/>
      <c r="W1258" s="177"/>
      <c r="X1258" s="177"/>
      <c r="Y1258" s="177"/>
      <c r="Z1258" s="177"/>
      <c r="AA1258" s="177"/>
      <c r="AB1258" s="177"/>
      <c r="AC1258" s="177"/>
      <c r="AD1258" s="177"/>
      <c r="AE1258" s="177"/>
      <c r="AF1258" s="177"/>
      <c r="AG1258" s="177"/>
      <c r="AH1258" s="177"/>
      <c r="AI1258" s="177"/>
      <c r="AJ1258" s="177"/>
      <c r="AK1258" s="177"/>
      <c r="AL1258" s="177"/>
      <c r="AM1258" s="177"/>
      <c r="AN1258" s="177"/>
      <c r="AO1258" s="177"/>
      <c r="AP1258" s="177"/>
      <c r="AQ1258" s="177"/>
      <c r="AR1258" s="177"/>
      <c r="AS1258" s="177"/>
      <c r="AT1258" s="177"/>
    </row>
    <row r="1259" spans="1:46" ht="15" customHeight="1">
      <c r="A1259" s="177"/>
      <c r="B1259" s="177"/>
      <c r="C1259" s="177"/>
      <c r="D1259" s="177"/>
      <c r="E1259" s="177"/>
      <c r="F1259" s="177"/>
      <c r="G1259" s="177"/>
      <c r="H1259" s="177"/>
      <c r="I1259" s="177"/>
      <c r="J1259" s="177"/>
      <c r="K1259" s="177"/>
      <c r="L1259" s="177"/>
      <c r="M1259" s="177"/>
      <c r="N1259" s="177"/>
      <c r="O1259" s="177"/>
      <c r="P1259" s="177"/>
      <c r="Q1259" s="177"/>
      <c r="R1259" s="177"/>
      <c r="S1259" s="177"/>
      <c r="T1259" s="177"/>
      <c r="U1259" s="177"/>
      <c r="V1259" s="177"/>
      <c r="W1259" s="177"/>
      <c r="X1259" s="177"/>
      <c r="Y1259" s="177"/>
      <c r="Z1259" s="177"/>
      <c r="AA1259" s="177"/>
      <c r="AB1259" s="177"/>
      <c r="AC1259" s="177"/>
      <c r="AD1259" s="177"/>
      <c r="AE1259" s="177"/>
      <c r="AF1259" s="177"/>
      <c r="AG1259" s="177"/>
      <c r="AH1259" s="177"/>
      <c r="AI1259" s="177"/>
      <c r="AJ1259" s="177"/>
      <c r="AK1259" s="177"/>
      <c r="AL1259" s="177"/>
      <c r="AM1259" s="177"/>
      <c r="AN1259" s="177"/>
      <c r="AO1259" s="177"/>
      <c r="AP1259" s="177"/>
      <c r="AQ1259" s="177"/>
      <c r="AR1259" s="177"/>
      <c r="AS1259" s="177"/>
      <c r="AT1259" s="177"/>
    </row>
    <row r="1260" spans="1:46" ht="15" customHeight="1">
      <c r="A1260" s="177"/>
      <c r="B1260" s="177"/>
      <c r="C1260" s="177"/>
      <c r="D1260" s="177"/>
      <c r="E1260" s="177"/>
      <c r="F1260" s="177"/>
      <c r="G1260" s="177"/>
      <c r="H1260" s="177"/>
      <c r="I1260" s="177"/>
      <c r="J1260" s="177"/>
      <c r="K1260" s="177"/>
      <c r="L1260" s="177"/>
      <c r="M1260" s="177"/>
      <c r="N1260" s="177"/>
      <c r="O1260" s="177"/>
      <c r="P1260" s="177"/>
      <c r="Q1260" s="177"/>
      <c r="R1260" s="177"/>
      <c r="S1260" s="177"/>
      <c r="T1260" s="177"/>
      <c r="U1260" s="177"/>
      <c r="V1260" s="177"/>
      <c r="W1260" s="177"/>
      <c r="X1260" s="177"/>
      <c r="Y1260" s="177"/>
      <c r="Z1260" s="177"/>
      <c r="AA1260" s="177"/>
      <c r="AB1260" s="177"/>
      <c r="AC1260" s="177"/>
      <c r="AD1260" s="177"/>
      <c r="AE1260" s="177"/>
      <c r="AF1260" s="177"/>
      <c r="AG1260" s="177"/>
      <c r="AH1260" s="177"/>
      <c r="AI1260" s="177"/>
      <c r="AJ1260" s="177"/>
      <c r="AK1260" s="177"/>
      <c r="AL1260" s="177"/>
      <c r="AM1260" s="177"/>
      <c r="AN1260" s="177"/>
      <c r="AO1260" s="177"/>
      <c r="AP1260" s="177"/>
      <c r="AQ1260" s="177"/>
      <c r="AR1260" s="177"/>
      <c r="AS1260" s="177"/>
      <c r="AT1260" s="177"/>
    </row>
    <row r="1261" spans="1:46" ht="15" customHeight="1">
      <c r="A1261" s="177"/>
      <c r="B1261" s="177"/>
      <c r="C1261" s="177"/>
      <c r="D1261" s="177"/>
      <c r="E1261" s="177"/>
      <c r="F1261" s="177"/>
      <c r="G1261" s="177"/>
      <c r="H1261" s="177"/>
      <c r="I1261" s="177"/>
      <c r="J1261" s="177"/>
      <c r="K1261" s="177"/>
      <c r="L1261" s="177"/>
      <c r="M1261" s="177"/>
      <c r="N1261" s="177"/>
      <c r="O1261" s="177"/>
      <c r="P1261" s="177"/>
      <c r="Q1261" s="177"/>
      <c r="R1261" s="177"/>
      <c r="S1261" s="177"/>
      <c r="T1261" s="177"/>
      <c r="U1261" s="177"/>
      <c r="V1261" s="177"/>
      <c r="W1261" s="177"/>
      <c r="X1261" s="177"/>
      <c r="Y1261" s="177"/>
      <c r="Z1261" s="177"/>
      <c r="AA1261" s="177"/>
      <c r="AB1261" s="177"/>
      <c r="AC1261" s="177"/>
      <c r="AD1261" s="177"/>
      <c r="AE1261" s="177"/>
      <c r="AF1261" s="177"/>
      <c r="AG1261" s="177"/>
      <c r="AH1261" s="177"/>
      <c r="AI1261" s="177"/>
      <c r="AJ1261" s="177"/>
      <c r="AK1261" s="177"/>
      <c r="AL1261" s="177"/>
      <c r="AM1261" s="177"/>
      <c r="AN1261" s="177"/>
      <c r="AO1261" s="177"/>
      <c r="AP1261" s="177"/>
      <c r="AQ1261" s="177"/>
      <c r="AR1261" s="177"/>
      <c r="AS1261" s="177"/>
      <c r="AT1261" s="177"/>
    </row>
    <row r="1262" spans="1:46" ht="15" customHeight="1">
      <c r="A1262" s="177"/>
      <c r="B1262" s="177"/>
      <c r="C1262" s="177"/>
      <c r="D1262" s="177"/>
      <c r="E1262" s="177"/>
      <c r="F1262" s="177"/>
      <c r="G1262" s="177"/>
      <c r="H1262" s="177"/>
      <c r="I1262" s="177"/>
      <c r="J1262" s="177"/>
      <c r="K1262" s="177"/>
      <c r="L1262" s="177"/>
      <c r="M1262" s="177"/>
      <c r="N1262" s="177"/>
      <c r="O1262" s="177"/>
      <c r="P1262" s="177"/>
      <c r="Q1262" s="177"/>
      <c r="R1262" s="177"/>
      <c r="S1262" s="177"/>
      <c r="T1262" s="177"/>
      <c r="U1262" s="177"/>
      <c r="V1262" s="177"/>
      <c r="W1262" s="177"/>
      <c r="X1262" s="177"/>
      <c r="Y1262" s="177"/>
      <c r="Z1262" s="177"/>
      <c r="AA1262" s="177"/>
      <c r="AB1262" s="177"/>
      <c r="AC1262" s="177"/>
      <c r="AD1262" s="177"/>
      <c r="AE1262" s="177"/>
      <c r="AF1262" s="177"/>
      <c r="AG1262" s="177"/>
      <c r="AH1262" s="177"/>
      <c r="AI1262" s="177"/>
      <c r="AJ1262" s="177"/>
      <c r="AK1262" s="177"/>
      <c r="AL1262" s="177"/>
      <c r="AM1262" s="177"/>
      <c r="AN1262" s="177"/>
      <c r="AO1262" s="177"/>
      <c r="AP1262" s="177"/>
      <c r="AQ1262" s="177"/>
      <c r="AR1262" s="177"/>
      <c r="AS1262" s="177"/>
      <c r="AT1262" s="177"/>
    </row>
    <row r="1263" spans="1:46" ht="15" customHeight="1">
      <c r="A1263" s="177"/>
      <c r="B1263" s="177"/>
      <c r="C1263" s="177"/>
      <c r="D1263" s="177"/>
      <c r="E1263" s="177"/>
      <c r="F1263" s="177"/>
      <c r="G1263" s="177"/>
      <c r="H1263" s="177"/>
      <c r="I1263" s="177"/>
      <c r="J1263" s="177"/>
      <c r="K1263" s="177"/>
      <c r="L1263" s="177"/>
      <c r="M1263" s="177"/>
      <c r="N1263" s="177"/>
      <c r="O1263" s="177"/>
      <c r="P1263" s="177"/>
      <c r="Q1263" s="177"/>
      <c r="R1263" s="177"/>
      <c r="S1263" s="177"/>
      <c r="T1263" s="177"/>
      <c r="U1263" s="177"/>
      <c r="V1263" s="177"/>
      <c r="W1263" s="177"/>
      <c r="X1263" s="177"/>
      <c r="Y1263" s="177"/>
      <c r="Z1263" s="177"/>
      <c r="AA1263" s="177"/>
      <c r="AB1263" s="177"/>
      <c r="AC1263" s="177"/>
      <c r="AD1263" s="177"/>
      <c r="AE1263" s="177"/>
      <c r="AF1263" s="177"/>
      <c r="AG1263" s="177"/>
      <c r="AH1263" s="177"/>
      <c r="AI1263" s="177"/>
      <c r="AJ1263" s="177"/>
      <c r="AK1263" s="177"/>
      <c r="AL1263" s="177"/>
      <c r="AM1263" s="177"/>
      <c r="AN1263" s="177"/>
      <c r="AO1263" s="177"/>
      <c r="AP1263" s="177"/>
      <c r="AQ1263" s="177"/>
      <c r="AR1263" s="177"/>
      <c r="AS1263" s="177"/>
      <c r="AT1263" s="177"/>
    </row>
    <row r="1264" spans="1:46" ht="15" customHeight="1">
      <c r="A1264" s="177"/>
      <c r="B1264" s="177"/>
      <c r="C1264" s="177"/>
      <c r="D1264" s="177"/>
      <c r="E1264" s="177"/>
      <c r="F1264" s="177"/>
      <c r="G1264" s="177"/>
      <c r="H1264" s="177"/>
      <c r="I1264" s="177"/>
      <c r="J1264" s="177"/>
      <c r="K1264" s="177"/>
      <c r="L1264" s="177"/>
      <c r="M1264" s="177"/>
      <c r="N1264" s="177"/>
      <c r="O1264" s="177"/>
      <c r="P1264" s="177"/>
      <c r="Q1264" s="177"/>
      <c r="R1264" s="177"/>
      <c r="S1264" s="177"/>
      <c r="T1264" s="177"/>
      <c r="U1264" s="177"/>
      <c r="V1264" s="177"/>
      <c r="W1264" s="177"/>
      <c r="X1264" s="177"/>
      <c r="Y1264" s="177"/>
      <c r="Z1264" s="177"/>
      <c r="AA1264" s="177"/>
      <c r="AB1264" s="177"/>
      <c r="AC1264" s="177"/>
      <c r="AD1264" s="177"/>
      <c r="AE1264" s="177"/>
      <c r="AF1264" s="177"/>
      <c r="AG1264" s="177"/>
      <c r="AH1264" s="177"/>
      <c r="AI1264" s="177"/>
      <c r="AJ1264" s="177"/>
      <c r="AK1264" s="177"/>
      <c r="AL1264" s="177"/>
      <c r="AM1264" s="177"/>
      <c r="AN1264" s="177"/>
      <c r="AO1264" s="177"/>
      <c r="AP1264" s="177"/>
      <c r="AQ1264" s="177"/>
      <c r="AR1264" s="177"/>
      <c r="AS1264" s="177"/>
      <c r="AT1264" s="177"/>
    </row>
    <row r="1265" spans="1:46" ht="15" customHeight="1">
      <c r="A1265" s="177"/>
      <c r="B1265" s="177"/>
      <c r="C1265" s="177"/>
      <c r="D1265" s="177"/>
      <c r="E1265" s="177"/>
      <c r="F1265" s="177"/>
      <c r="G1265" s="177"/>
      <c r="H1265" s="177"/>
      <c r="I1265" s="177"/>
      <c r="J1265" s="177"/>
      <c r="K1265" s="177"/>
      <c r="L1265" s="177"/>
      <c r="M1265" s="177"/>
      <c r="N1265" s="177"/>
      <c r="O1265" s="177"/>
      <c r="P1265" s="177"/>
      <c r="Q1265" s="177"/>
      <c r="R1265" s="177"/>
      <c r="S1265" s="177"/>
      <c r="T1265" s="177"/>
      <c r="U1265" s="177"/>
      <c r="V1265" s="177"/>
      <c r="W1265" s="177"/>
      <c r="X1265" s="177"/>
      <c r="Y1265" s="177"/>
      <c r="Z1265" s="177"/>
      <c r="AA1265" s="177"/>
      <c r="AB1265" s="177"/>
      <c r="AC1265" s="177"/>
      <c r="AD1265" s="177"/>
      <c r="AE1265" s="177"/>
      <c r="AF1265" s="177"/>
      <c r="AG1265" s="177"/>
      <c r="AH1265" s="177"/>
      <c r="AI1265" s="177"/>
      <c r="AJ1265" s="177"/>
      <c r="AK1265" s="177"/>
      <c r="AL1265" s="177"/>
      <c r="AM1265" s="177"/>
      <c r="AN1265" s="177"/>
      <c r="AO1265" s="177"/>
      <c r="AP1265" s="177"/>
      <c r="AQ1265" s="177"/>
      <c r="AR1265" s="177"/>
      <c r="AS1265" s="177"/>
      <c r="AT1265" s="177"/>
    </row>
    <row r="1266" spans="1:46" ht="15" customHeight="1">
      <c r="A1266" s="177"/>
      <c r="B1266" s="177"/>
      <c r="C1266" s="177"/>
      <c r="D1266" s="177"/>
      <c r="E1266" s="177"/>
      <c r="F1266" s="177"/>
      <c r="G1266" s="177"/>
      <c r="H1266" s="177"/>
      <c r="I1266" s="177"/>
      <c r="J1266" s="177"/>
      <c r="K1266" s="177"/>
      <c r="L1266" s="177"/>
      <c r="M1266" s="177"/>
      <c r="N1266" s="177"/>
      <c r="O1266" s="177"/>
      <c r="P1266" s="177"/>
      <c r="Q1266" s="177"/>
      <c r="R1266" s="177"/>
      <c r="S1266" s="177"/>
      <c r="T1266" s="177"/>
      <c r="U1266" s="177"/>
      <c r="V1266" s="177"/>
      <c r="W1266" s="177"/>
      <c r="X1266" s="177"/>
      <c r="Y1266" s="177"/>
      <c r="Z1266" s="177"/>
      <c r="AA1266" s="177"/>
      <c r="AB1266" s="177"/>
      <c r="AC1266" s="177"/>
      <c r="AD1266" s="177"/>
      <c r="AE1266" s="177"/>
      <c r="AF1266" s="177"/>
      <c r="AG1266" s="177"/>
      <c r="AH1266" s="177"/>
      <c r="AI1266" s="177"/>
      <c r="AJ1266" s="177"/>
      <c r="AK1266" s="177"/>
      <c r="AL1266" s="177"/>
      <c r="AM1266" s="177"/>
      <c r="AN1266" s="177"/>
      <c r="AO1266" s="177"/>
      <c r="AP1266" s="177"/>
      <c r="AQ1266" s="177"/>
      <c r="AR1266" s="177"/>
      <c r="AS1266" s="177"/>
      <c r="AT1266" s="177"/>
    </row>
    <row r="1267" spans="1:46" ht="15" customHeight="1">
      <c r="A1267" s="177"/>
      <c r="B1267" s="177"/>
      <c r="C1267" s="177"/>
      <c r="D1267" s="177"/>
      <c r="E1267" s="177"/>
      <c r="F1267" s="177"/>
      <c r="G1267" s="177"/>
      <c r="H1267" s="177"/>
      <c r="I1267" s="177"/>
      <c r="J1267" s="177"/>
      <c r="K1267" s="177"/>
      <c r="L1267" s="177"/>
      <c r="M1267" s="177"/>
      <c r="N1267" s="177"/>
      <c r="O1267" s="177"/>
      <c r="P1267" s="177"/>
      <c r="Q1267" s="177"/>
      <c r="R1267" s="177"/>
      <c r="S1267" s="177"/>
      <c r="T1267" s="177"/>
      <c r="U1267" s="177"/>
      <c r="V1267" s="177"/>
      <c r="W1267" s="177"/>
      <c r="X1267" s="177"/>
      <c r="Y1267" s="177"/>
      <c r="Z1267" s="177"/>
      <c r="AA1267" s="177"/>
      <c r="AB1267" s="177"/>
      <c r="AC1267" s="177"/>
      <c r="AD1267" s="177"/>
      <c r="AE1267" s="177"/>
      <c r="AF1267" s="177"/>
      <c r="AG1267" s="177"/>
      <c r="AH1267" s="177"/>
      <c r="AI1267" s="177"/>
      <c r="AJ1267" s="177"/>
      <c r="AK1267" s="177"/>
      <c r="AL1267" s="177"/>
      <c r="AM1267" s="177"/>
      <c r="AN1267" s="177"/>
      <c r="AO1267" s="177"/>
      <c r="AP1267" s="177"/>
      <c r="AQ1267" s="177"/>
      <c r="AR1267" s="177"/>
      <c r="AS1267" s="177"/>
      <c r="AT1267" s="177"/>
    </row>
    <row r="1268" spans="1:46" ht="15" customHeight="1">
      <c r="A1268" s="177"/>
      <c r="B1268" s="177"/>
      <c r="C1268" s="177"/>
      <c r="D1268" s="177"/>
      <c r="E1268" s="177"/>
      <c r="F1268" s="177"/>
      <c r="G1268" s="177"/>
      <c r="H1268" s="177"/>
      <c r="I1268" s="177"/>
      <c r="J1268" s="177"/>
      <c r="K1268" s="177"/>
      <c r="L1268" s="177"/>
      <c r="M1268" s="177"/>
      <c r="N1268" s="177"/>
      <c r="O1268" s="177"/>
      <c r="P1268" s="177"/>
      <c r="Q1268" s="177"/>
      <c r="R1268" s="177"/>
      <c r="S1268" s="177"/>
      <c r="T1268" s="177"/>
      <c r="U1268" s="177"/>
      <c r="V1268" s="177"/>
      <c r="W1268" s="177"/>
      <c r="X1268" s="177"/>
      <c r="Y1268" s="177"/>
      <c r="Z1268" s="177"/>
      <c r="AA1268" s="177"/>
      <c r="AB1268" s="177"/>
      <c r="AC1268" s="177"/>
      <c r="AD1268" s="177"/>
      <c r="AE1268" s="177"/>
      <c r="AF1268" s="177"/>
      <c r="AG1268" s="177"/>
      <c r="AH1268" s="177"/>
      <c r="AI1268" s="177"/>
      <c r="AJ1268" s="177"/>
      <c r="AK1268" s="177"/>
      <c r="AL1268" s="177"/>
      <c r="AM1268" s="177"/>
      <c r="AN1268" s="177"/>
      <c r="AO1268" s="177"/>
      <c r="AP1268" s="177"/>
      <c r="AQ1268" s="177"/>
      <c r="AR1268" s="177"/>
      <c r="AS1268" s="177"/>
      <c r="AT1268" s="177"/>
    </row>
    <row r="1269" spans="1:46" ht="15" customHeight="1">
      <c r="A1269" s="177"/>
      <c r="B1269" s="177"/>
      <c r="C1269" s="177"/>
      <c r="D1269" s="177"/>
      <c r="E1269" s="177"/>
      <c r="F1269" s="177"/>
      <c r="G1269" s="177"/>
      <c r="H1269" s="177"/>
      <c r="I1269" s="177"/>
      <c r="J1269" s="177"/>
      <c r="K1269" s="177"/>
      <c r="L1269" s="177"/>
      <c r="M1269" s="177"/>
      <c r="N1269" s="177"/>
      <c r="O1269" s="177"/>
      <c r="P1269" s="177"/>
      <c r="Q1269" s="177"/>
      <c r="R1269" s="177"/>
      <c r="S1269" s="177"/>
      <c r="T1269" s="177"/>
      <c r="U1269" s="177"/>
      <c r="V1269" s="177"/>
      <c r="W1269" s="177"/>
      <c r="X1269" s="177"/>
      <c r="Y1269" s="177"/>
      <c r="Z1269" s="177"/>
      <c r="AA1269" s="177"/>
      <c r="AB1269" s="177"/>
      <c r="AC1269" s="177"/>
      <c r="AD1269" s="177"/>
      <c r="AE1269" s="177"/>
      <c r="AF1269" s="177"/>
      <c r="AG1269" s="177"/>
      <c r="AH1269" s="177"/>
      <c r="AI1269" s="177"/>
      <c r="AJ1269" s="177"/>
      <c r="AK1269" s="177"/>
      <c r="AL1269" s="177"/>
      <c r="AM1269" s="177"/>
      <c r="AN1269" s="177"/>
      <c r="AO1269" s="177"/>
      <c r="AP1269" s="177"/>
      <c r="AQ1269" s="177"/>
      <c r="AR1269" s="177"/>
      <c r="AS1269" s="177"/>
      <c r="AT1269" s="177"/>
    </row>
    <row r="1270" spans="1:46" ht="15" customHeight="1">
      <c r="A1270" s="177"/>
      <c r="B1270" s="177"/>
      <c r="C1270" s="177"/>
      <c r="D1270" s="177"/>
      <c r="E1270" s="177"/>
      <c r="F1270" s="177"/>
      <c r="G1270" s="177"/>
      <c r="H1270" s="177"/>
      <c r="I1270" s="177"/>
      <c r="J1270" s="177"/>
      <c r="K1270" s="177"/>
      <c r="L1270" s="177"/>
      <c r="M1270" s="177"/>
      <c r="N1270" s="177"/>
      <c r="O1270" s="177"/>
      <c r="P1270" s="177"/>
      <c r="Q1270" s="177"/>
      <c r="R1270" s="177"/>
      <c r="S1270" s="177"/>
      <c r="T1270" s="177"/>
      <c r="U1270" s="177"/>
      <c r="V1270" s="177"/>
      <c r="W1270" s="177"/>
      <c r="X1270" s="177"/>
      <c r="Y1270" s="177"/>
      <c r="Z1270" s="177"/>
      <c r="AA1270" s="177"/>
      <c r="AB1270" s="177"/>
      <c r="AC1270" s="177"/>
      <c r="AD1270" s="177"/>
      <c r="AE1270" s="177"/>
      <c r="AF1270" s="177"/>
      <c r="AG1270" s="177"/>
      <c r="AH1270" s="177"/>
      <c r="AI1270" s="177"/>
      <c r="AJ1270" s="177"/>
      <c r="AK1270" s="177"/>
      <c r="AL1270" s="177"/>
      <c r="AM1270" s="177"/>
      <c r="AN1270" s="177"/>
      <c r="AO1270" s="177"/>
      <c r="AP1270" s="177"/>
      <c r="AQ1270" s="177"/>
      <c r="AR1270" s="177"/>
      <c r="AS1270" s="177"/>
      <c r="AT1270" s="177"/>
    </row>
    <row r="1271" spans="1:46" ht="15" customHeight="1">
      <c r="A1271" s="177"/>
      <c r="B1271" s="177"/>
      <c r="C1271" s="177"/>
      <c r="D1271" s="177"/>
      <c r="E1271" s="177"/>
      <c r="F1271" s="177"/>
      <c r="G1271" s="177"/>
      <c r="H1271" s="177"/>
      <c r="I1271" s="177"/>
      <c r="J1271" s="177"/>
      <c r="K1271" s="177"/>
      <c r="L1271" s="177"/>
      <c r="M1271" s="177"/>
      <c r="N1271" s="177"/>
      <c r="O1271" s="177"/>
      <c r="P1271" s="177"/>
      <c r="Q1271" s="177"/>
      <c r="R1271" s="177"/>
      <c r="S1271" s="177"/>
      <c r="T1271" s="177"/>
      <c r="U1271" s="177"/>
      <c r="V1271" s="177"/>
      <c r="W1271" s="177"/>
      <c r="X1271" s="177"/>
      <c r="Y1271" s="177"/>
      <c r="Z1271" s="177"/>
      <c r="AA1271" s="177"/>
      <c r="AB1271" s="177"/>
      <c r="AC1271" s="177"/>
      <c r="AD1271" s="177"/>
      <c r="AE1271" s="177"/>
      <c r="AF1271" s="177"/>
      <c r="AG1271" s="177"/>
      <c r="AH1271" s="177"/>
      <c r="AI1271" s="177"/>
      <c r="AJ1271" s="177"/>
      <c r="AK1271" s="177"/>
      <c r="AL1271" s="177"/>
      <c r="AM1271" s="177"/>
      <c r="AN1271" s="177"/>
      <c r="AO1271" s="177"/>
      <c r="AP1271" s="177"/>
      <c r="AQ1271" s="177"/>
      <c r="AR1271" s="177"/>
      <c r="AS1271" s="177"/>
      <c r="AT1271" s="177"/>
    </row>
    <row r="1272" spans="1:46" ht="15" customHeight="1">
      <c r="A1272" s="177"/>
      <c r="B1272" s="177"/>
      <c r="C1272" s="177"/>
      <c r="D1272" s="177"/>
      <c r="E1272" s="177"/>
      <c r="F1272" s="177"/>
      <c r="G1272" s="177"/>
      <c r="H1272" s="177"/>
      <c r="I1272" s="177"/>
      <c r="J1272" s="177"/>
      <c r="K1272" s="177"/>
      <c r="L1272" s="177"/>
      <c r="M1272" s="177"/>
      <c r="N1272" s="177"/>
      <c r="O1272" s="177"/>
      <c r="P1272" s="177"/>
      <c r="Q1272" s="177"/>
      <c r="R1272" s="177"/>
      <c r="S1272" s="177"/>
      <c r="T1272" s="177"/>
      <c r="U1272" s="177"/>
      <c r="V1272" s="177"/>
      <c r="W1272" s="177"/>
      <c r="X1272" s="177"/>
      <c r="Y1272" s="177"/>
      <c r="Z1272" s="177"/>
      <c r="AA1272" s="177"/>
      <c r="AB1272" s="177"/>
      <c r="AC1272" s="177"/>
      <c r="AD1272" s="177"/>
      <c r="AE1272" s="177"/>
      <c r="AF1272" s="177"/>
      <c r="AG1272" s="177"/>
      <c r="AH1272" s="177"/>
      <c r="AI1272" s="177"/>
      <c r="AJ1272" s="177"/>
      <c r="AK1272" s="177"/>
      <c r="AL1272" s="177"/>
      <c r="AM1272" s="177"/>
      <c r="AN1272" s="177"/>
      <c r="AO1272" s="177"/>
      <c r="AP1272" s="177"/>
      <c r="AQ1272" s="177"/>
      <c r="AR1272" s="177"/>
      <c r="AS1272" s="177"/>
      <c r="AT1272" s="177"/>
    </row>
    <row r="1273" spans="1:46" ht="15" customHeight="1">
      <c r="A1273" s="177"/>
      <c r="B1273" s="177"/>
      <c r="C1273" s="177"/>
      <c r="D1273" s="177"/>
      <c r="E1273" s="177"/>
      <c r="F1273" s="177"/>
      <c r="G1273" s="177"/>
      <c r="H1273" s="177"/>
      <c r="I1273" s="177"/>
      <c r="J1273" s="177"/>
      <c r="K1273" s="177"/>
      <c r="L1273" s="177"/>
      <c r="M1273" s="177"/>
      <c r="N1273" s="177"/>
      <c r="O1273" s="177"/>
      <c r="P1273" s="177"/>
      <c r="Q1273" s="177"/>
      <c r="R1273" s="177"/>
      <c r="S1273" s="177"/>
      <c r="T1273" s="177"/>
      <c r="U1273" s="177"/>
      <c r="V1273" s="177"/>
      <c r="W1273" s="177"/>
      <c r="X1273" s="177"/>
      <c r="Y1273" s="177"/>
      <c r="Z1273" s="177"/>
      <c r="AA1273" s="177"/>
      <c r="AB1273" s="177"/>
      <c r="AC1273" s="177"/>
      <c r="AD1273" s="177"/>
      <c r="AE1273" s="177"/>
      <c r="AF1273" s="177"/>
      <c r="AG1273" s="177"/>
      <c r="AH1273" s="177"/>
      <c r="AI1273" s="177"/>
      <c r="AJ1273" s="177"/>
      <c r="AK1273" s="177"/>
      <c r="AL1273" s="177"/>
      <c r="AM1273" s="177"/>
      <c r="AN1273" s="177"/>
      <c r="AO1273" s="177"/>
      <c r="AP1273" s="177"/>
      <c r="AQ1273" s="177"/>
      <c r="AR1273" s="177"/>
      <c r="AS1273" s="177"/>
      <c r="AT1273" s="177"/>
    </row>
    <row r="1274" spans="1:46" ht="15" customHeight="1">
      <c r="A1274" s="177"/>
      <c r="B1274" s="177"/>
      <c r="C1274" s="177"/>
      <c r="D1274" s="177"/>
      <c r="E1274" s="177"/>
      <c r="F1274" s="177"/>
      <c r="G1274" s="177"/>
      <c r="H1274" s="177"/>
      <c r="I1274" s="177"/>
      <c r="J1274" s="177"/>
      <c r="K1274" s="177"/>
      <c r="L1274" s="177"/>
      <c r="M1274" s="177"/>
      <c r="N1274" s="177"/>
      <c r="O1274" s="177"/>
      <c r="P1274" s="177"/>
      <c r="Q1274" s="177"/>
      <c r="R1274" s="177"/>
      <c r="S1274" s="177"/>
      <c r="T1274" s="177"/>
      <c r="U1274" s="177"/>
      <c r="V1274" s="177"/>
      <c r="W1274" s="177"/>
      <c r="X1274" s="177"/>
      <c r="Y1274" s="177"/>
      <c r="Z1274" s="177"/>
      <c r="AA1274" s="177"/>
      <c r="AB1274" s="177"/>
      <c r="AC1274" s="177"/>
      <c r="AD1274" s="177"/>
      <c r="AE1274" s="177"/>
      <c r="AF1274" s="177"/>
      <c r="AG1274" s="177"/>
      <c r="AH1274" s="177"/>
      <c r="AI1274" s="177"/>
      <c r="AJ1274" s="177"/>
      <c r="AK1274" s="177"/>
      <c r="AL1274" s="177"/>
      <c r="AM1274" s="177"/>
      <c r="AN1274" s="177"/>
      <c r="AO1274" s="177"/>
      <c r="AP1274" s="177"/>
      <c r="AQ1274" s="177"/>
      <c r="AR1274" s="177"/>
      <c r="AS1274" s="177"/>
      <c r="AT1274" s="177"/>
    </row>
    <row r="1275" spans="1:46" ht="15" customHeight="1">
      <c r="A1275" s="177"/>
      <c r="B1275" s="177"/>
      <c r="C1275" s="177"/>
      <c r="D1275" s="177"/>
      <c r="E1275" s="177"/>
      <c r="F1275" s="177"/>
      <c r="G1275" s="177"/>
      <c r="H1275" s="177"/>
      <c r="I1275" s="177"/>
      <c r="J1275" s="177"/>
      <c r="K1275" s="177"/>
      <c r="L1275" s="177"/>
      <c r="M1275" s="177"/>
      <c r="N1275" s="177"/>
      <c r="O1275" s="177"/>
      <c r="P1275" s="177"/>
      <c r="Q1275" s="177"/>
      <c r="R1275" s="177"/>
      <c r="S1275" s="177"/>
      <c r="T1275" s="177"/>
      <c r="U1275" s="177"/>
      <c r="V1275" s="177"/>
      <c r="W1275" s="177"/>
      <c r="X1275" s="177"/>
      <c r="Y1275" s="177"/>
      <c r="Z1275" s="177"/>
      <c r="AA1275" s="177"/>
      <c r="AB1275" s="177"/>
      <c r="AC1275" s="177"/>
      <c r="AD1275" s="177"/>
      <c r="AE1275" s="177"/>
      <c r="AF1275" s="177"/>
      <c r="AG1275" s="177"/>
      <c r="AH1275" s="177"/>
      <c r="AI1275" s="177"/>
      <c r="AJ1275" s="177"/>
      <c r="AK1275" s="177"/>
      <c r="AL1275" s="177"/>
      <c r="AM1275" s="177"/>
      <c r="AN1275" s="177"/>
      <c r="AO1275" s="177"/>
      <c r="AP1275" s="177"/>
      <c r="AQ1275" s="177"/>
      <c r="AR1275" s="177"/>
      <c r="AS1275" s="177"/>
      <c r="AT1275" s="177"/>
    </row>
    <row r="1276" spans="1:46" ht="15" customHeight="1">
      <c r="A1276" s="177"/>
      <c r="B1276" s="177"/>
      <c r="C1276" s="177"/>
      <c r="D1276" s="177"/>
      <c r="E1276" s="177"/>
      <c r="F1276" s="177"/>
      <c r="G1276" s="177"/>
      <c r="H1276" s="177"/>
      <c r="I1276" s="177"/>
      <c r="J1276" s="177"/>
      <c r="K1276" s="177"/>
      <c r="L1276" s="177"/>
      <c r="M1276" s="177"/>
      <c r="N1276" s="177"/>
      <c r="O1276" s="177"/>
      <c r="P1276" s="177"/>
      <c r="Q1276" s="177"/>
      <c r="R1276" s="177"/>
      <c r="S1276" s="177"/>
      <c r="T1276" s="177"/>
      <c r="U1276" s="177"/>
      <c r="V1276" s="177"/>
      <c r="W1276" s="177"/>
      <c r="X1276" s="177"/>
      <c r="Y1276" s="177"/>
      <c r="Z1276" s="177"/>
      <c r="AA1276" s="177"/>
      <c r="AB1276" s="177"/>
      <c r="AC1276" s="177"/>
      <c r="AD1276" s="177"/>
      <c r="AE1276" s="177"/>
      <c r="AF1276" s="177"/>
      <c r="AG1276" s="177"/>
      <c r="AH1276" s="177"/>
      <c r="AI1276" s="177"/>
      <c r="AJ1276" s="177"/>
      <c r="AK1276" s="177"/>
      <c r="AL1276" s="177"/>
      <c r="AM1276" s="177"/>
      <c r="AN1276" s="177"/>
      <c r="AO1276" s="177"/>
      <c r="AP1276" s="177"/>
      <c r="AQ1276" s="177"/>
      <c r="AR1276" s="177"/>
      <c r="AS1276" s="177"/>
      <c r="AT1276" s="177"/>
    </row>
    <row r="1277" spans="1:46" ht="15" customHeight="1">
      <c r="A1277" s="177"/>
      <c r="B1277" s="177"/>
      <c r="C1277" s="177"/>
      <c r="D1277" s="177"/>
      <c r="E1277" s="177"/>
      <c r="F1277" s="177"/>
      <c r="G1277" s="177"/>
      <c r="H1277" s="177"/>
      <c r="I1277" s="177"/>
      <c r="J1277" s="177"/>
      <c r="K1277" s="177"/>
      <c r="L1277" s="177"/>
      <c r="M1277" s="177"/>
      <c r="N1277" s="177"/>
      <c r="O1277" s="177"/>
      <c r="P1277" s="177"/>
      <c r="Q1277" s="177"/>
      <c r="R1277" s="177"/>
      <c r="S1277" s="177"/>
      <c r="T1277" s="177"/>
      <c r="U1277" s="177"/>
      <c r="V1277" s="177"/>
      <c r="W1277" s="177"/>
      <c r="X1277" s="177"/>
      <c r="Y1277" s="177"/>
      <c r="Z1277" s="177"/>
      <c r="AA1277" s="177"/>
      <c r="AB1277" s="177"/>
      <c r="AC1277" s="177"/>
      <c r="AD1277" s="177"/>
      <c r="AE1277" s="177"/>
      <c r="AF1277" s="177"/>
      <c r="AG1277" s="177"/>
      <c r="AH1277" s="177"/>
      <c r="AI1277" s="177"/>
      <c r="AJ1277" s="177"/>
      <c r="AK1277" s="177"/>
      <c r="AL1277" s="177"/>
      <c r="AM1277" s="177"/>
      <c r="AN1277" s="177"/>
      <c r="AO1277" s="177"/>
      <c r="AP1277" s="177"/>
      <c r="AQ1277" s="177"/>
      <c r="AR1277" s="177"/>
      <c r="AS1277" s="177"/>
      <c r="AT1277" s="177"/>
    </row>
    <row r="1278" spans="1:46" ht="15" customHeight="1">
      <c r="A1278" s="177"/>
      <c r="B1278" s="177"/>
      <c r="C1278" s="177"/>
      <c r="D1278" s="177"/>
      <c r="E1278" s="177"/>
      <c r="F1278" s="177"/>
      <c r="G1278" s="177"/>
      <c r="H1278" s="177"/>
      <c r="I1278" s="177"/>
      <c r="J1278" s="177"/>
      <c r="K1278" s="177"/>
      <c r="L1278" s="177"/>
      <c r="M1278" s="177"/>
      <c r="N1278" s="177"/>
      <c r="O1278" s="177"/>
      <c r="P1278" s="177"/>
      <c r="Q1278" s="177"/>
      <c r="R1278" s="177"/>
      <c r="S1278" s="177"/>
      <c r="T1278" s="177"/>
      <c r="U1278" s="177"/>
      <c r="V1278" s="177"/>
      <c r="W1278" s="177"/>
      <c r="X1278" s="177"/>
      <c r="Y1278" s="177"/>
      <c r="Z1278" s="177"/>
      <c r="AA1278" s="177"/>
      <c r="AB1278" s="177"/>
      <c r="AC1278" s="177"/>
      <c r="AD1278" s="177"/>
      <c r="AE1278" s="177"/>
      <c r="AF1278" s="177"/>
      <c r="AG1278" s="177"/>
      <c r="AH1278" s="177"/>
      <c r="AI1278" s="177"/>
      <c r="AJ1278" s="177"/>
      <c r="AK1278" s="177"/>
      <c r="AL1278" s="177"/>
      <c r="AM1278" s="177"/>
      <c r="AN1278" s="177"/>
      <c r="AO1278" s="177"/>
      <c r="AP1278" s="177"/>
      <c r="AQ1278" s="177"/>
      <c r="AR1278" s="177"/>
      <c r="AS1278" s="177"/>
      <c r="AT1278" s="177"/>
    </row>
    <row r="1279" spans="1:46" ht="15" customHeight="1">
      <c r="A1279" s="177"/>
      <c r="B1279" s="177"/>
      <c r="C1279" s="177"/>
      <c r="D1279" s="177"/>
      <c r="E1279" s="177"/>
      <c r="F1279" s="177"/>
      <c r="G1279" s="177"/>
      <c r="H1279" s="177"/>
      <c r="I1279" s="177"/>
      <c r="J1279" s="177"/>
      <c r="K1279" s="177"/>
      <c r="L1279" s="177"/>
      <c r="M1279" s="177"/>
      <c r="N1279" s="177"/>
      <c r="O1279" s="177"/>
      <c r="P1279" s="177"/>
      <c r="Q1279" s="177"/>
      <c r="R1279" s="177"/>
      <c r="S1279" s="177"/>
      <c r="T1279" s="177"/>
      <c r="U1279" s="177"/>
      <c r="V1279" s="177"/>
      <c r="W1279" s="177"/>
      <c r="X1279" s="177"/>
      <c r="Y1279" s="177"/>
      <c r="Z1279" s="177"/>
      <c r="AA1279" s="177"/>
      <c r="AB1279" s="177"/>
      <c r="AC1279" s="177"/>
      <c r="AD1279" s="177"/>
      <c r="AE1279" s="177"/>
      <c r="AF1279" s="177"/>
      <c r="AG1279" s="177"/>
      <c r="AH1279" s="177"/>
      <c r="AI1279" s="177"/>
      <c r="AJ1279" s="177"/>
      <c r="AK1279" s="177"/>
      <c r="AL1279" s="177"/>
      <c r="AM1279" s="177"/>
      <c r="AN1279" s="177"/>
      <c r="AO1279" s="177"/>
      <c r="AP1279" s="177"/>
      <c r="AQ1279" s="177"/>
      <c r="AR1279" s="177"/>
      <c r="AS1279" s="177"/>
      <c r="AT1279" s="177"/>
    </row>
    <row r="1280" spans="1:46" ht="15" customHeight="1">
      <c r="A1280" s="177"/>
      <c r="B1280" s="177"/>
      <c r="C1280" s="177"/>
      <c r="D1280" s="177"/>
      <c r="E1280" s="177"/>
      <c r="F1280" s="177"/>
      <c r="G1280" s="177"/>
      <c r="H1280" s="177"/>
      <c r="I1280" s="177"/>
      <c r="J1280" s="177"/>
      <c r="K1280" s="177"/>
      <c r="L1280" s="177"/>
      <c r="M1280" s="177"/>
      <c r="N1280" s="177"/>
      <c r="O1280" s="177"/>
      <c r="P1280" s="177"/>
      <c r="Q1280" s="177"/>
      <c r="R1280" s="177"/>
      <c r="S1280" s="177"/>
      <c r="T1280" s="177"/>
      <c r="U1280" s="177"/>
      <c r="V1280" s="177"/>
      <c r="W1280" s="177"/>
      <c r="X1280" s="177"/>
      <c r="Y1280" s="177"/>
      <c r="Z1280" s="177"/>
      <c r="AA1280" s="177"/>
      <c r="AB1280" s="177"/>
      <c r="AC1280" s="177"/>
      <c r="AD1280" s="177"/>
      <c r="AE1280" s="177"/>
      <c r="AF1280" s="177"/>
      <c r="AG1280" s="177"/>
      <c r="AH1280" s="177"/>
      <c r="AI1280" s="177"/>
      <c r="AJ1280" s="177"/>
      <c r="AK1280" s="177"/>
      <c r="AL1280" s="177"/>
      <c r="AM1280" s="177"/>
      <c r="AN1280" s="177"/>
      <c r="AO1280" s="177"/>
      <c r="AP1280" s="177"/>
      <c r="AQ1280" s="177"/>
      <c r="AR1280" s="177"/>
      <c r="AS1280" s="177"/>
      <c r="AT1280" s="177"/>
    </row>
    <row r="1281" spans="1:46" ht="15" customHeight="1">
      <c r="A1281" s="177"/>
      <c r="B1281" s="177"/>
      <c r="C1281" s="177"/>
      <c r="D1281" s="177"/>
      <c r="E1281" s="177"/>
      <c r="F1281" s="177"/>
      <c r="G1281" s="177"/>
      <c r="H1281" s="177"/>
      <c r="I1281" s="177"/>
      <c r="J1281" s="177"/>
      <c r="K1281" s="177"/>
      <c r="L1281" s="177"/>
      <c r="M1281" s="177"/>
      <c r="N1281" s="177"/>
      <c r="O1281" s="177"/>
      <c r="P1281" s="177"/>
      <c r="Q1281" s="177"/>
      <c r="R1281" s="177"/>
      <c r="S1281" s="177"/>
      <c r="T1281" s="177"/>
      <c r="U1281" s="177"/>
      <c r="V1281" s="177"/>
      <c r="W1281" s="177"/>
      <c r="X1281" s="177"/>
      <c r="Y1281" s="177"/>
      <c r="Z1281" s="177"/>
      <c r="AA1281" s="177"/>
      <c r="AB1281" s="177"/>
      <c r="AC1281" s="177"/>
      <c r="AD1281" s="177"/>
      <c r="AE1281" s="177"/>
      <c r="AF1281" s="177"/>
      <c r="AG1281" s="177"/>
      <c r="AH1281" s="177"/>
      <c r="AI1281" s="177"/>
      <c r="AJ1281" s="177"/>
      <c r="AK1281" s="177"/>
      <c r="AL1281" s="177"/>
      <c r="AM1281" s="177"/>
      <c r="AN1281" s="177"/>
      <c r="AO1281" s="177"/>
      <c r="AP1281" s="177"/>
      <c r="AQ1281" s="177"/>
      <c r="AR1281" s="177"/>
      <c r="AS1281" s="177"/>
      <c r="AT1281" s="177"/>
    </row>
    <row r="1282" spans="1:46" ht="15" customHeight="1">
      <c r="A1282" s="177"/>
      <c r="B1282" s="177"/>
      <c r="C1282" s="177"/>
      <c r="D1282" s="177"/>
      <c r="E1282" s="177"/>
      <c r="F1282" s="177"/>
      <c r="G1282" s="177"/>
      <c r="H1282" s="177"/>
      <c r="I1282" s="177"/>
      <c r="J1282" s="177"/>
      <c r="K1282" s="177"/>
      <c r="L1282" s="177"/>
      <c r="M1282" s="177"/>
      <c r="N1282" s="177"/>
      <c r="O1282" s="177"/>
      <c r="P1282" s="177"/>
      <c r="Q1282" s="177"/>
      <c r="R1282" s="177"/>
      <c r="S1282" s="177"/>
      <c r="T1282" s="177"/>
      <c r="U1282" s="177"/>
      <c r="V1282" s="177"/>
      <c r="W1282" s="177"/>
      <c r="X1282" s="177"/>
      <c r="Y1282" s="177"/>
      <c r="Z1282" s="177"/>
      <c r="AA1282" s="177"/>
      <c r="AB1282" s="177"/>
      <c r="AC1282" s="177"/>
      <c r="AD1282" s="177"/>
      <c r="AE1282" s="177"/>
      <c r="AF1282" s="177"/>
      <c r="AG1282" s="177"/>
      <c r="AH1282" s="177"/>
      <c r="AI1282" s="177"/>
      <c r="AJ1282" s="177"/>
      <c r="AK1282" s="177"/>
      <c r="AL1282" s="177"/>
      <c r="AM1282" s="177"/>
      <c r="AN1282" s="177"/>
      <c r="AO1282" s="177"/>
      <c r="AP1282" s="177"/>
      <c r="AQ1282" s="177"/>
      <c r="AR1282" s="177"/>
      <c r="AS1282" s="177"/>
      <c r="AT1282" s="177"/>
    </row>
    <row r="1283" spans="1:46" ht="15" customHeight="1">
      <c r="A1283" s="177"/>
      <c r="B1283" s="177"/>
      <c r="C1283" s="177"/>
      <c r="D1283" s="177"/>
      <c r="E1283" s="177"/>
      <c r="F1283" s="177"/>
      <c r="G1283" s="177"/>
      <c r="H1283" s="177"/>
      <c r="I1283" s="177"/>
      <c r="J1283" s="177"/>
      <c r="K1283" s="177"/>
      <c r="L1283" s="177"/>
      <c r="M1283" s="177"/>
      <c r="N1283" s="177"/>
      <c r="O1283" s="177"/>
      <c r="P1283" s="177"/>
      <c r="Q1283" s="177"/>
      <c r="R1283" s="177"/>
      <c r="S1283" s="177"/>
      <c r="T1283" s="177"/>
      <c r="U1283" s="177"/>
      <c r="V1283" s="177"/>
      <c r="W1283" s="177"/>
      <c r="X1283" s="177"/>
      <c r="Y1283" s="177"/>
      <c r="Z1283" s="177"/>
      <c r="AA1283" s="177"/>
      <c r="AB1283" s="177"/>
      <c r="AC1283" s="177"/>
      <c r="AD1283" s="177"/>
      <c r="AE1283" s="177"/>
      <c r="AF1283" s="177"/>
      <c r="AG1283" s="177"/>
      <c r="AH1283" s="177"/>
      <c r="AI1283" s="177"/>
      <c r="AJ1283" s="177"/>
      <c r="AK1283" s="177"/>
      <c r="AL1283" s="177"/>
      <c r="AM1283" s="177"/>
      <c r="AN1283" s="177"/>
      <c r="AO1283" s="177"/>
      <c r="AP1283" s="177"/>
      <c r="AQ1283" s="177"/>
      <c r="AR1283" s="177"/>
      <c r="AS1283" s="177"/>
      <c r="AT1283" s="177"/>
    </row>
    <row r="1284" spans="1:46" ht="15" customHeight="1">
      <c r="A1284" s="177"/>
      <c r="B1284" s="177"/>
      <c r="C1284" s="177"/>
      <c r="D1284" s="177"/>
      <c r="E1284" s="177"/>
      <c r="F1284" s="177"/>
      <c r="G1284" s="177"/>
      <c r="H1284" s="177"/>
      <c r="I1284" s="177"/>
      <c r="J1284" s="177"/>
      <c r="K1284" s="177"/>
      <c r="L1284" s="177"/>
      <c r="M1284" s="177"/>
      <c r="N1284" s="177"/>
      <c r="O1284" s="177"/>
      <c r="P1284" s="177"/>
      <c r="Q1284" s="177"/>
      <c r="R1284" s="177"/>
      <c r="S1284" s="177"/>
      <c r="T1284" s="177"/>
      <c r="U1284" s="177"/>
      <c r="V1284" s="177"/>
      <c r="W1284" s="177"/>
      <c r="X1284" s="177"/>
      <c r="Y1284" s="177"/>
      <c r="Z1284" s="177"/>
      <c r="AA1284" s="177"/>
      <c r="AB1284" s="177"/>
      <c r="AC1284" s="177"/>
      <c r="AD1284" s="177"/>
      <c r="AE1284" s="177"/>
      <c r="AF1284" s="177"/>
      <c r="AG1284" s="177"/>
      <c r="AH1284" s="177"/>
      <c r="AI1284" s="177"/>
      <c r="AJ1284" s="177"/>
      <c r="AK1284" s="177"/>
      <c r="AL1284" s="177"/>
      <c r="AM1284" s="177"/>
      <c r="AN1284" s="177"/>
      <c r="AO1284" s="177"/>
      <c r="AP1284" s="177"/>
      <c r="AQ1284" s="177"/>
      <c r="AR1284" s="177"/>
      <c r="AS1284" s="177"/>
      <c r="AT1284" s="177"/>
    </row>
    <row r="1285" spans="1:46" ht="15" customHeight="1">
      <c r="A1285" s="177"/>
      <c r="B1285" s="177"/>
      <c r="C1285" s="177"/>
      <c r="D1285" s="177"/>
      <c r="E1285" s="177"/>
      <c r="F1285" s="177"/>
      <c r="G1285" s="177"/>
      <c r="H1285" s="177"/>
      <c r="I1285" s="177"/>
      <c r="J1285" s="177"/>
      <c r="K1285" s="177"/>
      <c r="L1285" s="177"/>
      <c r="M1285" s="177"/>
      <c r="N1285" s="177"/>
      <c r="O1285" s="177"/>
      <c r="P1285" s="177"/>
      <c r="Q1285" s="177"/>
      <c r="R1285" s="177"/>
      <c r="S1285" s="177"/>
      <c r="T1285" s="177"/>
      <c r="U1285" s="177"/>
      <c r="V1285" s="177"/>
      <c r="W1285" s="177"/>
      <c r="X1285" s="177"/>
      <c r="Y1285" s="177"/>
      <c r="Z1285" s="177"/>
      <c r="AA1285" s="177"/>
      <c r="AB1285" s="177"/>
      <c r="AC1285" s="177"/>
      <c r="AD1285" s="177"/>
      <c r="AE1285" s="177"/>
      <c r="AF1285" s="177"/>
      <c r="AG1285" s="177"/>
      <c r="AH1285" s="177"/>
      <c r="AI1285" s="177"/>
      <c r="AJ1285" s="177"/>
      <c r="AK1285" s="177"/>
      <c r="AL1285" s="177"/>
      <c r="AM1285" s="177"/>
      <c r="AN1285" s="177"/>
      <c r="AO1285" s="177"/>
      <c r="AP1285" s="177"/>
      <c r="AQ1285" s="177"/>
      <c r="AR1285" s="177"/>
      <c r="AS1285" s="177"/>
      <c r="AT1285" s="177"/>
    </row>
    <row r="1286" spans="1:46" ht="15" customHeight="1">
      <c r="A1286" s="177"/>
      <c r="B1286" s="177"/>
      <c r="C1286" s="177"/>
      <c r="D1286" s="177"/>
      <c r="E1286" s="177"/>
      <c r="F1286" s="177"/>
      <c r="G1286" s="177"/>
      <c r="H1286" s="177"/>
      <c r="I1286" s="177"/>
      <c r="J1286" s="177"/>
      <c r="K1286" s="177"/>
      <c r="L1286" s="177"/>
      <c r="M1286" s="177"/>
      <c r="N1286" s="177"/>
      <c r="O1286" s="177"/>
      <c r="P1286" s="177"/>
      <c r="Q1286" s="177"/>
      <c r="R1286" s="177"/>
      <c r="S1286" s="177"/>
      <c r="T1286" s="177"/>
      <c r="U1286" s="177"/>
      <c r="V1286" s="177"/>
      <c r="W1286" s="177"/>
      <c r="X1286" s="177"/>
      <c r="Y1286" s="177"/>
      <c r="Z1286" s="177"/>
      <c r="AA1286" s="177"/>
      <c r="AB1286" s="177"/>
      <c r="AC1286" s="177"/>
      <c r="AD1286" s="177"/>
      <c r="AE1286" s="177"/>
      <c r="AF1286" s="177"/>
      <c r="AG1286" s="177"/>
      <c r="AH1286" s="177"/>
      <c r="AI1286" s="177"/>
      <c r="AJ1286" s="177"/>
      <c r="AK1286" s="177"/>
      <c r="AL1286" s="177"/>
      <c r="AM1286" s="177"/>
      <c r="AN1286" s="177"/>
      <c r="AO1286" s="177"/>
      <c r="AP1286" s="177"/>
      <c r="AQ1286" s="177"/>
      <c r="AR1286" s="177"/>
      <c r="AS1286" s="177"/>
      <c r="AT1286" s="177"/>
    </row>
    <row r="1287" spans="1:46" ht="15" customHeight="1">
      <c r="A1287" s="177"/>
      <c r="B1287" s="177"/>
      <c r="C1287" s="177"/>
      <c r="D1287" s="177"/>
      <c r="E1287" s="177"/>
      <c r="F1287" s="177"/>
      <c r="G1287" s="177"/>
      <c r="H1287" s="177"/>
      <c r="I1287" s="177"/>
      <c r="J1287" s="177"/>
      <c r="K1287" s="177"/>
      <c r="L1287" s="177"/>
      <c r="M1287" s="177"/>
      <c r="N1287" s="177"/>
      <c r="O1287" s="177"/>
      <c r="P1287" s="177"/>
      <c r="Q1287" s="177"/>
      <c r="R1287" s="177"/>
      <c r="S1287" s="177"/>
      <c r="T1287" s="177"/>
      <c r="U1287" s="177"/>
      <c r="V1287" s="177"/>
      <c r="W1287" s="177"/>
      <c r="X1287" s="177"/>
      <c r="Y1287" s="177"/>
      <c r="Z1287" s="177"/>
      <c r="AA1287" s="177"/>
      <c r="AB1287" s="177"/>
      <c r="AC1287" s="177"/>
      <c r="AD1287" s="177"/>
      <c r="AE1287" s="177"/>
      <c r="AF1287" s="177"/>
      <c r="AG1287" s="177"/>
      <c r="AH1287" s="177"/>
      <c r="AI1287" s="177"/>
      <c r="AJ1287" s="177"/>
      <c r="AK1287" s="177"/>
      <c r="AL1287" s="177"/>
      <c r="AM1287" s="177"/>
      <c r="AN1287" s="177"/>
      <c r="AO1287" s="177"/>
      <c r="AP1287" s="177"/>
      <c r="AQ1287" s="177"/>
      <c r="AR1287" s="177"/>
      <c r="AS1287" s="177"/>
      <c r="AT1287" s="177"/>
    </row>
    <row r="1288" spans="1:46" ht="15" customHeight="1">
      <c r="A1288" s="177"/>
      <c r="B1288" s="177"/>
      <c r="C1288" s="177"/>
      <c r="D1288" s="177"/>
      <c r="E1288" s="177"/>
      <c r="F1288" s="177"/>
      <c r="G1288" s="177"/>
      <c r="H1288" s="177"/>
      <c r="I1288" s="177"/>
      <c r="J1288" s="177"/>
      <c r="K1288" s="177"/>
      <c r="L1288" s="177"/>
      <c r="M1288" s="177"/>
      <c r="N1288" s="177"/>
      <c r="O1288" s="177"/>
      <c r="P1288" s="177"/>
      <c r="Q1288" s="177"/>
      <c r="R1288" s="177"/>
      <c r="S1288" s="177"/>
      <c r="T1288" s="177"/>
      <c r="U1288" s="177"/>
      <c r="V1288" s="177"/>
      <c r="W1288" s="177"/>
      <c r="X1288" s="177"/>
      <c r="Y1288" s="177"/>
      <c r="Z1288" s="177"/>
      <c r="AA1288" s="177"/>
      <c r="AB1288" s="177"/>
      <c r="AC1288" s="177"/>
      <c r="AD1288" s="177"/>
      <c r="AE1288" s="177"/>
      <c r="AF1288" s="177"/>
      <c r="AG1288" s="177"/>
      <c r="AH1288" s="177"/>
      <c r="AI1288" s="177"/>
      <c r="AJ1288" s="177"/>
      <c r="AK1288" s="177"/>
      <c r="AL1288" s="177"/>
      <c r="AM1288" s="177"/>
      <c r="AN1288" s="177"/>
      <c r="AO1288" s="177"/>
      <c r="AP1288" s="177"/>
      <c r="AQ1288" s="177"/>
      <c r="AR1288" s="177"/>
      <c r="AS1288" s="177"/>
      <c r="AT1288" s="177"/>
    </row>
    <row r="1289" spans="1:46" ht="15" customHeight="1">
      <c r="A1289" s="177"/>
      <c r="B1289" s="177"/>
      <c r="C1289" s="177"/>
      <c r="D1289" s="177"/>
      <c r="E1289" s="177"/>
      <c r="F1289" s="177"/>
      <c r="G1289" s="177"/>
      <c r="H1289" s="177"/>
      <c r="I1289" s="177"/>
      <c r="J1289" s="177"/>
      <c r="K1289" s="177"/>
      <c r="L1289" s="177"/>
      <c r="M1289" s="177"/>
      <c r="N1289" s="177"/>
      <c r="O1289" s="177"/>
      <c r="P1289" s="177"/>
      <c r="Q1289" s="177"/>
      <c r="R1289" s="177"/>
      <c r="S1289" s="177"/>
      <c r="T1289" s="177"/>
      <c r="U1289" s="177"/>
      <c r="V1289" s="177"/>
      <c r="W1289" s="177"/>
      <c r="X1289" s="177"/>
      <c r="Y1289" s="177"/>
      <c r="Z1289" s="177"/>
      <c r="AA1289" s="177"/>
      <c r="AB1289" s="177"/>
      <c r="AC1289" s="177"/>
      <c r="AD1289" s="177"/>
      <c r="AE1289" s="177"/>
      <c r="AF1289" s="177"/>
      <c r="AG1289" s="177"/>
      <c r="AH1289" s="177"/>
      <c r="AI1289" s="177"/>
      <c r="AJ1289" s="177"/>
      <c r="AK1289" s="177"/>
      <c r="AL1289" s="177"/>
      <c r="AM1289" s="177"/>
      <c r="AN1289" s="177"/>
      <c r="AO1289" s="177"/>
      <c r="AP1289" s="177"/>
      <c r="AQ1289" s="177"/>
      <c r="AR1289" s="177"/>
      <c r="AS1289" s="177"/>
      <c r="AT1289" s="177"/>
    </row>
    <row r="1290" spans="1:46" ht="15" customHeight="1">
      <c r="A1290" s="177"/>
      <c r="B1290" s="177"/>
      <c r="C1290" s="177"/>
      <c r="D1290" s="177"/>
      <c r="E1290" s="177"/>
      <c r="F1290" s="177"/>
      <c r="G1290" s="177"/>
      <c r="H1290" s="177"/>
      <c r="I1290" s="177"/>
      <c r="J1290" s="177"/>
      <c r="K1290" s="177"/>
      <c r="L1290" s="177"/>
      <c r="M1290" s="177"/>
      <c r="N1290" s="177"/>
      <c r="O1290" s="177"/>
      <c r="P1290" s="177"/>
      <c r="Q1290" s="177"/>
      <c r="R1290" s="177"/>
      <c r="S1290" s="177"/>
      <c r="T1290" s="177"/>
      <c r="U1290" s="177"/>
      <c r="V1290" s="177"/>
      <c r="W1290" s="177"/>
      <c r="X1290" s="177"/>
      <c r="Y1290" s="177"/>
      <c r="Z1290" s="177"/>
      <c r="AA1290" s="177"/>
      <c r="AB1290" s="177"/>
      <c r="AC1290" s="177"/>
      <c r="AD1290" s="177"/>
      <c r="AE1290" s="177"/>
      <c r="AF1290" s="177"/>
      <c r="AG1290" s="177"/>
      <c r="AH1290" s="177"/>
      <c r="AI1290" s="177"/>
      <c r="AJ1290" s="177"/>
      <c r="AK1290" s="177"/>
      <c r="AL1290" s="177"/>
      <c r="AM1290" s="177"/>
      <c r="AN1290" s="177"/>
      <c r="AO1290" s="177"/>
      <c r="AP1290" s="177"/>
      <c r="AQ1290" s="177"/>
      <c r="AR1290" s="177"/>
      <c r="AS1290" s="177"/>
      <c r="AT1290" s="177"/>
    </row>
    <row r="1291" spans="1:46" ht="15" customHeight="1">
      <c r="A1291" s="177"/>
      <c r="B1291" s="177"/>
      <c r="C1291" s="177"/>
      <c r="D1291" s="177"/>
      <c r="E1291" s="177"/>
      <c r="F1291" s="177"/>
      <c r="G1291" s="177"/>
      <c r="H1291" s="177"/>
      <c r="I1291" s="177"/>
      <c r="J1291" s="177"/>
      <c r="K1291" s="177"/>
      <c r="L1291" s="177"/>
      <c r="M1291" s="177"/>
      <c r="N1291" s="177"/>
      <c r="O1291" s="177"/>
      <c r="P1291" s="177"/>
      <c r="Q1291" s="177"/>
      <c r="R1291" s="177"/>
      <c r="S1291" s="177"/>
      <c r="T1291" s="177"/>
      <c r="U1291" s="177"/>
      <c r="V1291" s="177"/>
      <c r="W1291" s="177"/>
      <c r="X1291" s="177"/>
      <c r="Y1291" s="177"/>
      <c r="Z1291" s="177"/>
      <c r="AA1291" s="177"/>
      <c r="AB1291" s="177"/>
      <c r="AC1291" s="177"/>
      <c r="AD1291" s="177"/>
      <c r="AE1291" s="177"/>
      <c r="AF1291" s="177"/>
      <c r="AG1291" s="177"/>
      <c r="AH1291" s="177"/>
      <c r="AI1291" s="177"/>
      <c r="AJ1291" s="177"/>
      <c r="AK1291" s="177"/>
      <c r="AL1291" s="177"/>
      <c r="AM1291" s="177"/>
      <c r="AN1291" s="177"/>
      <c r="AO1291" s="177"/>
      <c r="AP1291" s="177"/>
      <c r="AQ1291" s="177"/>
      <c r="AR1291" s="177"/>
      <c r="AS1291" s="177"/>
      <c r="AT1291" s="177"/>
    </row>
    <row r="1292" spans="1:46" ht="15" customHeight="1">
      <c r="A1292" s="177"/>
      <c r="B1292" s="177"/>
      <c r="C1292" s="177"/>
      <c r="D1292" s="177"/>
      <c r="E1292" s="177"/>
      <c r="F1292" s="177"/>
      <c r="G1292" s="177"/>
      <c r="H1292" s="177"/>
      <c r="I1292" s="177"/>
      <c r="J1292" s="177"/>
      <c r="K1292" s="177"/>
      <c r="L1292" s="177"/>
      <c r="M1292" s="177"/>
      <c r="N1292" s="177"/>
      <c r="O1292" s="177"/>
      <c r="P1292" s="177"/>
      <c r="Q1292" s="177"/>
      <c r="R1292" s="177"/>
      <c r="S1292" s="177"/>
      <c r="T1292" s="177"/>
      <c r="U1292" s="177"/>
      <c r="V1292" s="177"/>
      <c r="W1292" s="177"/>
      <c r="X1292" s="177"/>
      <c r="Y1292" s="177"/>
      <c r="Z1292" s="177"/>
      <c r="AA1292" s="177"/>
      <c r="AB1292" s="177"/>
      <c r="AC1292" s="177"/>
      <c r="AD1292" s="177"/>
      <c r="AE1292" s="177"/>
      <c r="AF1292" s="177"/>
      <c r="AG1292" s="177"/>
      <c r="AH1292" s="177"/>
      <c r="AI1292" s="177"/>
      <c r="AJ1292" s="177"/>
      <c r="AK1292" s="177"/>
      <c r="AL1292" s="177"/>
      <c r="AM1292" s="177"/>
      <c r="AN1292" s="177"/>
      <c r="AO1292" s="177"/>
      <c r="AP1292" s="177"/>
      <c r="AQ1292" s="177"/>
      <c r="AR1292" s="177"/>
      <c r="AS1292" s="177"/>
      <c r="AT1292" s="177"/>
    </row>
    <row r="1293" spans="1:46" ht="15" customHeight="1">
      <c r="A1293" s="177"/>
      <c r="B1293" s="177"/>
      <c r="C1293" s="177"/>
      <c r="D1293" s="177"/>
      <c r="E1293" s="177"/>
      <c r="F1293" s="177"/>
      <c r="G1293" s="177"/>
      <c r="H1293" s="177"/>
      <c r="I1293" s="177"/>
      <c r="J1293" s="177"/>
      <c r="K1293" s="177"/>
      <c r="L1293" s="177"/>
      <c r="M1293" s="177"/>
      <c r="N1293" s="177"/>
      <c r="O1293" s="177"/>
      <c r="P1293" s="177"/>
      <c r="Q1293" s="177"/>
      <c r="R1293" s="177"/>
      <c r="S1293" s="177"/>
      <c r="T1293" s="177"/>
      <c r="U1293" s="177"/>
      <c r="V1293" s="177"/>
      <c r="W1293" s="177"/>
      <c r="X1293" s="177"/>
      <c r="Y1293" s="177"/>
      <c r="Z1293" s="177"/>
      <c r="AA1293" s="177"/>
      <c r="AB1293" s="177"/>
      <c r="AC1293" s="177"/>
      <c r="AD1293" s="177"/>
      <c r="AE1293" s="177"/>
      <c r="AF1293" s="177"/>
      <c r="AG1293" s="177"/>
      <c r="AH1293" s="177"/>
      <c r="AI1293" s="177"/>
      <c r="AJ1293" s="177"/>
      <c r="AK1293" s="177"/>
      <c r="AL1293" s="177"/>
      <c r="AM1293" s="177"/>
      <c r="AN1293" s="177"/>
      <c r="AO1293" s="177"/>
      <c r="AP1293" s="177"/>
      <c r="AQ1293" s="177"/>
      <c r="AR1293" s="177"/>
      <c r="AS1293" s="177"/>
      <c r="AT1293" s="177"/>
    </row>
    <row r="1294" spans="1:46" ht="15" customHeight="1">
      <c r="A1294" s="177"/>
      <c r="B1294" s="177"/>
      <c r="C1294" s="177"/>
      <c r="D1294" s="177"/>
      <c r="E1294" s="177"/>
      <c r="F1294" s="177"/>
      <c r="G1294" s="177"/>
      <c r="H1294" s="177"/>
      <c r="I1294" s="177"/>
      <c r="J1294" s="177"/>
      <c r="K1294" s="177"/>
      <c r="L1294" s="177"/>
      <c r="M1294" s="177"/>
      <c r="N1294" s="177"/>
      <c r="O1294" s="177"/>
      <c r="P1294" s="177"/>
      <c r="Q1294" s="177"/>
      <c r="R1294" s="177"/>
      <c r="S1294" s="177"/>
      <c r="T1294" s="177"/>
      <c r="U1294" s="177"/>
      <c r="V1294" s="177"/>
      <c r="W1294" s="177"/>
      <c r="X1294" s="177"/>
      <c r="Y1294" s="177"/>
      <c r="Z1294" s="177"/>
      <c r="AA1294" s="177"/>
      <c r="AB1294" s="177"/>
      <c r="AC1294" s="177"/>
      <c r="AD1294" s="177"/>
      <c r="AE1294" s="177"/>
      <c r="AF1294" s="177"/>
      <c r="AG1294" s="177"/>
      <c r="AH1294" s="177"/>
      <c r="AI1294" s="177"/>
      <c r="AJ1294" s="177"/>
      <c r="AK1294" s="177"/>
      <c r="AL1294" s="177"/>
      <c r="AM1294" s="177"/>
      <c r="AN1294" s="177"/>
      <c r="AO1294" s="177"/>
      <c r="AP1294" s="177"/>
      <c r="AQ1294" s="177"/>
      <c r="AR1294" s="177"/>
      <c r="AS1294" s="177"/>
      <c r="AT1294" s="177"/>
    </row>
    <row r="1295" spans="1:46" ht="15" customHeight="1">
      <c r="A1295" s="177"/>
      <c r="B1295" s="177"/>
      <c r="C1295" s="177"/>
      <c r="D1295" s="177"/>
      <c r="E1295" s="177"/>
      <c r="F1295" s="177"/>
      <c r="G1295" s="177"/>
      <c r="H1295" s="177"/>
      <c r="I1295" s="177"/>
      <c r="J1295" s="177"/>
      <c r="K1295" s="177"/>
      <c r="L1295" s="177"/>
      <c r="M1295" s="177"/>
      <c r="N1295" s="177"/>
      <c r="O1295" s="177"/>
      <c r="P1295" s="177"/>
      <c r="Q1295" s="177"/>
      <c r="R1295" s="177"/>
      <c r="S1295" s="177"/>
      <c r="T1295" s="177"/>
      <c r="U1295" s="177"/>
      <c r="V1295" s="177"/>
      <c r="W1295" s="177"/>
      <c r="X1295" s="177"/>
      <c r="Y1295" s="177"/>
      <c r="Z1295" s="177"/>
      <c r="AA1295" s="177"/>
      <c r="AB1295" s="177"/>
      <c r="AC1295" s="177"/>
      <c r="AD1295" s="177"/>
      <c r="AE1295" s="177"/>
      <c r="AF1295" s="177"/>
      <c r="AG1295" s="177"/>
      <c r="AH1295" s="177"/>
      <c r="AI1295" s="177"/>
      <c r="AJ1295" s="177"/>
      <c r="AK1295" s="177"/>
      <c r="AL1295" s="177"/>
      <c r="AM1295" s="177"/>
      <c r="AN1295" s="177"/>
      <c r="AO1295" s="177"/>
      <c r="AP1295" s="177"/>
      <c r="AQ1295" s="177"/>
      <c r="AR1295" s="177"/>
      <c r="AS1295" s="177"/>
      <c r="AT1295" s="177"/>
    </row>
    <row r="1296" spans="1:46" ht="15" customHeight="1">
      <c r="A1296" s="177"/>
      <c r="B1296" s="177"/>
      <c r="C1296" s="177"/>
      <c r="D1296" s="177"/>
      <c r="E1296" s="177"/>
      <c r="F1296" s="177"/>
      <c r="G1296" s="177"/>
      <c r="H1296" s="177"/>
      <c r="I1296" s="177"/>
      <c r="J1296" s="177"/>
      <c r="K1296" s="177"/>
      <c r="L1296" s="177"/>
      <c r="M1296" s="177"/>
      <c r="N1296" s="177"/>
      <c r="O1296" s="177"/>
      <c r="P1296" s="177"/>
      <c r="Q1296" s="177"/>
      <c r="R1296" s="177"/>
      <c r="S1296" s="177"/>
      <c r="T1296" s="177"/>
      <c r="U1296" s="177"/>
      <c r="V1296" s="177"/>
      <c r="W1296" s="177"/>
      <c r="X1296" s="177"/>
      <c r="Y1296" s="177"/>
      <c r="Z1296" s="177"/>
      <c r="AA1296" s="177"/>
      <c r="AB1296" s="177"/>
      <c r="AC1296" s="177"/>
      <c r="AD1296" s="177"/>
      <c r="AE1296" s="177"/>
      <c r="AF1296" s="177"/>
      <c r="AG1296" s="177"/>
      <c r="AH1296" s="177"/>
      <c r="AI1296" s="177"/>
      <c r="AJ1296" s="177"/>
      <c r="AK1296" s="177"/>
      <c r="AL1296" s="177"/>
      <c r="AM1296" s="177"/>
      <c r="AN1296" s="177"/>
      <c r="AO1296" s="177"/>
      <c r="AP1296" s="177"/>
      <c r="AQ1296" s="177"/>
      <c r="AR1296" s="177"/>
      <c r="AS1296" s="177"/>
      <c r="AT1296" s="177"/>
    </row>
    <row r="1297" spans="1:46" ht="15" customHeight="1">
      <c r="A1297" s="177"/>
      <c r="B1297" s="177"/>
      <c r="C1297" s="177"/>
      <c r="D1297" s="177"/>
      <c r="E1297" s="177"/>
      <c r="F1297" s="177"/>
      <c r="G1297" s="177"/>
      <c r="H1297" s="177"/>
      <c r="I1297" s="177"/>
      <c r="J1297" s="177"/>
      <c r="K1297" s="177"/>
      <c r="L1297" s="177"/>
      <c r="M1297" s="177"/>
      <c r="N1297" s="177"/>
      <c r="O1297" s="177"/>
      <c r="P1297" s="177"/>
      <c r="Q1297" s="177"/>
      <c r="R1297" s="177"/>
      <c r="S1297" s="177"/>
      <c r="T1297" s="177"/>
      <c r="U1297" s="177"/>
      <c r="V1297" s="177"/>
      <c r="W1297" s="177"/>
      <c r="X1297" s="177"/>
      <c r="Y1297" s="177"/>
      <c r="Z1297" s="177"/>
      <c r="AA1297" s="177"/>
      <c r="AB1297" s="177"/>
      <c r="AC1297" s="177"/>
      <c r="AD1297" s="177"/>
      <c r="AE1297" s="177"/>
      <c r="AF1297" s="177"/>
      <c r="AG1297" s="177"/>
      <c r="AH1297" s="177"/>
      <c r="AI1297" s="177"/>
      <c r="AJ1297" s="177"/>
      <c r="AK1297" s="177"/>
      <c r="AL1297" s="177"/>
      <c r="AM1297" s="177"/>
      <c r="AN1297" s="177"/>
      <c r="AO1297" s="177"/>
      <c r="AP1297" s="177"/>
      <c r="AQ1297" s="177"/>
      <c r="AR1297" s="177"/>
      <c r="AS1297" s="177"/>
      <c r="AT1297" s="177"/>
    </row>
    <row r="1298" spans="1:46" ht="15" customHeight="1">
      <c r="A1298" s="177"/>
      <c r="B1298" s="177"/>
      <c r="C1298" s="177"/>
      <c r="D1298" s="177"/>
      <c r="E1298" s="177"/>
      <c r="F1298" s="177"/>
      <c r="G1298" s="177"/>
      <c r="H1298" s="177"/>
      <c r="I1298" s="177"/>
      <c r="J1298" s="177"/>
      <c r="K1298" s="177"/>
      <c r="L1298" s="177"/>
      <c r="M1298" s="177"/>
      <c r="N1298" s="177"/>
      <c r="O1298" s="177"/>
      <c r="P1298" s="177"/>
      <c r="Q1298" s="177"/>
      <c r="R1298" s="177"/>
      <c r="S1298" s="177"/>
      <c r="T1298" s="177"/>
      <c r="U1298" s="177"/>
      <c r="V1298" s="177"/>
      <c r="W1298" s="177"/>
      <c r="X1298" s="177"/>
      <c r="Y1298" s="177"/>
      <c r="Z1298" s="177"/>
      <c r="AA1298" s="177"/>
      <c r="AB1298" s="177"/>
      <c r="AC1298" s="177"/>
      <c r="AD1298" s="177"/>
      <c r="AE1298" s="177"/>
      <c r="AF1298" s="177"/>
      <c r="AG1298" s="177"/>
      <c r="AH1298" s="177"/>
      <c r="AI1298" s="177"/>
      <c r="AJ1298" s="177"/>
      <c r="AK1298" s="177"/>
      <c r="AL1298" s="177"/>
      <c r="AM1298" s="177"/>
      <c r="AN1298" s="177"/>
      <c r="AO1298" s="177"/>
      <c r="AP1298" s="177"/>
      <c r="AQ1298" s="177"/>
      <c r="AR1298" s="177"/>
      <c r="AS1298" s="177"/>
      <c r="AT1298" s="177"/>
    </row>
    <row r="1299" spans="1:46" ht="15" customHeight="1">
      <c r="A1299" s="177"/>
      <c r="B1299" s="177"/>
      <c r="C1299" s="177"/>
      <c r="D1299" s="177"/>
      <c r="E1299" s="177"/>
      <c r="F1299" s="177"/>
      <c r="G1299" s="177"/>
      <c r="H1299" s="177"/>
      <c r="I1299" s="177"/>
      <c r="J1299" s="177"/>
      <c r="K1299" s="177"/>
      <c r="L1299" s="177"/>
      <c r="M1299" s="177"/>
      <c r="N1299" s="177"/>
      <c r="O1299" s="177"/>
      <c r="P1299" s="177"/>
      <c r="Q1299" s="177"/>
      <c r="R1299" s="177"/>
      <c r="S1299" s="177"/>
      <c r="T1299" s="177"/>
      <c r="U1299" s="177"/>
      <c r="V1299" s="177"/>
      <c r="W1299" s="177"/>
      <c r="X1299" s="177"/>
      <c r="Y1299" s="177"/>
      <c r="Z1299" s="177"/>
      <c r="AA1299" s="177"/>
      <c r="AB1299" s="177"/>
      <c r="AC1299" s="177"/>
      <c r="AD1299" s="177"/>
      <c r="AE1299" s="177"/>
      <c r="AF1299" s="177"/>
      <c r="AG1299" s="177"/>
      <c r="AH1299" s="177"/>
      <c r="AI1299" s="177"/>
      <c r="AJ1299" s="177"/>
      <c r="AK1299" s="177"/>
      <c r="AL1299" s="177"/>
      <c r="AM1299" s="177"/>
      <c r="AN1299" s="177"/>
      <c r="AO1299" s="177"/>
      <c r="AP1299" s="177"/>
      <c r="AQ1299" s="177"/>
      <c r="AR1299" s="177"/>
      <c r="AS1299" s="177"/>
      <c r="AT1299" s="177"/>
    </row>
    <row r="1300" spans="1:46" ht="15" customHeight="1">
      <c r="A1300" s="177"/>
      <c r="B1300" s="177"/>
      <c r="C1300" s="177"/>
      <c r="D1300" s="177"/>
      <c r="E1300" s="177"/>
      <c r="F1300" s="177"/>
      <c r="G1300" s="177"/>
      <c r="H1300" s="177"/>
      <c r="I1300" s="177"/>
      <c r="J1300" s="177"/>
      <c r="K1300" s="177"/>
      <c r="L1300" s="177"/>
      <c r="M1300" s="177"/>
      <c r="N1300" s="177"/>
      <c r="O1300" s="177"/>
      <c r="P1300" s="177"/>
      <c r="Q1300" s="177"/>
      <c r="R1300" s="177"/>
      <c r="S1300" s="177"/>
      <c r="T1300" s="177"/>
      <c r="U1300" s="177"/>
      <c r="V1300" s="177"/>
      <c r="W1300" s="177"/>
      <c r="X1300" s="177"/>
      <c r="Y1300" s="177"/>
      <c r="Z1300" s="177"/>
      <c r="AA1300" s="177"/>
      <c r="AB1300" s="177"/>
      <c r="AC1300" s="177"/>
      <c r="AD1300" s="177"/>
      <c r="AE1300" s="177"/>
      <c r="AF1300" s="177"/>
      <c r="AG1300" s="177"/>
      <c r="AH1300" s="177"/>
      <c r="AI1300" s="177"/>
      <c r="AJ1300" s="177"/>
      <c r="AK1300" s="177"/>
      <c r="AL1300" s="177"/>
      <c r="AM1300" s="177"/>
      <c r="AN1300" s="177"/>
      <c r="AO1300" s="177"/>
      <c r="AP1300" s="177"/>
      <c r="AQ1300" s="177"/>
      <c r="AR1300" s="177"/>
      <c r="AS1300" s="177"/>
      <c r="AT1300" s="177"/>
    </row>
    <row r="1301" spans="1:46" ht="15" customHeight="1">
      <c r="A1301" s="177"/>
      <c r="B1301" s="177"/>
      <c r="C1301" s="177"/>
      <c r="D1301" s="177"/>
      <c r="E1301" s="177"/>
      <c r="F1301" s="177"/>
      <c r="G1301" s="177"/>
      <c r="H1301" s="177"/>
      <c r="I1301" s="177"/>
      <c r="J1301" s="177"/>
      <c r="K1301" s="177"/>
      <c r="L1301" s="177"/>
      <c r="M1301" s="177"/>
      <c r="N1301" s="177"/>
      <c r="O1301" s="177"/>
      <c r="P1301" s="177"/>
      <c r="Q1301" s="177"/>
      <c r="R1301" s="177"/>
      <c r="S1301" s="177"/>
      <c r="T1301" s="177"/>
      <c r="U1301" s="177"/>
      <c r="V1301" s="177"/>
      <c r="W1301" s="177"/>
      <c r="X1301" s="177"/>
      <c r="Y1301" s="177"/>
      <c r="Z1301" s="177"/>
      <c r="AA1301" s="177"/>
      <c r="AB1301" s="177"/>
      <c r="AC1301" s="177"/>
      <c r="AD1301" s="177"/>
      <c r="AE1301" s="177"/>
      <c r="AF1301" s="177"/>
      <c r="AG1301" s="177"/>
      <c r="AH1301" s="177"/>
      <c r="AI1301" s="177"/>
      <c r="AJ1301" s="177"/>
      <c r="AK1301" s="177"/>
      <c r="AL1301" s="177"/>
      <c r="AM1301" s="177"/>
      <c r="AN1301" s="177"/>
      <c r="AO1301" s="177"/>
      <c r="AP1301" s="177"/>
      <c r="AQ1301" s="177"/>
      <c r="AR1301" s="177"/>
      <c r="AS1301" s="177"/>
      <c r="AT1301" s="177"/>
    </row>
    <row r="1302" spans="1:46" ht="15" customHeight="1">
      <c r="A1302" s="177"/>
      <c r="B1302" s="177"/>
      <c r="C1302" s="177"/>
      <c r="D1302" s="177"/>
      <c r="E1302" s="177"/>
      <c r="F1302" s="177"/>
      <c r="G1302" s="177"/>
      <c r="H1302" s="177"/>
      <c r="I1302" s="177"/>
      <c r="J1302" s="177"/>
      <c r="K1302" s="177"/>
      <c r="L1302" s="177"/>
      <c r="M1302" s="177"/>
      <c r="N1302" s="177"/>
      <c r="O1302" s="177"/>
      <c r="P1302" s="177"/>
      <c r="Q1302" s="177"/>
      <c r="R1302" s="177"/>
      <c r="S1302" s="177"/>
      <c r="T1302" s="177"/>
      <c r="U1302" s="177"/>
      <c r="V1302" s="177"/>
      <c r="W1302" s="177"/>
      <c r="X1302" s="177"/>
      <c r="Y1302" s="177"/>
      <c r="Z1302" s="177"/>
      <c r="AA1302" s="177"/>
      <c r="AB1302" s="177"/>
      <c r="AC1302" s="177"/>
      <c r="AD1302" s="177"/>
      <c r="AE1302" s="177"/>
      <c r="AF1302" s="177"/>
      <c r="AG1302" s="177"/>
      <c r="AH1302" s="177"/>
      <c r="AI1302" s="177"/>
      <c r="AJ1302" s="177"/>
      <c r="AK1302" s="177"/>
      <c r="AL1302" s="177"/>
      <c r="AM1302" s="177"/>
      <c r="AN1302" s="177"/>
      <c r="AO1302" s="177"/>
      <c r="AP1302" s="177"/>
      <c r="AQ1302" s="177"/>
      <c r="AR1302" s="177"/>
      <c r="AS1302" s="177"/>
      <c r="AT1302" s="177"/>
    </row>
    <row r="1303" spans="1:46" ht="15" customHeight="1">
      <c r="A1303" s="177"/>
      <c r="B1303" s="177"/>
      <c r="C1303" s="177"/>
      <c r="D1303" s="177"/>
      <c r="E1303" s="177"/>
      <c r="F1303" s="177"/>
      <c r="G1303" s="177"/>
      <c r="H1303" s="177"/>
      <c r="I1303" s="177"/>
      <c r="J1303" s="177"/>
      <c r="K1303" s="177"/>
      <c r="L1303" s="177"/>
      <c r="M1303" s="177"/>
      <c r="N1303" s="177"/>
      <c r="O1303" s="177"/>
      <c r="P1303" s="177"/>
      <c r="Q1303" s="177"/>
      <c r="R1303" s="177"/>
      <c r="S1303" s="177"/>
      <c r="T1303" s="177"/>
      <c r="U1303" s="177"/>
      <c r="V1303" s="177"/>
      <c r="W1303" s="177"/>
      <c r="X1303" s="177"/>
      <c r="Y1303" s="177"/>
      <c r="Z1303" s="177"/>
      <c r="AA1303" s="177"/>
      <c r="AB1303" s="177"/>
      <c r="AC1303" s="177"/>
      <c r="AD1303" s="177"/>
      <c r="AE1303" s="177"/>
      <c r="AF1303" s="177"/>
      <c r="AG1303" s="177"/>
      <c r="AH1303" s="177"/>
      <c r="AI1303" s="177"/>
      <c r="AJ1303" s="177"/>
      <c r="AK1303" s="177"/>
      <c r="AL1303" s="177"/>
      <c r="AM1303" s="177"/>
      <c r="AN1303" s="177"/>
      <c r="AO1303" s="177"/>
      <c r="AP1303" s="177"/>
      <c r="AQ1303" s="177"/>
      <c r="AR1303" s="177"/>
      <c r="AS1303" s="177"/>
      <c r="AT1303" s="177"/>
    </row>
    <row r="1304" spans="1:46" ht="15" customHeight="1">
      <c r="A1304" s="177"/>
      <c r="B1304" s="177"/>
      <c r="C1304" s="177"/>
      <c r="D1304" s="177"/>
      <c r="E1304" s="177"/>
      <c r="F1304" s="177"/>
      <c r="G1304" s="177"/>
      <c r="H1304" s="177"/>
      <c r="I1304" s="177"/>
      <c r="J1304" s="177"/>
      <c r="K1304" s="177"/>
      <c r="L1304" s="177"/>
      <c r="M1304" s="177"/>
      <c r="N1304" s="177"/>
      <c r="O1304" s="177"/>
      <c r="P1304" s="177"/>
      <c r="Q1304" s="177"/>
      <c r="R1304" s="177"/>
      <c r="S1304" s="177"/>
      <c r="T1304" s="177"/>
      <c r="U1304" s="177"/>
      <c r="V1304" s="177"/>
      <c r="W1304" s="177"/>
      <c r="X1304" s="177"/>
      <c r="Y1304" s="177"/>
      <c r="Z1304" s="177"/>
      <c r="AA1304" s="177"/>
      <c r="AB1304" s="177"/>
      <c r="AC1304" s="177"/>
      <c r="AD1304" s="177"/>
      <c r="AE1304" s="177"/>
      <c r="AF1304" s="177"/>
      <c r="AG1304" s="177"/>
      <c r="AH1304" s="177"/>
      <c r="AI1304" s="177"/>
      <c r="AJ1304" s="177"/>
      <c r="AK1304" s="177"/>
      <c r="AL1304" s="177"/>
      <c r="AM1304" s="177"/>
      <c r="AN1304" s="177"/>
      <c r="AO1304" s="177"/>
      <c r="AP1304" s="177"/>
      <c r="AQ1304" s="177"/>
      <c r="AR1304" s="177"/>
      <c r="AS1304" s="177"/>
      <c r="AT1304" s="177"/>
    </row>
    <row r="1305" spans="1:46" ht="15" customHeight="1">
      <c r="A1305" s="177"/>
      <c r="B1305" s="177"/>
      <c r="C1305" s="177"/>
      <c r="D1305" s="177"/>
      <c r="E1305" s="177"/>
      <c r="F1305" s="177"/>
      <c r="G1305" s="177"/>
      <c r="H1305" s="177"/>
      <c r="I1305" s="177"/>
      <c r="J1305" s="177"/>
      <c r="K1305" s="177"/>
      <c r="L1305" s="177"/>
      <c r="M1305" s="177"/>
      <c r="N1305" s="177"/>
      <c r="O1305" s="177"/>
      <c r="P1305" s="177"/>
      <c r="Q1305" s="177"/>
      <c r="R1305" s="177"/>
      <c r="S1305" s="177"/>
      <c r="T1305" s="177"/>
      <c r="U1305" s="177"/>
      <c r="V1305" s="177"/>
      <c r="W1305" s="177"/>
      <c r="X1305" s="177"/>
      <c r="Y1305" s="177"/>
      <c r="Z1305" s="177"/>
      <c r="AA1305" s="177"/>
      <c r="AB1305" s="177"/>
      <c r="AC1305" s="177"/>
      <c r="AD1305" s="177"/>
      <c r="AE1305" s="177"/>
      <c r="AF1305" s="177"/>
      <c r="AG1305" s="177"/>
      <c r="AH1305" s="177"/>
      <c r="AI1305" s="177"/>
      <c r="AJ1305" s="177"/>
      <c r="AK1305" s="177"/>
      <c r="AL1305" s="177"/>
      <c r="AM1305" s="177"/>
      <c r="AN1305" s="177"/>
      <c r="AO1305" s="177"/>
      <c r="AP1305" s="177"/>
      <c r="AQ1305" s="177"/>
      <c r="AR1305" s="177"/>
      <c r="AS1305" s="177"/>
      <c r="AT1305" s="177"/>
    </row>
    <row r="1306" spans="1:46" ht="15" customHeight="1">
      <c r="A1306" s="177"/>
      <c r="B1306" s="177"/>
      <c r="C1306" s="177"/>
      <c r="D1306" s="177"/>
      <c r="E1306" s="177"/>
      <c r="F1306" s="177"/>
      <c r="G1306" s="177"/>
      <c r="H1306" s="177"/>
      <c r="I1306" s="177"/>
      <c r="J1306" s="177"/>
      <c r="K1306" s="177"/>
      <c r="L1306" s="177"/>
      <c r="M1306" s="177"/>
      <c r="N1306" s="177"/>
      <c r="O1306" s="177"/>
      <c r="P1306" s="177"/>
      <c r="Q1306" s="177"/>
      <c r="R1306" s="177"/>
      <c r="S1306" s="177"/>
      <c r="T1306" s="177"/>
      <c r="U1306" s="177"/>
      <c r="V1306" s="177"/>
      <c r="W1306" s="177"/>
      <c r="X1306" s="177"/>
      <c r="Y1306" s="177"/>
      <c r="Z1306" s="177"/>
      <c r="AA1306" s="177"/>
      <c r="AB1306" s="177"/>
      <c r="AC1306" s="177"/>
      <c r="AD1306" s="177"/>
      <c r="AE1306" s="177"/>
      <c r="AF1306" s="177"/>
      <c r="AG1306" s="177"/>
      <c r="AH1306" s="177"/>
      <c r="AI1306" s="177"/>
      <c r="AJ1306" s="177"/>
      <c r="AK1306" s="177"/>
      <c r="AL1306" s="177"/>
      <c r="AM1306" s="177"/>
      <c r="AN1306" s="177"/>
      <c r="AO1306" s="177"/>
      <c r="AP1306" s="177"/>
      <c r="AQ1306" s="177"/>
      <c r="AR1306" s="177"/>
      <c r="AS1306" s="177"/>
      <c r="AT1306" s="177"/>
    </row>
    <row r="1307" spans="1:46" ht="15" customHeight="1">
      <c r="A1307" s="177"/>
      <c r="B1307" s="177"/>
      <c r="C1307" s="177"/>
      <c r="D1307" s="177"/>
      <c r="E1307" s="177"/>
      <c r="F1307" s="177"/>
      <c r="G1307" s="177"/>
      <c r="H1307" s="177"/>
      <c r="I1307" s="177"/>
      <c r="J1307" s="177"/>
      <c r="K1307" s="177"/>
      <c r="L1307" s="177"/>
      <c r="M1307" s="177"/>
      <c r="N1307" s="177"/>
      <c r="O1307" s="177"/>
      <c r="P1307" s="177"/>
      <c r="Q1307" s="177"/>
      <c r="R1307" s="177"/>
      <c r="S1307" s="177"/>
      <c r="T1307" s="177"/>
      <c r="U1307" s="177"/>
      <c r="V1307" s="177"/>
      <c r="W1307" s="177"/>
      <c r="X1307" s="177"/>
      <c r="Y1307" s="177"/>
      <c r="Z1307" s="177"/>
      <c r="AA1307" s="177"/>
      <c r="AB1307" s="177"/>
      <c r="AC1307" s="177"/>
      <c r="AD1307" s="177"/>
      <c r="AE1307" s="177"/>
      <c r="AF1307" s="177"/>
      <c r="AG1307" s="177"/>
      <c r="AH1307" s="177"/>
      <c r="AI1307" s="177"/>
      <c r="AJ1307" s="177"/>
      <c r="AK1307" s="177"/>
      <c r="AL1307" s="177"/>
      <c r="AM1307" s="177"/>
      <c r="AN1307" s="177"/>
      <c r="AO1307" s="177"/>
      <c r="AP1307" s="177"/>
      <c r="AQ1307" s="177"/>
      <c r="AR1307" s="177"/>
      <c r="AS1307" s="177"/>
      <c r="AT1307" s="177"/>
    </row>
    <row r="1308" spans="1:46" ht="15" customHeight="1">
      <c r="A1308" s="177"/>
      <c r="B1308" s="177"/>
      <c r="C1308" s="177"/>
      <c r="D1308" s="177"/>
      <c r="E1308" s="177"/>
      <c r="F1308" s="177"/>
      <c r="G1308" s="177"/>
      <c r="H1308" s="177"/>
      <c r="I1308" s="177"/>
      <c r="J1308" s="177"/>
      <c r="K1308" s="177"/>
      <c r="L1308" s="177"/>
      <c r="M1308" s="177"/>
      <c r="N1308" s="177"/>
      <c r="O1308" s="177"/>
      <c r="P1308" s="177"/>
      <c r="Q1308" s="177"/>
      <c r="R1308" s="177"/>
      <c r="S1308" s="177"/>
      <c r="T1308" s="177"/>
      <c r="U1308" s="177"/>
      <c r="V1308" s="177"/>
      <c r="W1308" s="177"/>
      <c r="X1308" s="177"/>
      <c r="Y1308" s="177"/>
      <c r="Z1308" s="177"/>
      <c r="AA1308" s="177"/>
      <c r="AB1308" s="177"/>
      <c r="AC1308" s="177"/>
      <c r="AD1308" s="177"/>
      <c r="AE1308" s="177"/>
      <c r="AF1308" s="177"/>
      <c r="AG1308" s="177"/>
      <c r="AH1308" s="177"/>
      <c r="AI1308" s="177"/>
      <c r="AJ1308" s="177"/>
      <c r="AK1308" s="177"/>
      <c r="AL1308" s="177"/>
      <c r="AM1308" s="177"/>
      <c r="AN1308" s="177"/>
      <c r="AO1308" s="177"/>
      <c r="AP1308" s="177"/>
      <c r="AQ1308" s="177"/>
      <c r="AR1308" s="177"/>
      <c r="AS1308" s="177"/>
      <c r="AT1308" s="177"/>
    </row>
    <row r="1309" spans="1:46" ht="15" customHeight="1">
      <c r="A1309" s="177"/>
      <c r="B1309" s="177"/>
      <c r="C1309" s="177"/>
      <c r="D1309" s="177"/>
      <c r="E1309" s="177"/>
      <c r="F1309" s="177"/>
      <c r="G1309" s="177"/>
      <c r="H1309" s="177"/>
      <c r="I1309" s="177"/>
      <c r="J1309" s="177"/>
      <c r="K1309" s="177"/>
      <c r="L1309" s="177"/>
      <c r="M1309" s="177"/>
      <c r="N1309" s="177"/>
      <c r="O1309" s="177"/>
      <c r="P1309" s="177"/>
      <c r="Q1309" s="177"/>
      <c r="R1309" s="177"/>
      <c r="S1309" s="177"/>
      <c r="T1309" s="177"/>
      <c r="U1309" s="177"/>
      <c r="V1309" s="177"/>
      <c r="W1309" s="177"/>
      <c r="X1309" s="177"/>
      <c r="Y1309" s="177"/>
      <c r="Z1309" s="177"/>
      <c r="AA1309" s="177"/>
      <c r="AB1309" s="177"/>
      <c r="AC1309" s="177"/>
      <c r="AD1309" s="177"/>
      <c r="AE1309" s="177"/>
      <c r="AF1309" s="177"/>
      <c r="AG1309" s="177"/>
      <c r="AH1309" s="177"/>
      <c r="AI1309" s="177"/>
      <c r="AJ1309" s="177"/>
      <c r="AK1309" s="177"/>
      <c r="AL1309" s="177"/>
      <c r="AM1309" s="177"/>
      <c r="AN1309" s="177"/>
      <c r="AO1309" s="177"/>
      <c r="AP1309" s="177"/>
      <c r="AQ1309" s="177"/>
      <c r="AR1309" s="177"/>
      <c r="AS1309" s="177"/>
      <c r="AT1309" s="177"/>
    </row>
    <row r="1310" spans="1:46" ht="15" customHeight="1">
      <c r="A1310" s="177"/>
      <c r="B1310" s="177"/>
      <c r="C1310" s="177"/>
      <c r="D1310" s="177"/>
      <c r="E1310" s="177"/>
      <c r="F1310" s="177"/>
      <c r="G1310" s="177"/>
      <c r="H1310" s="177"/>
      <c r="I1310" s="177"/>
      <c r="J1310" s="177"/>
      <c r="K1310" s="177"/>
      <c r="L1310" s="177"/>
      <c r="M1310" s="177"/>
      <c r="N1310" s="177"/>
      <c r="O1310" s="177"/>
      <c r="P1310" s="177"/>
      <c r="Q1310" s="177"/>
      <c r="R1310" s="177"/>
      <c r="S1310" s="177"/>
      <c r="T1310" s="177"/>
      <c r="U1310" s="177"/>
      <c r="V1310" s="177"/>
      <c r="W1310" s="177"/>
      <c r="X1310" s="177"/>
      <c r="Y1310" s="177"/>
      <c r="Z1310" s="177"/>
      <c r="AA1310" s="177"/>
      <c r="AB1310" s="177"/>
      <c r="AC1310" s="177"/>
      <c r="AD1310" s="177"/>
      <c r="AE1310" s="177"/>
      <c r="AF1310" s="177"/>
      <c r="AG1310" s="177"/>
      <c r="AH1310" s="177"/>
      <c r="AI1310" s="177"/>
      <c r="AJ1310" s="177"/>
      <c r="AK1310" s="177"/>
      <c r="AL1310" s="177"/>
      <c r="AM1310" s="177"/>
      <c r="AN1310" s="177"/>
      <c r="AO1310" s="177"/>
      <c r="AP1310" s="177"/>
      <c r="AQ1310" s="177"/>
      <c r="AR1310" s="177"/>
      <c r="AS1310" s="177"/>
      <c r="AT1310" s="177"/>
    </row>
    <row r="1311" spans="1:46" ht="15" customHeight="1">
      <c r="A1311" s="177"/>
      <c r="B1311" s="177"/>
      <c r="C1311" s="177"/>
      <c r="D1311" s="177"/>
      <c r="E1311" s="177"/>
      <c r="F1311" s="177"/>
      <c r="G1311" s="177"/>
      <c r="H1311" s="177"/>
      <c r="I1311" s="177"/>
      <c r="J1311" s="177"/>
      <c r="K1311" s="177"/>
      <c r="L1311" s="177"/>
      <c r="M1311" s="177"/>
      <c r="N1311" s="177"/>
      <c r="O1311" s="177"/>
      <c r="P1311" s="177"/>
      <c r="Q1311" s="177"/>
      <c r="R1311" s="177"/>
      <c r="S1311" s="177"/>
      <c r="T1311" s="177"/>
      <c r="U1311" s="177"/>
      <c r="V1311" s="177"/>
      <c r="W1311" s="177"/>
      <c r="X1311" s="177"/>
      <c r="Y1311" s="177"/>
      <c r="Z1311" s="177"/>
      <c r="AA1311" s="177"/>
      <c r="AB1311" s="177"/>
      <c r="AC1311" s="177"/>
      <c r="AD1311" s="177"/>
      <c r="AE1311" s="177"/>
      <c r="AF1311" s="177"/>
      <c r="AG1311" s="177"/>
      <c r="AH1311" s="177"/>
      <c r="AI1311" s="177"/>
      <c r="AJ1311" s="177"/>
      <c r="AK1311" s="177"/>
      <c r="AL1311" s="177"/>
      <c r="AM1311" s="177"/>
      <c r="AN1311" s="177"/>
      <c r="AO1311" s="177"/>
      <c r="AP1311" s="177"/>
      <c r="AQ1311" s="177"/>
      <c r="AR1311" s="177"/>
      <c r="AS1311" s="177"/>
      <c r="AT1311" s="177"/>
    </row>
    <row r="1312" spans="1:46" ht="15" customHeight="1">
      <c r="A1312" s="177"/>
      <c r="B1312" s="177"/>
      <c r="C1312" s="177"/>
      <c r="D1312" s="177"/>
      <c r="E1312" s="177"/>
      <c r="F1312" s="177"/>
      <c r="G1312" s="177"/>
      <c r="H1312" s="177"/>
      <c r="I1312" s="177"/>
      <c r="J1312" s="177"/>
      <c r="K1312" s="177"/>
      <c r="L1312" s="177"/>
      <c r="M1312" s="177"/>
      <c r="N1312" s="177"/>
      <c r="O1312" s="177"/>
      <c r="P1312" s="177"/>
      <c r="Q1312" s="177"/>
      <c r="R1312" s="177"/>
      <c r="S1312" s="177"/>
      <c r="T1312" s="177"/>
      <c r="U1312" s="177"/>
      <c r="V1312" s="177"/>
      <c r="W1312" s="177"/>
      <c r="X1312" s="177"/>
      <c r="Y1312" s="177"/>
      <c r="Z1312" s="177"/>
      <c r="AA1312" s="177"/>
      <c r="AB1312" s="177"/>
      <c r="AC1312" s="177"/>
      <c r="AD1312" s="177"/>
      <c r="AE1312" s="177"/>
      <c r="AF1312" s="177"/>
      <c r="AG1312" s="177"/>
      <c r="AH1312" s="177"/>
      <c r="AI1312" s="177"/>
      <c r="AJ1312" s="177"/>
      <c r="AK1312" s="177"/>
      <c r="AL1312" s="177"/>
      <c r="AM1312" s="177"/>
      <c r="AN1312" s="177"/>
      <c r="AO1312" s="177"/>
      <c r="AP1312" s="177"/>
      <c r="AQ1312" s="177"/>
      <c r="AR1312" s="177"/>
      <c r="AS1312" s="177"/>
      <c r="AT1312" s="177"/>
    </row>
    <row r="1313" spans="1:46" ht="15" customHeight="1">
      <c r="A1313" s="177"/>
      <c r="B1313" s="177"/>
      <c r="C1313" s="177"/>
      <c r="D1313" s="177"/>
      <c r="E1313" s="177"/>
      <c r="F1313" s="177"/>
      <c r="G1313" s="177"/>
      <c r="H1313" s="177"/>
      <c r="I1313" s="177"/>
      <c r="J1313" s="177"/>
      <c r="K1313" s="177"/>
      <c r="L1313" s="177"/>
      <c r="M1313" s="177"/>
      <c r="N1313" s="177"/>
      <c r="O1313" s="177"/>
      <c r="P1313" s="177"/>
      <c r="Q1313" s="177"/>
      <c r="R1313" s="177"/>
      <c r="S1313" s="177"/>
      <c r="T1313" s="177"/>
      <c r="U1313" s="177"/>
      <c r="V1313" s="177"/>
      <c r="W1313" s="177"/>
      <c r="X1313" s="177"/>
      <c r="Y1313" s="177"/>
      <c r="Z1313" s="177"/>
      <c r="AA1313" s="177"/>
      <c r="AB1313" s="177"/>
      <c r="AC1313" s="177"/>
      <c r="AD1313" s="177"/>
      <c r="AE1313" s="177"/>
      <c r="AF1313" s="177"/>
      <c r="AG1313" s="177"/>
      <c r="AH1313" s="177"/>
      <c r="AI1313" s="177"/>
      <c r="AJ1313" s="177"/>
      <c r="AK1313" s="177"/>
      <c r="AL1313" s="177"/>
      <c r="AM1313" s="177"/>
      <c r="AN1313" s="177"/>
      <c r="AO1313" s="177"/>
      <c r="AP1313" s="177"/>
      <c r="AQ1313" s="177"/>
      <c r="AR1313" s="177"/>
      <c r="AS1313" s="177"/>
      <c r="AT1313" s="177"/>
    </row>
    <row r="1314" spans="1:46" ht="15" customHeight="1">
      <c r="A1314" s="177"/>
      <c r="B1314" s="177"/>
      <c r="C1314" s="177"/>
      <c r="D1314" s="177"/>
      <c r="E1314" s="177"/>
      <c r="F1314" s="177"/>
      <c r="G1314" s="177"/>
      <c r="H1314" s="177"/>
      <c r="I1314" s="177"/>
      <c r="J1314" s="177"/>
      <c r="K1314" s="177"/>
      <c r="L1314" s="177"/>
      <c r="M1314" s="177"/>
      <c r="N1314" s="177"/>
      <c r="O1314" s="177"/>
      <c r="P1314" s="177"/>
      <c r="Q1314" s="177"/>
      <c r="R1314" s="177"/>
      <c r="S1314" s="177"/>
      <c r="T1314" s="177"/>
      <c r="U1314" s="177"/>
      <c r="V1314" s="177"/>
      <c r="W1314" s="177"/>
      <c r="X1314" s="177"/>
      <c r="Y1314" s="177"/>
      <c r="Z1314" s="177"/>
      <c r="AA1314" s="177"/>
      <c r="AB1314" s="177"/>
      <c r="AC1314" s="177"/>
      <c r="AD1314" s="177"/>
      <c r="AE1314" s="177"/>
      <c r="AF1314" s="177"/>
      <c r="AG1314" s="177"/>
      <c r="AH1314" s="177"/>
      <c r="AI1314" s="177"/>
      <c r="AJ1314" s="177"/>
      <c r="AK1314" s="177"/>
      <c r="AL1314" s="177"/>
      <c r="AM1314" s="177"/>
      <c r="AN1314" s="177"/>
      <c r="AO1314" s="177"/>
      <c r="AP1314" s="177"/>
      <c r="AQ1314" s="177"/>
      <c r="AR1314" s="177"/>
      <c r="AS1314" s="177"/>
      <c r="AT1314" s="177"/>
    </row>
    <row r="1315" spans="1:46" ht="15" customHeight="1">
      <c r="A1315" s="177"/>
      <c r="B1315" s="177"/>
      <c r="C1315" s="177"/>
      <c r="D1315" s="177"/>
      <c r="E1315" s="177"/>
      <c r="F1315" s="177"/>
      <c r="G1315" s="177"/>
      <c r="H1315" s="177"/>
      <c r="I1315" s="177"/>
      <c r="J1315" s="177"/>
      <c r="K1315" s="177"/>
      <c r="L1315" s="177"/>
      <c r="M1315" s="177"/>
      <c r="N1315" s="177"/>
      <c r="O1315" s="177"/>
      <c r="P1315" s="177"/>
      <c r="Q1315" s="177"/>
      <c r="R1315" s="177"/>
      <c r="S1315" s="177"/>
      <c r="T1315" s="177"/>
      <c r="U1315" s="177"/>
      <c r="V1315" s="177"/>
      <c r="W1315" s="177"/>
      <c r="X1315" s="177"/>
      <c r="Y1315" s="177"/>
      <c r="Z1315" s="177"/>
      <c r="AA1315" s="177"/>
      <c r="AB1315" s="177"/>
      <c r="AC1315" s="177"/>
      <c r="AD1315" s="177"/>
      <c r="AE1315" s="177"/>
      <c r="AF1315" s="177"/>
      <c r="AG1315" s="177"/>
      <c r="AH1315" s="177"/>
      <c r="AI1315" s="177"/>
      <c r="AJ1315" s="177"/>
      <c r="AK1315" s="177"/>
      <c r="AL1315" s="177"/>
      <c r="AM1315" s="177"/>
      <c r="AN1315" s="177"/>
      <c r="AO1315" s="177"/>
      <c r="AP1315" s="177"/>
      <c r="AQ1315" s="177"/>
      <c r="AR1315" s="177"/>
      <c r="AS1315" s="177"/>
      <c r="AT1315" s="177"/>
    </row>
    <row r="1316" spans="1:46" ht="15" customHeight="1">
      <c r="A1316" s="177"/>
      <c r="B1316" s="177"/>
      <c r="C1316" s="177"/>
      <c r="D1316" s="177"/>
      <c r="E1316" s="177"/>
      <c r="F1316" s="177"/>
      <c r="G1316" s="177"/>
      <c r="H1316" s="177"/>
      <c r="I1316" s="177"/>
      <c r="J1316" s="177"/>
      <c r="K1316" s="177"/>
      <c r="L1316" s="177"/>
      <c r="M1316" s="177"/>
      <c r="N1316" s="177"/>
      <c r="O1316" s="177"/>
      <c r="P1316" s="177"/>
      <c r="Q1316" s="177"/>
      <c r="R1316" s="177"/>
      <c r="S1316" s="177"/>
      <c r="T1316" s="177"/>
      <c r="U1316" s="177"/>
      <c r="V1316" s="177"/>
      <c r="W1316" s="177"/>
      <c r="X1316" s="177"/>
      <c r="Y1316" s="177"/>
      <c r="Z1316" s="177"/>
      <c r="AA1316" s="177"/>
      <c r="AB1316" s="177"/>
      <c r="AC1316" s="177"/>
      <c r="AD1316" s="177"/>
      <c r="AE1316" s="177"/>
      <c r="AF1316" s="177"/>
      <c r="AG1316" s="177"/>
      <c r="AH1316" s="177"/>
      <c r="AI1316" s="177"/>
      <c r="AJ1316" s="177"/>
      <c r="AK1316" s="177"/>
      <c r="AL1316" s="177"/>
      <c r="AM1316" s="177"/>
      <c r="AN1316" s="177"/>
      <c r="AO1316" s="177"/>
      <c r="AP1316" s="177"/>
      <c r="AQ1316" s="177"/>
      <c r="AR1316" s="177"/>
      <c r="AS1316" s="177"/>
      <c r="AT1316" s="177"/>
    </row>
    <row r="1317" spans="1:46" ht="15" customHeight="1">
      <c r="A1317" s="177"/>
      <c r="B1317" s="177"/>
      <c r="C1317" s="177"/>
      <c r="D1317" s="177"/>
      <c r="E1317" s="177"/>
      <c r="F1317" s="177"/>
      <c r="G1317" s="177"/>
      <c r="H1317" s="177"/>
      <c r="I1317" s="177"/>
      <c r="J1317" s="177"/>
      <c r="K1317" s="177"/>
      <c r="L1317" s="177"/>
      <c r="M1317" s="177"/>
      <c r="N1317" s="177"/>
      <c r="O1317" s="177"/>
      <c r="P1317" s="177"/>
      <c r="Q1317" s="177"/>
      <c r="R1317" s="177"/>
      <c r="S1317" s="177"/>
      <c r="T1317" s="177"/>
      <c r="U1317" s="177"/>
      <c r="V1317" s="177"/>
      <c r="W1317" s="177"/>
      <c r="X1317" s="177"/>
      <c r="Y1317" s="177"/>
      <c r="Z1317" s="177"/>
      <c r="AA1317" s="177"/>
      <c r="AB1317" s="177"/>
      <c r="AC1317" s="177"/>
      <c r="AD1317" s="177"/>
      <c r="AE1317" s="177"/>
      <c r="AF1317" s="177"/>
      <c r="AG1317" s="177"/>
      <c r="AH1317" s="177"/>
      <c r="AI1317" s="177"/>
      <c r="AJ1317" s="177"/>
      <c r="AK1317" s="177"/>
      <c r="AL1317" s="177"/>
      <c r="AM1317" s="177"/>
      <c r="AN1317" s="177"/>
      <c r="AO1317" s="177"/>
      <c r="AP1317" s="177"/>
      <c r="AQ1317" s="177"/>
      <c r="AR1317" s="177"/>
      <c r="AS1317" s="177"/>
      <c r="AT1317" s="177"/>
    </row>
    <row r="1318" spans="1:46" ht="15" customHeight="1">
      <c r="A1318" s="177"/>
      <c r="B1318" s="177"/>
      <c r="C1318" s="177"/>
      <c r="D1318" s="177"/>
      <c r="E1318" s="177"/>
      <c r="F1318" s="177"/>
      <c r="G1318" s="177"/>
      <c r="H1318" s="177"/>
      <c r="I1318" s="177"/>
      <c r="J1318" s="177"/>
      <c r="K1318" s="177"/>
      <c r="L1318" s="177"/>
      <c r="M1318" s="177"/>
      <c r="N1318" s="177"/>
      <c r="O1318" s="177"/>
      <c r="P1318" s="177"/>
      <c r="Q1318" s="177"/>
      <c r="R1318" s="177"/>
      <c r="S1318" s="177"/>
      <c r="T1318" s="177"/>
      <c r="U1318" s="177"/>
      <c r="V1318" s="177"/>
      <c r="W1318" s="177"/>
      <c r="X1318" s="177"/>
      <c r="Y1318" s="177"/>
      <c r="Z1318" s="177"/>
      <c r="AA1318" s="177"/>
      <c r="AB1318" s="177"/>
      <c r="AC1318" s="177"/>
      <c r="AD1318" s="177"/>
      <c r="AE1318" s="177"/>
      <c r="AF1318" s="177"/>
      <c r="AG1318" s="177"/>
      <c r="AH1318" s="177"/>
      <c r="AI1318" s="177"/>
      <c r="AJ1318" s="177"/>
      <c r="AK1318" s="177"/>
      <c r="AL1318" s="177"/>
      <c r="AM1318" s="177"/>
      <c r="AN1318" s="177"/>
      <c r="AO1318" s="177"/>
      <c r="AP1318" s="177"/>
      <c r="AQ1318" s="177"/>
      <c r="AR1318" s="177"/>
      <c r="AS1318" s="177"/>
      <c r="AT1318" s="177"/>
    </row>
    <row r="1319" spans="1:46" ht="15" customHeight="1">
      <c r="A1319" s="177"/>
      <c r="B1319" s="177"/>
      <c r="C1319" s="177"/>
      <c r="D1319" s="177"/>
      <c r="E1319" s="177"/>
      <c r="F1319" s="177"/>
      <c r="G1319" s="177"/>
      <c r="H1319" s="177"/>
      <c r="I1319" s="177"/>
      <c r="J1319" s="177"/>
      <c r="K1319" s="177"/>
      <c r="L1319" s="177"/>
      <c r="M1319" s="177"/>
      <c r="N1319" s="177"/>
      <c r="O1319" s="177"/>
      <c r="P1319" s="177"/>
      <c r="Q1319" s="177"/>
      <c r="R1319" s="177"/>
      <c r="S1319" s="177"/>
      <c r="T1319" s="177"/>
      <c r="U1319" s="177"/>
      <c r="V1319" s="177"/>
      <c r="W1319" s="177"/>
      <c r="X1319" s="177"/>
      <c r="Y1319" s="177"/>
      <c r="Z1319" s="177"/>
      <c r="AA1319" s="177"/>
      <c r="AB1319" s="177"/>
      <c r="AC1319" s="177"/>
      <c r="AD1319" s="177"/>
      <c r="AE1319" s="177"/>
      <c r="AF1319" s="177"/>
      <c r="AG1319" s="177"/>
      <c r="AH1319" s="177"/>
      <c r="AI1319" s="177"/>
      <c r="AJ1319" s="177"/>
      <c r="AK1319" s="177"/>
      <c r="AL1319" s="177"/>
      <c r="AM1319" s="177"/>
      <c r="AN1319" s="177"/>
      <c r="AO1319" s="177"/>
      <c r="AP1319" s="177"/>
      <c r="AQ1319" s="177"/>
      <c r="AR1319" s="177"/>
      <c r="AS1319" s="177"/>
      <c r="AT1319" s="177"/>
    </row>
    <row r="1320" spans="1:46" ht="15" customHeight="1">
      <c r="A1320" s="177"/>
      <c r="B1320" s="177"/>
      <c r="C1320" s="177"/>
      <c r="D1320" s="177"/>
      <c r="E1320" s="177"/>
      <c r="F1320" s="177"/>
      <c r="G1320" s="177"/>
      <c r="H1320" s="177"/>
      <c r="I1320" s="177"/>
      <c r="J1320" s="177"/>
      <c r="K1320" s="177"/>
      <c r="L1320" s="177"/>
      <c r="M1320" s="177"/>
      <c r="N1320" s="177"/>
      <c r="O1320" s="177"/>
      <c r="P1320" s="177"/>
      <c r="Q1320" s="177"/>
      <c r="R1320" s="177"/>
      <c r="S1320" s="177"/>
      <c r="T1320" s="177"/>
      <c r="U1320" s="177"/>
      <c r="V1320" s="177"/>
      <c r="W1320" s="177"/>
      <c r="X1320" s="177"/>
      <c r="Y1320" s="177"/>
      <c r="Z1320" s="177"/>
      <c r="AA1320" s="177"/>
      <c r="AB1320" s="177"/>
      <c r="AC1320" s="177"/>
      <c r="AD1320" s="177"/>
      <c r="AE1320" s="177"/>
      <c r="AF1320" s="177"/>
      <c r="AG1320" s="177"/>
      <c r="AH1320" s="177"/>
      <c r="AI1320" s="177"/>
      <c r="AJ1320" s="177"/>
      <c r="AK1320" s="177"/>
      <c r="AL1320" s="177"/>
      <c r="AM1320" s="177"/>
      <c r="AN1320" s="177"/>
      <c r="AO1320" s="177"/>
      <c r="AP1320" s="177"/>
      <c r="AQ1320" s="177"/>
      <c r="AR1320" s="177"/>
      <c r="AS1320" s="177"/>
      <c r="AT1320" s="177"/>
    </row>
    <row r="1321" spans="1:46" ht="15" customHeight="1">
      <c r="A1321" s="177"/>
      <c r="B1321" s="177"/>
      <c r="C1321" s="177"/>
      <c r="D1321" s="177"/>
      <c r="E1321" s="177"/>
      <c r="F1321" s="177"/>
      <c r="G1321" s="177"/>
      <c r="H1321" s="177"/>
      <c r="I1321" s="177"/>
      <c r="J1321" s="177"/>
      <c r="K1321" s="177"/>
      <c r="L1321" s="177"/>
      <c r="M1321" s="177"/>
      <c r="N1321" s="177"/>
      <c r="O1321" s="177"/>
      <c r="P1321" s="177"/>
      <c r="Q1321" s="177"/>
      <c r="R1321" s="177"/>
      <c r="S1321" s="177"/>
      <c r="T1321" s="177"/>
      <c r="U1321" s="177"/>
      <c r="V1321" s="177"/>
      <c r="W1321" s="177"/>
      <c r="X1321" s="177"/>
      <c r="Y1321" s="177"/>
      <c r="Z1321" s="177"/>
      <c r="AA1321" s="177"/>
      <c r="AB1321" s="177"/>
      <c r="AC1321" s="177"/>
      <c r="AD1321" s="177"/>
      <c r="AE1321" s="177"/>
      <c r="AF1321" s="177"/>
      <c r="AG1321" s="177"/>
      <c r="AH1321" s="177"/>
      <c r="AI1321" s="177"/>
      <c r="AJ1321" s="177"/>
      <c r="AK1321" s="177"/>
      <c r="AL1321" s="177"/>
      <c r="AM1321" s="177"/>
      <c r="AN1321" s="177"/>
      <c r="AO1321" s="177"/>
      <c r="AP1321" s="177"/>
      <c r="AQ1321" s="177"/>
      <c r="AR1321" s="177"/>
      <c r="AS1321" s="177"/>
      <c r="AT1321" s="177"/>
    </row>
    <row r="1322" spans="1:46" ht="15" customHeight="1">
      <c r="A1322" s="177"/>
      <c r="B1322" s="177"/>
      <c r="C1322" s="177"/>
      <c r="D1322" s="177"/>
      <c r="E1322" s="177"/>
      <c r="F1322" s="177"/>
      <c r="G1322" s="177"/>
      <c r="H1322" s="177"/>
      <c r="I1322" s="177"/>
      <c r="J1322" s="177"/>
      <c r="K1322" s="177"/>
      <c r="L1322" s="177"/>
      <c r="M1322" s="177"/>
      <c r="N1322" s="177"/>
      <c r="O1322" s="177"/>
      <c r="P1322" s="177"/>
      <c r="Q1322" s="177"/>
      <c r="R1322" s="177"/>
      <c r="S1322" s="177"/>
      <c r="T1322" s="177"/>
      <c r="U1322" s="177"/>
      <c r="V1322" s="177"/>
      <c r="W1322" s="177"/>
      <c r="X1322" s="177"/>
      <c r="Y1322" s="177"/>
      <c r="Z1322" s="177"/>
      <c r="AA1322" s="177"/>
      <c r="AB1322" s="177"/>
      <c r="AC1322" s="177"/>
      <c r="AD1322" s="177"/>
      <c r="AE1322" s="177"/>
      <c r="AF1322" s="177"/>
      <c r="AG1322" s="177"/>
      <c r="AH1322" s="177"/>
      <c r="AI1322" s="177"/>
      <c r="AJ1322" s="177"/>
      <c r="AK1322" s="177"/>
      <c r="AL1322" s="177"/>
      <c r="AM1322" s="177"/>
      <c r="AN1322" s="177"/>
      <c r="AO1322" s="177"/>
      <c r="AP1322" s="177"/>
      <c r="AQ1322" s="177"/>
      <c r="AR1322" s="177"/>
      <c r="AS1322" s="177"/>
      <c r="AT1322" s="177"/>
    </row>
    <row r="1323" spans="1:46" ht="15" customHeight="1">
      <c r="A1323" s="177"/>
      <c r="B1323" s="177"/>
      <c r="C1323" s="177"/>
      <c r="D1323" s="177"/>
      <c r="E1323" s="177"/>
      <c r="F1323" s="177"/>
      <c r="G1323" s="177"/>
      <c r="H1323" s="177"/>
      <c r="I1323" s="177"/>
      <c r="J1323" s="177"/>
      <c r="K1323" s="177"/>
      <c r="L1323" s="177"/>
      <c r="M1323" s="177"/>
      <c r="N1323" s="177"/>
      <c r="O1323" s="177"/>
      <c r="P1323" s="177"/>
      <c r="Q1323" s="177"/>
      <c r="R1323" s="177"/>
      <c r="S1323" s="177"/>
      <c r="T1323" s="177"/>
      <c r="U1323" s="177"/>
      <c r="V1323" s="177"/>
      <c r="W1323" s="177"/>
      <c r="X1323" s="177"/>
      <c r="Y1323" s="177"/>
      <c r="Z1323" s="177"/>
      <c r="AA1323" s="177"/>
      <c r="AB1323" s="177"/>
      <c r="AC1323" s="177"/>
      <c r="AD1323" s="177"/>
      <c r="AE1323" s="177"/>
      <c r="AF1323" s="177"/>
      <c r="AG1323" s="177"/>
      <c r="AH1323" s="177"/>
      <c r="AI1323" s="177"/>
      <c r="AJ1323" s="177"/>
      <c r="AK1323" s="177"/>
      <c r="AL1323" s="177"/>
      <c r="AM1323" s="177"/>
      <c r="AN1323" s="177"/>
      <c r="AO1323" s="177"/>
      <c r="AP1323" s="177"/>
      <c r="AQ1323" s="177"/>
      <c r="AR1323" s="177"/>
      <c r="AS1323" s="177"/>
      <c r="AT1323" s="177"/>
    </row>
    <row r="1324" spans="1:46" ht="15" customHeight="1">
      <c r="A1324" s="177"/>
      <c r="B1324" s="177"/>
      <c r="C1324" s="177"/>
      <c r="D1324" s="177"/>
      <c r="E1324" s="177"/>
      <c r="F1324" s="177"/>
      <c r="G1324" s="177"/>
      <c r="H1324" s="177"/>
      <c r="I1324" s="177"/>
      <c r="J1324" s="177"/>
      <c r="K1324" s="177"/>
      <c r="L1324" s="177"/>
      <c r="M1324" s="177"/>
      <c r="N1324" s="177"/>
      <c r="O1324" s="177"/>
      <c r="P1324" s="177"/>
      <c r="Q1324" s="177"/>
      <c r="R1324" s="177"/>
      <c r="S1324" s="177"/>
      <c r="T1324" s="177"/>
      <c r="U1324" s="177"/>
      <c r="V1324" s="177"/>
      <c r="W1324" s="177"/>
      <c r="X1324" s="177"/>
      <c r="Y1324" s="177"/>
      <c r="Z1324" s="177"/>
      <c r="AA1324" s="177"/>
      <c r="AB1324" s="177"/>
      <c r="AC1324" s="177"/>
      <c r="AD1324" s="177"/>
      <c r="AE1324" s="177"/>
      <c r="AF1324" s="177"/>
      <c r="AG1324" s="177"/>
      <c r="AH1324" s="177"/>
      <c r="AI1324" s="177"/>
      <c r="AJ1324" s="177"/>
      <c r="AK1324" s="177"/>
      <c r="AL1324" s="177"/>
      <c r="AM1324" s="177"/>
      <c r="AN1324" s="177"/>
      <c r="AO1324" s="177"/>
      <c r="AP1324" s="177"/>
      <c r="AQ1324" s="177"/>
      <c r="AR1324" s="177"/>
      <c r="AS1324" s="177"/>
      <c r="AT1324" s="177"/>
    </row>
    <row r="1325" spans="1:46" ht="15" customHeight="1">
      <c r="A1325" s="177"/>
      <c r="B1325" s="177"/>
      <c r="C1325" s="177"/>
      <c r="D1325" s="177"/>
      <c r="E1325" s="177"/>
      <c r="F1325" s="177"/>
      <c r="G1325" s="177"/>
      <c r="H1325" s="177"/>
      <c r="I1325" s="177"/>
      <c r="J1325" s="177"/>
      <c r="K1325" s="177"/>
      <c r="L1325" s="177"/>
      <c r="M1325" s="177"/>
      <c r="N1325" s="177"/>
      <c r="O1325" s="177"/>
      <c r="P1325" s="177"/>
      <c r="Q1325" s="177"/>
      <c r="R1325" s="177"/>
      <c r="S1325" s="177"/>
      <c r="T1325" s="177"/>
      <c r="U1325" s="177"/>
      <c r="V1325" s="177"/>
      <c r="W1325" s="177"/>
      <c r="X1325" s="177"/>
      <c r="Y1325" s="177"/>
      <c r="Z1325" s="177"/>
      <c r="AA1325" s="177"/>
      <c r="AB1325" s="177"/>
      <c r="AC1325" s="177"/>
      <c r="AD1325" s="177"/>
      <c r="AE1325" s="177"/>
      <c r="AF1325" s="177"/>
      <c r="AG1325" s="177"/>
      <c r="AH1325" s="177"/>
      <c r="AI1325" s="177"/>
      <c r="AJ1325" s="177"/>
      <c r="AK1325" s="177"/>
      <c r="AL1325" s="177"/>
      <c r="AM1325" s="177"/>
      <c r="AN1325" s="177"/>
      <c r="AO1325" s="177"/>
      <c r="AP1325" s="177"/>
      <c r="AQ1325" s="177"/>
      <c r="AR1325" s="177"/>
      <c r="AS1325" s="177"/>
      <c r="AT1325" s="177"/>
    </row>
    <row r="1326" spans="1:46" ht="15" customHeight="1">
      <c r="A1326" s="177"/>
      <c r="B1326" s="177"/>
      <c r="C1326" s="177"/>
      <c r="D1326" s="177"/>
      <c r="E1326" s="177"/>
      <c r="F1326" s="177"/>
      <c r="G1326" s="177"/>
      <c r="H1326" s="177"/>
      <c r="I1326" s="177"/>
      <c r="J1326" s="177"/>
      <c r="K1326" s="177"/>
      <c r="L1326" s="177"/>
      <c r="M1326" s="177"/>
      <c r="N1326" s="177"/>
      <c r="O1326" s="177"/>
      <c r="P1326" s="177"/>
      <c r="Q1326" s="177"/>
      <c r="R1326" s="177"/>
      <c r="S1326" s="177"/>
      <c r="T1326" s="177"/>
      <c r="U1326" s="177"/>
      <c r="V1326" s="177"/>
      <c r="W1326" s="177"/>
      <c r="X1326" s="177"/>
      <c r="Y1326" s="177"/>
      <c r="Z1326" s="177"/>
      <c r="AA1326" s="177"/>
      <c r="AB1326" s="177"/>
      <c r="AC1326" s="177"/>
      <c r="AD1326" s="177"/>
      <c r="AE1326" s="177"/>
      <c r="AF1326" s="177"/>
      <c r="AG1326" s="177"/>
      <c r="AH1326" s="177"/>
      <c r="AI1326" s="177"/>
      <c r="AJ1326" s="177"/>
      <c r="AK1326" s="177"/>
      <c r="AL1326" s="177"/>
      <c r="AM1326" s="177"/>
      <c r="AN1326" s="177"/>
      <c r="AO1326" s="177"/>
      <c r="AP1326" s="177"/>
      <c r="AQ1326" s="177"/>
      <c r="AR1326" s="177"/>
      <c r="AS1326" s="177"/>
      <c r="AT1326" s="177"/>
    </row>
    <row r="1327" spans="1:46" ht="15" customHeight="1">
      <c r="A1327" s="177"/>
      <c r="B1327" s="177"/>
      <c r="C1327" s="177"/>
      <c r="D1327" s="177"/>
      <c r="E1327" s="177"/>
      <c r="F1327" s="177"/>
      <c r="G1327" s="177"/>
      <c r="H1327" s="177"/>
      <c r="I1327" s="177"/>
      <c r="J1327" s="177"/>
      <c r="K1327" s="177"/>
      <c r="L1327" s="177"/>
      <c r="M1327" s="177"/>
      <c r="N1327" s="177"/>
      <c r="O1327" s="177"/>
      <c r="P1327" s="177"/>
      <c r="Q1327" s="177"/>
      <c r="R1327" s="177"/>
      <c r="S1327" s="177"/>
      <c r="T1327" s="177"/>
      <c r="U1327" s="177"/>
      <c r="V1327" s="177"/>
      <c r="W1327" s="177"/>
      <c r="X1327" s="177"/>
      <c r="Y1327" s="177"/>
      <c r="Z1327" s="177"/>
      <c r="AA1327" s="177"/>
      <c r="AB1327" s="177"/>
      <c r="AC1327" s="177"/>
      <c r="AD1327" s="177"/>
      <c r="AE1327" s="177"/>
      <c r="AF1327" s="177"/>
      <c r="AG1327" s="177"/>
      <c r="AH1327" s="177"/>
      <c r="AI1327" s="177"/>
      <c r="AJ1327" s="177"/>
      <c r="AK1327" s="177"/>
      <c r="AL1327" s="177"/>
      <c r="AM1327" s="177"/>
      <c r="AN1327" s="177"/>
      <c r="AO1327" s="177"/>
      <c r="AP1327" s="177"/>
      <c r="AQ1327" s="177"/>
      <c r="AR1327" s="177"/>
      <c r="AS1327" s="177"/>
      <c r="AT1327" s="177"/>
    </row>
    <row r="1328" spans="1:46" ht="15" customHeight="1">
      <c r="A1328" s="177"/>
      <c r="B1328" s="177"/>
      <c r="C1328" s="177"/>
      <c r="D1328" s="177"/>
      <c r="E1328" s="177"/>
      <c r="F1328" s="177"/>
      <c r="G1328" s="177"/>
      <c r="H1328" s="177"/>
      <c r="I1328" s="177"/>
      <c r="J1328" s="177"/>
      <c r="K1328" s="177"/>
      <c r="L1328" s="177"/>
      <c r="M1328" s="177"/>
      <c r="N1328" s="177"/>
      <c r="O1328" s="177"/>
      <c r="P1328" s="177"/>
      <c r="Q1328" s="177"/>
      <c r="R1328" s="177"/>
      <c r="S1328" s="177"/>
      <c r="T1328" s="177"/>
      <c r="U1328" s="177"/>
      <c r="V1328" s="177"/>
      <c r="W1328" s="177"/>
      <c r="X1328" s="177"/>
      <c r="Y1328" s="177"/>
      <c r="Z1328" s="177"/>
      <c r="AA1328" s="177"/>
      <c r="AB1328" s="177"/>
      <c r="AC1328" s="177"/>
      <c r="AD1328" s="177"/>
      <c r="AE1328" s="177"/>
      <c r="AF1328" s="177"/>
      <c r="AG1328" s="177"/>
      <c r="AH1328" s="177"/>
      <c r="AI1328" s="177"/>
      <c r="AJ1328" s="177"/>
      <c r="AK1328" s="177"/>
      <c r="AL1328" s="177"/>
      <c r="AM1328" s="177"/>
      <c r="AN1328" s="177"/>
      <c r="AO1328" s="177"/>
      <c r="AP1328" s="177"/>
      <c r="AQ1328" s="177"/>
      <c r="AR1328" s="177"/>
      <c r="AS1328" s="177"/>
      <c r="AT1328" s="177"/>
    </row>
    <row r="1329" spans="1:46" ht="15" customHeight="1">
      <c r="A1329" s="177"/>
      <c r="B1329" s="177"/>
      <c r="C1329" s="177"/>
      <c r="D1329" s="177"/>
      <c r="E1329" s="177"/>
      <c r="F1329" s="177"/>
      <c r="G1329" s="177"/>
      <c r="H1329" s="177"/>
      <c r="I1329" s="177"/>
      <c r="J1329" s="177"/>
      <c r="K1329" s="177"/>
      <c r="L1329" s="177"/>
      <c r="M1329" s="177"/>
      <c r="N1329" s="177"/>
      <c r="O1329" s="177"/>
      <c r="P1329" s="177"/>
      <c r="Q1329" s="177"/>
      <c r="R1329" s="177"/>
      <c r="S1329" s="177"/>
      <c r="T1329" s="177"/>
      <c r="U1329" s="177"/>
      <c r="V1329" s="177"/>
      <c r="W1329" s="177"/>
      <c r="X1329" s="177"/>
      <c r="Y1329" s="177"/>
      <c r="Z1329" s="177"/>
      <c r="AA1329" s="177"/>
      <c r="AB1329" s="177"/>
      <c r="AC1329" s="177"/>
      <c r="AD1329" s="177"/>
      <c r="AE1329" s="177"/>
      <c r="AF1329" s="177"/>
      <c r="AG1329" s="177"/>
      <c r="AH1329" s="177"/>
      <c r="AI1329" s="177"/>
      <c r="AJ1329" s="177"/>
      <c r="AK1329" s="177"/>
      <c r="AL1329" s="177"/>
      <c r="AM1329" s="177"/>
      <c r="AN1329" s="177"/>
      <c r="AO1329" s="177"/>
      <c r="AP1329" s="177"/>
      <c r="AQ1329" s="177"/>
      <c r="AR1329" s="177"/>
      <c r="AS1329" s="177"/>
      <c r="AT1329" s="177"/>
    </row>
    <row r="1330" spans="1:46" ht="15" customHeight="1">
      <c r="A1330" s="177"/>
      <c r="B1330" s="177"/>
      <c r="C1330" s="177"/>
      <c r="D1330" s="177"/>
      <c r="E1330" s="177"/>
      <c r="F1330" s="177"/>
      <c r="G1330" s="177"/>
      <c r="H1330" s="177"/>
      <c r="I1330" s="177"/>
      <c r="J1330" s="177"/>
      <c r="K1330" s="177"/>
      <c r="L1330" s="177"/>
      <c r="M1330" s="177"/>
      <c r="N1330" s="177"/>
      <c r="O1330" s="177"/>
      <c r="P1330" s="177"/>
      <c r="Q1330" s="177"/>
      <c r="R1330" s="177"/>
      <c r="S1330" s="177"/>
      <c r="T1330" s="177"/>
      <c r="U1330" s="177"/>
      <c r="V1330" s="177"/>
      <c r="W1330" s="177"/>
      <c r="X1330" s="177"/>
      <c r="Y1330" s="177"/>
      <c r="Z1330" s="177"/>
      <c r="AA1330" s="177"/>
      <c r="AB1330" s="177"/>
      <c r="AC1330" s="177"/>
      <c r="AD1330" s="177"/>
      <c r="AE1330" s="177"/>
      <c r="AF1330" s="177"/>
      <c r="AG1330" s="177"/>
      <c r="AH1330" s="177"/>
      <c r="AI1330" s="177"/>
      <c r="AJ1330" s="177"/>
      <c r="AK1330" s="177"/>
      <c r="AL1330" s="177"/>
      <c r="AM1330" s="177"/>
      <c r="AN1330" s="177"/>
      <c r="AO1330" s="177"/>
      <c r="AP1330" s="177"/>
      <c r="AQ1330" s="177"/>
      <c r="AR1330" s="177"/>
      <c r="AS1330" s="177"/>
      <c r="AT1330" s="177"/>
    </row>
    <row r="1331" spans="1:46" ht="15" customHeight="1">
      <c r="A1331" s="177"/>
      <c r="B1331" s="177"/>
      <c r="C1331" s="177"/>
      <c r="D1331" s="177"/>
      <c r="E1331" s="177"/>
      <c r="F1331" s="177"/>
      <c r="G1331" s="177"/>
      <c r="H1331" s="177"/>
      <c r="I1331" s="177"/>
      <c r="J1331" s="177"/>
      <c r="K1331" s="177"/>
      <c r="L1331" s="177"/>
      <c r="M1331" s="177"/>
      <c r="N1331" s="177"/>
      <c r="O1331" s="177"/>
      <c r="P1331" s="177"/>
      <c r="Q1331" s="177"/>
      <c r="R1331" s="177"/>
      <c r="S1331" s="177"/>
      <c r="T1331" s="177"/>
      <c r="U1331" s="177"/>
      <c r="V1331" s="177"/>
      <c r="W1331" s="177"/>
      <c r="X1331" s="177"/>
      <c r="Y1331" s="177"/>
      <c r="Z1331" s="177"/>
      <c r="AA1331" s="177"/>
      <c r="AB1331" s="177"/>
      <c r="AC1331" s="177"/>
      <c r="AD1331" s="177"/>
      <c r="AE1331" s="177"/>
      <c r="AF1331" s="177"/>
      <c r="AG1331" s="177"/>
      <c r="AH1331" s="177"/>
      <c r="AI1331" s="177"/>
      <c r="AJ1331" s="177"/>
      <c r="AK1331" s="177"/>
      <c r="AL1331" s="177"/>
      <c r="AM1331" s="177"/>
      <c r="AN1331" s="177"/>
      <c r="AO1331" s="177"/>
      <c r="AP1331" s="177"/>
      <c r="AQ1331" s="177"/>
      <c r="AR1331" s="177"/>
      <c r="AS1331" s="177"/>
      <c r="AT1331" s="177"/>
    </row>
    <row r="1332" spans="1:46" ht="15" customHeight="1">
      <c r="A1332" s="177"/>
      <c r="B1332" s="177"/>
      <c r="C1332" s="177"/>
      <c r="D1332" s="177"/>
      <c r="E1332" s="177"/>
      <c r="F1332" s="177"/>
      <c r="G1332" s="177"/>
      <c r="H1332" s="177"/>
      <c r="I1332" s="177"/>
      <c r="J1332" s="177"/>
      <c r="K1332" s="177"/>
      <c r="L1332" s="177"/>
      <c r="M1332" s="177"/>
      <c r="N1332" s="177"/>
      <c r="O1332" s="177"/>
      <c r="P1332" s="177"/>
      <c r="Q1332" s="177"/>
      <c r="R1332" s="177"/>
      <c r="S1332" s="177"/>
      <c r="T1332" s="177"/>
      <c r="U1332" s="177"/>
      <c r="V1332" s="177"/>
      <c r="W1332" s="177"/>
      <c r="X1332" s="177"/>
      <c r="Y1332" s="177"/>
      <c r="Z1332" s="177"/>
      <c r="AA1332" s="177"/>
      <c r="AB1332" s="177"/>
      <c r="AC1332" s="177"/>
      <c r="AD1332" s="177"/>
      <c r="AE1332" s="177"/>
      <c r="AF1332" s="177"/>
      <c r="AG1332" s="177"/>
      <c r="AH1332" s="177"/>
      <c r="AI1332" s="177"/>
      <c r="AJ1332" s="177"/>
      <c r="AK1332" s="177"/>
      <c r="AL1332" s="177"/>
      <c r="AM1332" s="177"/>
      <c r="AN1332" s="177"/>
      <c r="AO1332" s="177"/>
      <c r="AP1332" s="177"/>
      <c r="AQ1332" s="177"/>
      <c r="AR1332" s="177"/>
      <c r="AS1332" s="177"/>
      <c r="AT1332" s="177"/>
    </row>
    <row r="1333" spans="1:46" ht="15" customHeight="1">
      <c r="A1333" s="177"/>
      <c r="B1333" s="177"/>
      <c r="C1333" s="177"/>
      <c r="D1333" s="177"/>
      <c r="E1333" s="177"/>
      <c r="F1333" s="177"/>
      <c r="G1333" s="177"/>
      <c r="H1333" s="177"/>
      <c r="I1333" s="177"/>
      <c r="J1333" s="177"/>
      <c r="K1333" s="177"/>
      <c r="L1333" s="177"/>
      <c r="M1333" s="177"/>
      <c r="N1333" s="177"/>
      <c r="O1333" s="177"/>
      <c r="P1333" s="177"/>
      <c r="Q1333" s="177"/>
      <c r="R1333" s="177"/>
      <c r="S1333" s="177"/>
      <c r="T1333" s="177"/>
      <c r="U1333" s="177"/>
      <c r="V1333" s="177"/>
      <c r="W1333" s="177"/>
      <c r="X1333" s="177"/>
      <c r="Y1333" s="177"/>
      <c r="Z1333" s="177"/>
      <c r="AA1333" s="177"/>
      <c r="AB1333" s="177"/>
      <c r="AC1333" s="177"/>
      <c r="AD1333" s="177"/>
      <c r="AE1333" s="177"/>
      <c r="AF1333" s="177"/>
      <c r="AG1333" s="177"/>
      <c r="AH1333" s="177"/>
      <c r="AI1333" s="177"/>
      <c r="AJ1333" s="177"/>
      <c r="AK1333" s="177"/>
      <c r="AL1333" s="177"/>
      <c r="AM1333" s="177"/>
      <c r="AN1333" s="177"/>
      <c r="AO1333" s="177"/>
      <c r="AP1333" s="177"/>
      <c r="AQ1333" s="177"/>
      <c r="AR1333" s="177"/>
      <c r="AS1333" s="177"/>
      <c r="AT1333" s="177"/>
    </row>
    <row r="1334" spans="1:46" ht="15" customHeight="1">
      <c r="A1334" s="177"/>
      <c r="B1334" s="177"/>
      <c r="C1334" s="177"/>
      <c r="D1334" s="177"/>
      <c r="E1334" s="177"/>
      <c r="F1334" s="177"/>
      <c r="G1334" s="177"/>
      <c r="H1334" s="177"/>
      <c r="I1334" s="177"/>
      <c r="J1334" s="177"/>
      <c r="K1334" s="177"/>
      <c r="L1334" s="177"/>
      <c r="M1334" s="177"/>
      <c r="N1334" s="177"/>
      <c r="O1334" s="177"/>
      <c r="P1334" s="177"/>
      <c r="Q1334" s="177"/>
      <c r="R1334" s="177"/>
      <c r="S1334" s="177"/>
      <c r="T1334" s="177"/>
      <c r="U1334" s="177"/>
      <c r="V1334" s="177"/>
      <c r="W1334" s="177"/>
      <c r="X1334" s="177"/>
      <c r="Y1334" s="177"/>
      <c r="Z1334" s="177"/>
      <c r="AA1334" s="177"/>
      <c r="AB1334" s="177"/>
      <c r="AC1334" s="177"/>
      <c r="AD1334" s="177"/>
      <c r="AE1334" s="177"/>
      <c r="AF1334" s="177"/>
      <c r="AG1334" s="177"/>
      <c r="AH1334" s="177"/>
      <c r="AI1334" s="177"/>
      <c r="AJ1334" s="177"/>
      <c r="AK1334" s="177"/>
      <c r="AL1334" s="177"/>
      <c r="AM1334" s="177"/>
      <c r="AN1334" s="177"/>
      <c r="AO1334" s="177"/>
      <c r="AP1334" s="177"/>
      <c r="AQ1334" s="177"/>
      <c r="AR1334" s="177"/>
      <c r="AS1334" s="177"/>
      <c r="AT1334" s="177"/>
    </row>
    <row r="1335" spans="1:46" ht="15" customHeight="1">
      <c r="A1335" s="177"/>
      <c r="B1335" s="177"/>
      <c r="C1335" s="177"/>
      <c r="D1335" s="177"/>
      <c r="E1335" s="177"/>
      <c r="F1335" s="177"/>
      <c r="G1335" s="177"/>
      <c r="H1335" s="177"/>
      <c r="I1335" s="177"/>
      <c r="J1335" s="177"/>
      <c r="K1335" s="177"/>
      <c r="L1335" s="177"/>
      <c r="M1335" s="177"/>
      <c r="N1335" s="177"/>
      <c r="O1335" s="177"/>
      <c r="P1335" s="177"/>
      <c r="Q1335" s="177"/>
      <c r="R1335" s="177"/>
      <c r="S1335" s="177"/>
      <c r="T1335" s="177"/>
      <c r="U1335" s="177"/>
      <c r="V1335" s="177"/>
      <c r="W1335" s="177"/>
      <c r="X1335" s="177"/>
      <c r="Y1335" s="177"/>
      <c r="Z1335" s="177"/>
      <c r="AA1335" s="177"/>
      <c r="AB1335" s="177"/>
      <c r="AC1335" s="177"/>
      <c r="AD1335" s="177"/>
      <c r="AE1335" s="177"/>
      <c r="AF1335" s="177"/>
      <c r="AG1335" s="177"/>
      <c r="AH1335" s="177"/>
      <c r="AI1335" s="177"/>
      <c r="AJ1335" s="177"/>
      <c r="AK1335" s="177"/>
      <c r="AL1335" s="177"/>
      <c r="AM1335" s="177"/>
      <c r="AN1335" s="177"/>
      <c r="AO1335" s="177"/>
      <c r="AP1335" s="177"/>
      <c r="AQ1335" s="177"/>
      <c r="AR1335" s="177"/>
      <c r="AS1335" s="177"/>
      <c r="AT1335" s="177"/>
    </row>
    <row r="1336" spans="1:46" ht="15" customHeight="1">
      <c r="A1336" s="177"/>
      <c r="B1336" s="177"/>
      <c r="C1336" s="177"/>
      <c r="D1336" s="177"/>
      <c r="E1336" s="177"/>
      <c r="F1336" s="177"/>
      <c r="G1336" s="177"/>
      <c r="H1336" s="177"/>
      <c r="I1336" s="177"/>
      <c r="J1336" s="177"/>
      <c r="K1336" s="177"/>
      <c r="L1336" s="177"/>
      <c r="M1336" s="177"/>
      <c r="N1336" s="177"/>
      <c r="O1336" s="177"/>
      <c r="P1336" s="177"/>
      <c r="Q1336" s="177"/>
      <c r="R1336" s="177"/>
      <c r="S1336" s="177"/>
      <c r="T1336" s="177"/>
      <c r="U1336" s="177"/>
      <c r="V1336" s="177"/>
      <c r="W1336" s="177"/>
      <c r="X1336" s="177"/>
      <c r="Y1336" s="177"/>
      <c r="Z1336" s="177"/>
      <c r="AA1336" s="177"/>
      <c r="AB1336" s="177"/>
      <c r="AC1336" s="177"/>
      <c r="AD1336" s="177"/>
      <c r="AE1336" s="177"/>
      <c r="AF1336" s="177"/>
      <c r="AG1336" s="177"/>
      <c r="AH1336" s="177"/>
      <c r="AI1336" s="177"/>
      <c r="AJ1336" s="177"/>
      <c r="AK1336" s="177"/>
      <c r="AL1336" s="177"/>
      <c r="AM1336" s="177"/>
      <c r="AN1336" s="177"/>
      <c r="AO1336" s="177"/>
      <c r="AP1336" s="177"/>
      <c r="AQ1336" s="177"/>
      <c r="AR1336" s="177"/>
      <c r="AS1336" s="177"/>
      <c r="AT1336" s="177"/>
    </row>
    <row r="1337" spans="1:46" ht="15" customHeight="1">
      <c r="A1337" s="177"/>
      <c r="B1337" s="177"/>
      <c r="C1337" s="177"/>
      <c r="D1337" s="177"/>
      <c r="E1337" s="177"/>
      <c r="F1337" s="177"/>
      <c r="G1337" s="177"/>
      <c r="H1337" s="177"/>
      <c r="I1337" s="177"/>
      <c r="J1337" s="177"/>
      <c r="K1337" s="177"/>
      <c r="L1337" s="177"/>
      <c r="M1337" s="177"/>
      <c r="N1337" s="177"/>
      <c r="O1337" s="177"/>
      <c r="P1337" s="177"/>
      <c r="Q1337" s="177"/>
      <c r="R1337" s="177"/>
      <c r="S1337" s="177"/>
      <c r="T1337" s="177"/>
      <c r="U1337" s="177"/>
      <c r="V1337" s="177"/>
      <c r="W1337" s="177"/>
      <c r="X1337" s="177"/>
      <c r="Y1337" s="177"/>
      <c r="Z1337" s="177"/>
      <c r="AA1337" s="177"/>
      <c r="AB1337" s="177"/>
      <c r="AC1337" s="177"/>
      <c r="AD1337" s="177"/>
      <c r="AE1337" s="177"/>
      <c r="AF1337" s="177"/>
      <c r="AG1337" s="177"/>
      <c r="AH1337" s="177"/>
      <c r="AI1337" s="177"/>
      <c r="AJ1337" s="177"/>
      <c r="AK1337" s="177"/>
      <c r="AL1337" s="177"/>
      <c r="AM1337" s="177"/>
      <c r="AN1337" s="177"/>
      <c r="AO1337" s="177"/>
      <c r="AP1337" s="177"/>
      <c r="AQ1337" s="177"/>
      <c r="AR1337" s="177"/>
      <c r="AS1337" s="177"/>
      <c r="AT1337" s="177"/>
    </row>
    <row r="1338" spans="1:46" ht="15" customHeight="1">
      <c r="A1338" s="177"/>
      <c r="B1338" s="177"/>
      <c r="C1338" s="177"/>
      <c r="D1338" s="177"/>
      <c r="E1338" s="177"/>
      <c r="F1338" s="177"/>
      <c r="G1338" s="177"/>
      <c r="H1338" s="177"/>
      <c r="I1338" s="177"/>
      <c r="J1338" s="177"/>
      <c r="K1338" s="177"/>
      <c r="L1338" s="177"/>
      <c r="M1338" s="177"/>
      <c r="N1338" s="177"/>
      <c r="O1338" s="177"/>
      <c r="P1338" s="177"/>
      <c r="Q1338" s="177"/>
      <c r="R1338" s="177"/>
      <c r="S1338" s="177"/>
      <c r="T1338" s="177"/>
      <c r="U1338" s="177"/>
      <c r="V1338" s="177"/>
      <c r="W1338" s="177"/>
      <c r="X1338" s="177"/>
      <c r="Y1338" s="177"/>
      <c r="Z1338" s="177"/>
      <c r="AA1338" s="177"/>
      <c r="AB1338" s="177"/>
      <c r="AC1338" s="177"/>
      <c r="AD1338" s="177"/>
      <c r="AE1338" s="177"/>
      <c r="AF1338" s="177"/>
      <c r="AG1338" s="177"/>
      <c r="AH1338" s="177"/>
      <c r="AI1338" s="177"/>
      <c r="AJ1338" s="177"/>
      <c r="AK1338" s="177"/>
      <c r="AL1338" s="177"/>
      <c r="AM1338" s="177"/>
      <c r="AN1338" s="177"/>
      <c r="AO1338" s="177"/>
      <c r="AP1338" s="177"/>
      <c r="AQ1338" s="177"/>
      <c r="AR1338" s="177"/>
      <c r="AS1338" s="177"/>
      <c r="AT1338" s="177"/>
    </row>
    <row r="1339" spans="1:46" ht="15" customHeight="1">
      <c r="A1339" s="177"/>
      <c r="B1339" s="177"/>
      <c r="C1339" s="177"/>
      <c r="D1339" s="177"/>
      <c r="E1339" s="177"/>
      <c r="F1339" s="177"/>
      <c r="G1339" s="177"/>
      <c r="H1339" s="177"/>
      <c r="I1339" s="177"/>
      <c r="J1339" s="177"/>
      <c r="K1339" s="177"/>
      <c r="L1339" s="177"/>
      <c r="M1339" s="177"/>
      <c r="N1339" s="177"/>
      <c r="O1339" s="177"/>
      <c r="P1339" s="177"/>
      <c r="Q1339" s="177"/>
      <c r="R1339" s="177"/>
      <c r="S1339" s="177"/>
      <c r="T1339" s="177"/>
      <c r="U1339" s="177"/>
      <c r="V1339" s="177"/>
      <c r="W1339" s="177"/>
      <c r="X1339" s="177"/>
      <c r="Y1339" s="177"/>
      <c r="Z1339" s="177"/>
      <c r="AA1339" s="177"/>
      <c r="AB1339" s="177"/>
      <c r="AC1339" s="177"/>
      <c r="AD1339" s="177"/>
      <c r="AE1339" s="177"/>
      <c r="AF1339" s="177"/>
      <c r="AG1339" s="177"/>
      <c r="AH1339" s="177"/>
      <c r="AI1339" s="177"/>
      <c r="AJ1339" s="177"/>
      <c r="AK1339" s="177"/>
      <c r="AL1339" s="177"/>
      <c r="AM1339" s="177"/>
      <c r="AN1339" s="177"/>
      <c r="AO1339" s="177"/>
      <c r="AP1339" s="177"/>
      <c r="AQ1339" s="177"/>
      <c r="AR1339" s="177"/>
      <c r="AS1339" s="177"/>
      <c r="AT1339" s="177"/>
    </row>
    <row r="1340" spans="1:46" ht="15" customHeight="1">
      <c r="A1340" s="177"/>
      <c r="B1340" s="177"/>
      <c r="C1340" s="177"/>
      <c r="D1340" s="177"/>
      <c r="E1340" s="177"/>
      <c r="F1340" s="177"/>
      <c r="G1340" s="177"/>
      <c r="H1340" s="177"/>
      <c r="I1340" s="177"/>
      <c r="J1340" s="177"/>
      <c r="K1340" s="177"/>
      <c r="L1340" s="177"/>
      <c r="M1340" s="177"/>
      <c r="N1340" s="177"/>
      <c r="O1340" s="177"/>
      <c r="P1340" s="177"/>
      <c r="Q1340" s="177"/>
      <c r="R1340" s="177"/>
      <c r="S1340" s="177"/>
      <c r="T1340" s="177"/>
      <c r="U1340" s="177"/>
      <c r="V1340" s="177"/>
      <c r="W1340" s="177"/>
      <c r="X1340" s="177"/>
      <c r="Y1340" s="177"/>
      <c r="Z1340" s="177"/>
      <c r="AA1340" s="177"/>
      <c r="AB1340" s="177"/>
      <c r="AC1340" s="177"/>
      <c r="AD1340" s="177"/>
      <c r="AE1340" s="177"/>
      <c r="AF1340" s="177"/>
      <c r="AG1340" s="177"/>
      <c r="AH1340" s="177"/>
      <c r="AI1340" s="177"/>
      <c r="AJ1340" s="177"/>
      <c r="AK1340" s="177"/>
      <c r="AL1340" s="177"/>
      <c r="AM1340" s="177"/>
      <c r="AN1340" s="177"/>
      <c r="AO1340" s="177"/>
      <c r="AP1340" s="177"/>
      <c r="AQ1340" s="177"/>
      <c r="AR1340" s="177"/>
      <c r="AS1340" s="177"/>
      <c r="AT1340" s="177"/>
    </row>
    <row r="1341" spans="1:46" ht="15" customHeight="1">
      <c r="A1341" s="177"/>
      <c r="B1341" s="177"/>
      <c r="C1341" s="177"/>
      <c r="D1341" s="177"/>
      <c r="E1341" s="177"/>
      <c r="F1341" s="177"/>
      <c r="G1341" s="177"/>
      <c r="H1341" s="177"/>
      <c r="I1341" s="177"/>
      <c r="J1341" s="177"/>
      <c r="K1341" s="177"/>
      <c r="L1341" s="177"/>
      <c r="M1341" s="177"/>
      <c r="N1341" s="177"/>
      <c r="O1341" s="177"/>
      <c r="P1341" s="177"/>
      <c r="Q1341" s="177"/>
      <c r="R1341" s="177"/>
      <c r="S1341" s="177"/>
      <c r="T1341" s="177"/>
      <c r="U1341" s="177"/>
      <c r="V1341" s="177"/>
      <c r="W1341" s="177"/>
      <c r="X1341" s="177"/>
      <c r="Y1341" s="177"/>
      <c r="Z1341" s="177"/>
      <c r="AA1341" s="177"/>
      <c r="AB1341" s="177"/>
      <c r="AC1341" s="177"/>
      <c r="AD1341" s="177"/>
      <c r="AE1341" s="177"/>
      <c r="AF1341" s="177"/>
      <c r="AG1341" s="177"/>
      <c r="AH1341" s="177"/>
      <c r="AI1341" s="177"/>
      <c r="AJ1341" s="177"/>
      <c r="AK1341" s="177"/>
      <c r="AL1341" s="177"/>
      <c r="AM1341" s="177"/>
      <c r="AN1341" s="177"/>
      <c r="AO1341" s="177"/>
      <c r="AP1341" s="177"/>
      <c r="AQ1341" s="177"/>
      <c r="AR1341" s="177"/>
      <c r="AS1341" s="177"/>
      <c r="AT1341" s="177"/>
    </row>
    <row r="1342" spans="1:46" ht="15" customHeight="1">
      <c r="A1342" s="177"/>
      <c r="B1342" s="177"/>
      <c r="C1342" s="177"/>
      <c r="D1342" s="177"/>
      <c r="E1342" s="177"/>
      <c r="F1342" s="177"/>
      <c r="G1342" s="177"/>
      <c r="H1342" s="177"/>
      <c r="I1342" s="177"/>
      <c r="J1342" s="177"/>
      <c r="K1342" s="177"/>
      <c r="L1342" s="177"/>
      <c r="M1342" s="177"/>
      <c r="N1342" s="177"/>
      <c r="O1342" s="177"/>
      <c r="P1342" s="177"/>
      <c r="Q1342" s="177"/>
      <c r="R1342" s="177"/>
      <c r="S1342" s="177"/>
      <c r="T1342" s="177"/>
      <c r="U1342" s="177"/>
      <c r="V1342" s="177"/>
      <c r="W1342" s="177"/>
      <c r="X1342" s="177"/>
      <c r="Y1342" s="177"/>
      <c r="Z1342" s="177"/>
      <c r="AA1342" s="177"/>
      <c r="AB1342" s="177"/>
      <c r="AC1342" s="177"/>
      <c r="AD1342" s="177"/>
      <c r="AE1342" s="177"/>
      <c r="AF1342" s="177"/>
      <c r="AG1342" s="177"/>
      <c r="AH1342" s="177"/>
      <c r="AI1342" s="177"/>
      <c r="AJ1342" s="177"/>
      <c r="AK1342" s="177"/>
      <c r="AL1342" s="177"/>
      <c r="AM1342" s="177"/>
      <c r="AN1342" s="177"/>
      <c r="AO1342" s="177"/>
      <c r="AP1342" s="177"/>
      <c r="AQ1342" s="177"/>
      <c r="AR1342" s="177"/>
      <c r="AS1342" s="177"/>
      <c r="AT1342" s="177"/>
    </row>
    <row r="1343" spans="1:46" ht="15" customHeight="1">
      <c r="A1343" s="177"/>
      <c r="B1343" s="177"/>
      <c r="C1343" s="177"/>
      <c r="D1343" s="177"/>
      <c r="E1343" s="177"/>
      <c r="F1343" s="177"/>
      <c r="G1343" s="177"/>
      <c r="H1343" s="177"/>
      <c r="I1343" s="177"/>
      <c r="J1343" s="177"/>
      <c r="K1343" s="177"/>
      <c r="L1343" s="177"/>
      <c r="M1343" s="177"/>
      <c r="N1343" s="177"/>
      <c r="O1343" s="177"/>
      <c r="P1343" s="177"/>
      <c r="Q1343" s="177"/>
      <c r="R1343" s="177"/>
      <c r="S1343" s="177"/>
      <c r="T1343" s="177"/>
      <c r="U1343" s="177"/>
      <c r="V1343" s="177"/>
      <c r="W1343" s="177"/>
      <c r="X1343" s="177"/>
      <c r="Y1343" s="177"/>
      <c r="Z1343" s="177"/>
      <c r="AA1343" s="177"/>
      <c r="AB1343" s="177"/>
      <c r="AC1343" s="177"/>
      <c r="AD1343" s="177"/>
      <c r="AE1343" s="177"/>
      <c r="AF1343" s="177"/>
      <c r="AG1343" s="177"/>
      <c r="AH1343" s="177"/>
      <c r="AI1343" s="177"/>
      <c r="AJ1343" s="177"/>
      <c r="AK1343" s="177"/>
      <c r="AL1343" s="177"/>
      <c r="AM1343" s="177"/>
      <c r="AN1343" s="177"/>
      <c r="AO1343" s="177"/>
      <c r="AP1343" s="177"/>
      <c r="AQ1343" s="177"/>
      <c r="AR1343" s="177"/>
      <c r="AS1343" s="177"/>
      <c r="AT1343" s="177"/>
    </row>
    <row r="1344" spans="1:46" ht="15" customHeight="1">
      <c r="A1344" s="177"/>
      <c r="B1344" s="177"/>
      <c r="C1344" s="177"/>
      <c r="D1344" s="177"/>
      <c r="E1344" s="177"/>
      <c r="F1344" s="177"/>
      <c r="G1344" s="177"/>
      <c r="H1344" s="177"/>
      <c r="I1344" s="177"/>
      <c r="J1344" s="177"/>
      <c r="K1344" s="177"/>
      <c r="L1344" s="177"/>
      <c r="M1344" s="177"/>
      <c r="N1344" s="177"/>
      <c r="O1344" s="177"/>
      <c r="P1344" s="177"/>
      <c r="Q1344" s="177"/>
      <c r="R1344" s="177"/>
      <c r="S1344" s="177"/>
      <c r="T1344" s="177"/>
      <c r="U1344" s="177"/>
      <c r="V1344" s="177"/>
      <c r="W1344" s="177"/>
      <c r="X1344" s="177"/>
      <c r="Y1344" s="177"/>
      <c r="Z1344" s="177"/>
      <c r="AA1344" s="177"/>
      <c r="AB1344" s="177"/>
      <c r="AC1344" s="177"/>
      <c r="AD1344" s="177"/>
      <c r="AE1344" s="177"/>
      <c r="AF1344" s="177"/>
      <c r="AG1344" s="177"/>
      <c r="AH1344" s="177"/>
      <c r="AI1344" s="177"/>
      <c r="AJ1344" s="177"/>
      <c r="AK1344" s="177"/>
      <c r="AL1344" s="177"/>
      <c r="AM1344" s="177"/>
      <c r="AN1344" s="177"/>
      <c r="AO1344" s="177"/>
      <c r="AP1344" s="177"/>
      <c r="AQ1344" s="177"/>
      <c r="AR1344" s="177"/>
      <c r="AS1344" s="177"/>
      <c r="AT1344" s="177"/>
    </row>
    <row r="1345" spans="1:46" ht="15" customHeight="1">
      <c r="A1345" s="177"/>
      <c r="B1345" s="177"/>
      <c r="C1345" s="177"/>
      <c r="D1345" s="177"/>
      <c r="E1345" s="177"/>
      <c r="F1345" s="177"/>
      <c r="G1345" s="177"/>
      <c r="H1345" s="177"/>
      <c r="I1345" s="177"/>
      <c r="J1345" s="177"/>
      <c r="K1345" s="177"/>
      <c r="L1345" s="177"/>
      <c r="M1345" s="177"/>
      <c r="N1345" s="177"/>
      <c r="O1345" s="177"/>
      <c r="P1345" s="177"/>
      <c r="Q1345" s="177"/>
      <c r="R1345" s="177"/>
      <c r="S1345" s="177"/>
      <c r="T1345" s="177"/>
      <c r="U1345" s="177"/>
      <c r="V1345" s="177"/>
      <c r="W1345" s="177"/>
      <c r="X1345" s="177"/>
      <c r="Y1345" s="177"/>
      <c r="Z1345" s="177"/>
      <c r="AA1345" s="177"/>
      <c r="AB1345" s="177"/>
      <c r="AC1345" s="177"/>
      <c r="AD1345" s="177"/>
      <c r="AE1345" s="177"/>
      <c r="AF1345" s="177"/>
      <c r="AG1345" s="177"/>
      <c r="AH1345" s="177"/>
      <c r="AI1345" s="177"/>
      <c r="AJ1345" s="177"/>
      <c r="AK1345" s="177"/>
      <c r="AL1345" s="177"/>
      <c r="AM1345" s="177"/>
      <c r="AN1345" s="177"/>
      <c r="AO1345" s="177"/>
      <c r="AP1345" s="177"/>
      <c r="AQ1345" s="177"/>
      <c r="AR1345" s="177"/>
      <c r="AS1345" s="177"/>
      <c r="AT1345" s="177"/>
    </row>
    <row r="1346" spans="1:46" ht="15" customHeight="1">
      <c r="A1346" s="177"/>
      <c r="B1346" s="177"/>
      <c r="C1346" s="177"/>
      <c r="D1346" s="177"/>
      <c r="E1346" s="177"/>
      <c r="F1346" s="177"/>
      <c r="G1346" s="177"/>
      <c r="H1346" s="177"/>
      <c r="I1346" s="177"/>
      <c r="J1346" s="177"/>
      <c r="K1346" s="177"/>
      <c r="L1346" s="177"/>
      <c r="M1346" s="177"/>
      <c r="N1346" s="177"/>
      <c r="O1346" s="177"/>
      <c r="P1346" s="177"/>
      <c r="Q1346" s="177"/>
      <c r="R1346" s="177"/>
      <c r="S1346" s="177"/>
      <c r="T1346" s="177"/>
      <c r="U1346" s="177"/>
      <c r="V1346" s="177"/>
      <c r="W1346" s="177"/>
      <c r="X1346" s="177"/>
      <c r="Y1346" s="177"/>
      <c r="Z1346" s="177"/>
      <c r="AA1346" s="177"/>
      <c r="AB1346" s="177"/>
      <c r="AC1346" s="177"/>
      <c r="AD1346" s="177"/>
      <c r="AE1346" s="177"/>
      <c r="AF1346" s="177"/>
      <c r="AG1346" s="177"/>
      <c r="AH1346" s="177"/>
      <c r="AI1346" s="177"/>
      <c r="AJ1346" s="177"/>
      <c r="AK1346" s="177"/>
      <c r="AL1346" s="177"/>
      <c r="AM1346" s="177"/>
      <c r="AN1346" s="177"/>
      <c r="AO1346" s="177"/>
      <c r="AP1346" s="177"/>
      <c r="AQ1346" s="177"/>
      <c r="AR1346" s="177"/>
      <c r="AS1346" s="177"/>
      <c r="AT1346" s="177"/>
    </row>
    <row r="1347" spans="1:46" ht="15" customHeight="1">
      <c r="A1347" s="177"/>
      <c r="B1347" s="177"/>
      <c r="C1347" s="177"/>
      <c r="D1347" s="177"/>
      <c r="E1347" s="177"/>
      <c r="F1347" s="177"/>
      <c r="G1347" s="177"/>
      <c r="H1347" s="177"/>
      <c r="I1347" s="177"/>
      <c r="J1347" s="177"/>
      <c r="K1347" s="177"/>
      <c r="L1347" s="177"/>
      <c r="M1347" s="177"/>
      <c r="N1347" s="177"/>
      <c r="O1347" s="177"/>
      <c r="P1347" s="177"/>
      <c r="Q1347" s="177"/>
      <c r="R1347" s="177"/>
      <c r="S1347" s="177"/>
      <c r="T1347" s="177"/>
      <c r="U1347" s="177"/>
      <c r="V1347" s="177"/>
      <c r="W1347" s="177"/>
      <c r="X1347" s="177"/>
      <c r="Y1347" s="177"/>
      <c r="Z1347" s="177"/>
      <c r="AA1347" s="177"/>
      <c r="AB1347" s="177"/>
      <c r="AC1347" s="177"/>
      <c r="AD1347" s="177"/>
      <c r="AE1347" s="177"/>
      <c r="AF1347" s="177"/>
      <c r="AG1347" s="177"/>
      <c r="AH1347" s="177"/>
      <c r="AI1347" s="177"/>
      <c r="AJ1347" s="177"/>
      <c r="AK1347" s="177"/>
      <c r="AL1347" s="177"/>
      <c r="AM1347" s="177"/>
      <c r="AN1347" s="177"/>
      <c r="AO1347" s="177"/>
      <c r="AP1347" s="177"/>
      <c r="AQ1347" s="177"/>
      <c r="AR1347" s="177"/>
      <c r="AS1347" s="177"/>
      <c r="AT1347" s="177"/>
    </row>
    <row r="1348" spans="1:46" ht="15" customHeight="1">
      <c r="A1348" s="177"/>
      <c r="B1348" s="177"/>
      <c r="C1348" s="177"/>
      <c r="D1348" s="177"/>
      <c r="E1348" s="177"/>
      <c r="F1348" s="177"/>
      <c r="G1348" s="177"/>
      <c r="H1348" s="177"/>
      <c r="I1348" s="177"/>
      <c r="J1348" s="177"/>
      <c r="K1348" s="177"/>
      <c r="L1348" s="177"/>
      <c r="M1348" s="177"/>
      <c r="N1348" s="177"/>
      <c r="O1348" s="177"/>
      <c r="P1348" s="177"/>
      <c r="Q1348" s="177"/>
      <c r="R1348" s="177"/>
      <c r="S1348" s="177"/>
      <c r="T1348" s="177"/>
      <c r="U1348" s="177"/>
      <c r="V1348" s="177"/>
      <c r="W1348" s="177"/>
      <c r="X1348" s="177"/>
      <c r="Y1348" s="177"/>
      <c r="Z1348" s="177"/>
      <c r="AA1348" s="177"/>
      <c r="AB1348" s="177"/>
      <c r="AC1348" s="177"/>
      <c r="AD1348" s="177"/>
      <c r="AE1348" s="177"/>
      <c r="AF1348" s="177"/>
      <c r="AG1348" s="177"/>
      <c r="AH1348" s="177"/>
      <c r="AI1348" s="177"/>
      <c r="AJ1348" s="177"/>
      <c r="AK1348" s="177"/>
      <c r="AL1348" s="177"/>
      <c r="AM1348" s="177"/>
      <c r="AN1348" s="177"/>
      <c r="AO1348" s="177"/>
      <c r="AP1348" s="177"/>
      <c r="AQ1348" s="177"/>
      <c r="AR1348" s="177"/>
      <c r="AS1348" s="177"/>
      <c r="AT1348" s="177"/>
    </row>
    <row r="1349" spans="1:46" ht="15" customHeight="1">
      <c r="A1349" s="177"/>
      <c r="B1349" s="177"/>
      <c r="C1349" s="177"/>
      <c r="D1349" s="177"/>
      <c r="E1349" s="177"/>
      <c r="F1349" s="177"/>
      <c r="G1349" s="177"/>
      <c r="H1349" s="177"/>
      <c r="I1349" s="177"/>
      <c r="J1349" s="177"/>
      <c r="K1349" s="177"/>
      <c r="L1349" s="177"/>
      <c r="M1349" s="177"/>
      <c r="N1349" s="177"/>
      <c r="O1349" s="177"/>
      <c r="P1349" s="177"/>
      <c r="Q1349" s="177"/>
      <c r="R1349" s="177"/>
      <c r="S1349" s="177"/>
      <c r="T1349" s="177"/>
      <c r="U1349" s="177"/>
      <c r="V1349" s="177"/>
      <c r="W1349" s="177"/>
      <c r="X1349" s="177"/>
      <c r="Y1349" s="177"/>
      <c r="Z1349" s="177"/>
      <c r="AA1349" s="177"/>
      <c r="AB1349" s="177"/>
      <c r="AC1349" s="177"/>
      <c r="AD1349" s="177"/>
      <c r="AE1349" s="177"/>
      <c r="AF1349" s="177"/>
      <c r="AG1349" s="177"/>
      <c r="AH1349" s="177"/>
      <c r="AI1349" s="177"/>
      <c r="AJ1349" s="177"/>
      <c r="AK1349" s="177"/>
      <c r="AL1349" s="177"/>
      <c r="AM1349" s="177"/>
      <c r="AN1349" s="177"/>
      <c r="AO1349" s="177"/>
      <c r="AP1349" s="177"/>
      <c r="AQ1349" s="177"/>
      <c r="AR1349" s="177"/>
      <c r="AS1349" s="177"/>
      <c r="AT1349" s="177"/>
    </row>
    <row r="1350" spans="1:46" ht="15" customHeight="1">
      <c r="A1350" s="177"/>
      <c r="B1350" s="177"/>
      <c r="C1350" s="177"/>
      <c r="D1350" s="177"/>
      <c r="E1350" s="177"/>
      <c r="F1350" s="177"/>
      <c r="G1350" s="177"/>
      <c r="H1350" s="177"/>
      <c r="I1350" s="177"/>
      <c r="J1350" s="177"/>
      <c r="K1350" s="177"/>
      <c r="L1350" s="177"/>
      <c r="M1350" s="177"/>
      <c r="N1350" s="177"/>
      <c r="O1350" s="177"/>
      <c r="P1350" s="177"/>
      <c r="Q1350" s="177"/>
      <c r="R1350" s="177"/>
      <c r="S1350" s="177"/>
      <c r="T1350" s="177"/>
      <c r="U1350" s="177"/>
      <c r="V1350" s="177"/>
      <c r="W1350" s="177"/>
      <c r="X1350" s="177"/>
      <c r="Y1350" s="177"/>
      <c r="Z1350" s="177"/>
      <c r="AA1350" s="177"/>
      <c r="AB1350" s="177"/>
      <c r="AC1350" s="177"/>
      <c r="AD1350" s="177"/>
      <c r="AE1350" s="177"/>
      <c r="AF1350" s="177"/>
      <c r="AG1350" s="177"/>
      <c r="AH1350" s="177"/>
      <c r="AI1350" s="177"/>
      <c r="AJ1350" s="177"/>
      <c r="AK1350" s="177"/>
      <c r="AL1350" s="177"/>
      <c r="AM1350" s="177"/>
      <c r="AN1350" s="177"/>
      <c r="AO1350" s="177"/>
      <c r="AP1350" s="177"/>
      <c r="AQ1350" s="177"/>
      <c r="AR1350" s="177"/>
      <c r="AS1350" s="177"/>
      <c r="AT1350" s="177"/>
    </row>
    <row r="1351" spans="1:46" ht="15" customHeight="1">
      <c r="A1351" s="177"/>
      <c r="B1351" s="177"/>
      <c r="C1351" s="177"/>
      <c r="D1351" s="177"/>
      <c r="E1351" s="177"/>
      <c r="F1351" s="177"/>
      <c r="G1351" s="177"/>
      <c r="H1351" s="177"/>
      <c r="I1351" s="177"/>
      <c r="J1351" s="177"/>
      <c r="K1351" s="177"/>
      <c r="L1351" s="177"/>
      <c r="M1351" s="177"/>
      <c r="N1351" s="177"/>
      <c r="O1351" s="177"/>
      <c r="P1351" s="177"/>
      <c r="Q1351" s="177"/>
      <c r="R1351" s="177"/>
      <c r="S1351" s="177"/>
      <c r="T1351" s="177"/>
      <c r="U1351" s="177"/>
      <c r="V1351" s="177"/>
      <c r="W1351" s="177"/>
      <c r="X1351" s="177"/>
      <c r="Y1351" s="177"/>
      <c r="Z1351" s="177"/>
      <c r="AA1351" s="177"/>
      <c r="AB1351" s="177"/>
      <c r="AC1351" s="177"/>
      <c r="AD1351" s="177"/>
      <c r="AE1351" s="177"/>
      <c r="AF1351" s="177"/>
      <c r="AG1351" s="177"/>
      <c r="AH1351" s="177"/>
      <c r="AI1351" s="177"/>
      <c r="AJ1351" s="177"/>
      <c r="AK1351" s="177"/>
      <c r="AL1351" s="177"/>
      <c r="AM1351" s="177"/>
      <c r="AN1351" s="177"/>
      <c r="AO1351" s="177"/>
      <c r="AP1351" s="177"/>
      <c r="AQ1351" s="177"/>
      <c r="AR1351" s="177"/>
      <c r="AS1351" s="177"/>
      <c r="AT1351" s="177"/>
    </row>
    <row r="1352" spans="1:46" ht="15" customHeight="1">
      <c r="A1352" s="177"/>
      <c r="B1352" s="177"/>
      <c r="C1352" s="177"/>
      <c r="D1352" s="177"/>
      <c r="E1352" s="177"/>
      <c r="F1352" s="177"/>
      <c r="G1352" s="177"/>
      <c r="H1352" s="177"/>
      <c r="I1352" s="177"/>
      <c r="J1352" s="177"/>
      <c r="K1352" s="177"/>
      <c r="L1352" s="177"/>
      <c r="M1352" s="177"/>
      <c r="N1352" s="177"/>
      <c r="O1352" s="177"/>
      <c r="P1352" s="177"/>
      <c r="Q1352" s="177"/>
      <c r="R1352" s="177"/>
      <c r="S1352" s="177"/>
      <c r="T1352" s="177"/>
      <c r="U1352" s="177"/>
      <c r="V1352" s="177"/>
      <c r="W1352" s="177"/>
      <c r="X1352" s="177"/>
      <c r="Y1352" s="177"/>
      <c r="Z1352" s="177"/>
      <c r="AA1352" s="177"/>
      <c r="AB1352" s="177"/>
      <c r="AC1352" s="177"/>
      <c r="AD1352" s="177"/>
      <c r="AE1352" s="177"/>
      <c r="AF1352" s="177"/>
      <c r="AG1352" s="177"/>
      <c r="AH1352" s="177"/>
      <c r="AI1352" s="177"/>
      <c r="AJ1352" s="177"/>
      <c r="AK1352" s="177"/>
      <c r="AL1352" s="177"/>
      <c r="AM1352" s="177"/>
      <c r="AN1352" s="177"/>
      <c r="AO1352" s="177"/>
      <c r="AP1352" s="177"/>
      <c r="AQ1352" s="177"/>
      <c r="AR1352" s="177"/>
      <c r="AS1352" s="177"/>
      <c r="AT1352" s="177"/>
    </row>
    <row r="1353" spans="1:46" ht="15" customHeight="1">
      <c r="A1353" s="177"/>
      <c r="B1353" s="177"/>
      <c r="C1353" s="177"/>
      <c r="D1353" s="177"/>
      <c r="E1353" s="177"/>
      <c r="F1353" s="177"/>
      <c r="G1353" s="177"/>
      <c r="H1353" s="177"/>
      <c r="I1353" s="177"/>
      <c r="J1353" s="177"/>
      <c r="K1353" s="177"/>
      <c r="L1353" s="177"/>
      <c r="M1353" s="177"/>
      <c r="N1353" s="177"/>
      <c r="O1353" s="177"/>
      <c r="P1353" s="177"/>
      <c r="Q1353" s="177"/>
      <c r="R1353" s="177"/>
      <c r="S1353" s="177"/>
      <c r="T1353" s="177"/>
      <c r="U1353" s="177"/>
      <c r="V1353" s="177"/>
      <c r="W1353" s="177"/>
      <c r="X1353" s="177"/>
      <c r="Y1353" s="177"/>
      <c r="Z1353" s="177"/>
      <c r="AA1353" s="177"/>
      <c r="AB1353" s="177"/>
      <c r="AC1353" s="177"/>
      <c r="AD1353" s="177"/>
      <c r="AE1353" s="177"/>
      <c r="AF1353" s="177"/>
      <c r="AG1353" s="177"/>
      <c r="AH1353" s="177"/>
      <c r="AI1353" s="177"/>
      <c r="AJ1353" s="177"/>
      <c r="AK1353" s="177"/>
      <c r="AL1353" s="177"/>
      <c r="AM1353" s="177"/>
      <c r="AN1353" s="177"/>
      <c r="AO1353" s="177"/>
      <c r="AP1353" s="177"/>
      <c r="AQ1353" s="177"/>
      <c r="AR1353" s="177"/>
      <c r="AS1353" s="177"/>
      <c r="AT1353" s="177"/>
    </row>
    <row r="1354" spans="1:46" ht="15" customHeight="1">
      <c r="A1354" s="177"/>
      <c r="B1354" s="177"/>
      <c r="C1354" s="177"/>
      <c r="D1354" s="177"/>
      <c r="E1354" s="177"/>
      <c r="F1354" s="177"/>
      <c r="G1354" s="177"/>
      <c r="H1354" s="177"/>
      <c r="I1354" s="177"/>
      <c r="J1354" s="177"/>
      <c r="K1354" s="177"/>
      <c r="L1354" s="177"/>
      <c r="M1354" s="177"/>
      <c r="N1354" s="177"/>
      <c r="O1354" s="177"/>
      <c r="P1354" s="177"/>
      <c r="Q1354" s="177"/>
      <c r="R1354" s="177"/>
      <c r="S1354" s="177"/>
      <c r="T1354" s="177"/>
      <c r="U1354" s="177"/>
      <c r="V1354" s="177"/>
      <c r="W1354" s="177"/>
      <c r="X1354" s="177"/>
      <c r="Y1354" s="177"/>
      <c r="Z1354" s="177"/>
      <c r="AA1354" s="177"/>
      <c r="AB1354" s="177"/>
      <c r="AC1354" s="177"/>
      <c r="AD1354" s="177"/>
      <c r="AE1354" s="177"/>
      <c r="AF1354" s="177"/>
      <c r="AG1354" s="177"/>
      <c r="AH1354" s="177"/>
      <c r="AI1354" s="177"/>
      <c r="AJ1354" s="177"/>
      <c r="AK1354" s="177"/>
      <c r="AL1354" s="177"/>
      <c r="AM1354" s="177"/>
      <c r="AN1354" s="177"/>
      <c r="AO1354" s="177"/>
      <c r="AP1354" s="177"/>
      <c r="AQ1354" s="177"/>
      <c r="AR1354" s="177"/>
      <c r="AS1354" s="177"/>
      <c r="AT1354" s="177"/>
    </row>
    <row r="1355" spans="1:46" ht="15" customHeight="1">
      <c r="A1355" s="177"/>
      <c r="B1355" s="177"/>
      <c r="C1355" s="177"/>
      <c r="D1355" s="177"/>
      <c r="E1355" s="177"/>
      <c r="F1355" s="177"/>
      <c r="G1355" s="177"/>
      <c r="H1355" s="177"/>
      <c r="I1355" s="177"/>
      <c r="J1355" s="177"/>
      <c r="K1355" s="177"/>
      <c r="L1355" s="177"/>
      <c r="M1355" s="177"/>
      <c r="N1355" s="177"/>
      <c r="O1355" s="177"/>
      <c r="P1355" s="177"/>
      <c r="Q1355" s="177"/>
      <c r="R1355" s="177"/>
      <c r="S1355" s="177"/>
      <c r="T1355" s="177"/>
      <c r="U1355" s="177"/>
      <c r="V1355" s="177"/>
      <c r="W1355" s="177"/>
      <c r="X1355" s="177"/>
      <c r="Y1355" s="177"/>
      <c r="Z1355" s="177"/>
      <c r="AA1355" s="177"/>
      <c r="AB1355" s="177"/>
      <c r="AC1355" s="177"/>
      <c r="AD1355" s="177"/>
      <c r="AE1355" s="177"/>
      <c r="AF1355" s="177"/>
      <c r="AG1355" s="177"/>
      <c r="AH1355" s="177"/>
      <c r="AI1355" s="177"/>
      <c r="AJ1355" s="177"/>
      <c r="AK1355" s="177"/>
      <c r="AL1355" s="177"/>
      <c r="AM1355" s="177"/>
      <c r="AN1355" s="177"/>
      <c r="AO1355" s="177"/>
      <c r="AP1355" s="177"/>
      <c r="AQ1355" s="177"/>
      <c r="AR1355" s="177"/>
      <c r="AS1355" s="177"/>
      <c r="AT1355" s="177"/>
    </row>
    <row r="1356" spans="1:46" ht="15" customHeight="1">
      <c r="A1356" s="177"/>
      <c r="B1356" s="177"/>
      <c r="C1356" s="177"/>
      <c r="D1356" s="177"/>
      <c r="E1356" s="177"/>
      <c r="F1356" s="177"/>
      <c r="G1356" s="177"/>
      <c r="H1356" s="177"/>
      <c r="I1356" s="177"/>
      <c r="J1356" s="177"/>
      <c r="K1356" s="177"/>
      <c r="L1356" s="177"/>
      <c r="M1356" s="177"/>
      <c r="N1356" s="177"/>
      <c r="O1356" s="177"/>
      <c r="P1356" s="177"/>
      <c r="Q1356" s="177"/>
      <c r="R1356" s="177"/>
      <c r="S1356" s="177"/>
      <c r="T1356" s="177"/>
      <c r="U1356" s="177"/>
      <c r="V1356" s="177"/>
      <c r="W1356" s="177"/>
      <c r="X1356" s="177"/>
      <c r="Y1356" s="177"/>
      <c r="Z1356" s="177"/>
      <c r="AA1356" s="177"/>
      <c r="AB1356" s="177"/>
      <c r="AC1356" s="177"/>
      <c r="AD1356" s="177"/>
      <c r="AE1356" s="177"/>
      <c r="AF1356" s="177"/>
      <c r="AG1356" s="177"/>
      <c r="AH1356" s="177"/>
      <c r="AI1356" s="177"/>
      <c r="AJ1356" s="177"/>
      <c r="AK1356" s="177"/>
      <c r="AL1356" s="177"/>
      <c r="AM1356" s="177"/>
      <c r="AN1356" s="177"/>
      <c r="AO1356" s="177"/>
      <c r="AP1356" s="177"/>
      <c r="AQ1356" s="177"/>
      <c r="AR1356" s="177"/>
      <c r="AS1356" s="177"/>
      <c r="AT1356" s="177"/>
    </row>
    <row r="1357" spans="1:46" ht="15" customHeight="1">
      <c r="A1357" s="177"/>
      <c r="B1357" s="177"/>
      <c r="C1357" s="177"/>
      <c r="D1357" s="177"/>
      <c r="E1357" s="177"/>
      <c r="F1357" s="177"/>
      <c r="G1357" s="177"/>
      <c r="H1357" s="177"/>
      <c r="I1357" s="177"/>
      <c r="J1357" s="177"/>
      <c r="K1357" s="177"/>
      <c r="L1357" s="177"/>
      <c r="M1357" s="177"/>
      <c r="N1357" s="177"/>
      <c r="O1357" s="177"/>
      <c r="P1357" s="177"/>
      <c r="Q1357" s="177"/>
      <c r="R1357" s="177"/>
      <c r="S1357" s="177"/>
      <c r="T1357" s="177"/>
      <c r="U1357" s="177"/>
      <c r="V1357" s="177"/>
      <c r="W1357" s="177"/>
      <c r="X1357" s="177"/>
      <c r="Y1357" s="177"/>
      <c r="Z1357" s="177"/>
      <c r="AA1357" s="177"/>
      <c r="AB1357" s="177"/>
      <c r="AC1357" s="177"/>
      <c r="AD1357" s="177"/>
      <c r="AE1357" s="177"/>
      <c r="AF1357" s="177"/>
      <c r="AG1357" s="177"/>
      <c r="AH1357" s="177"/>
      <c r="AI1357" s="177"/>
      <c r="AJ1357" s="177"/>
      <c r="AK1357" s="177"/>
      <c r="AL1357" s="177"/>
      <c r="AM1357" s="177"/>
      <c r="AN1357" s="177"/>
      <c r="AO1357" s="177"/>
      <c r="AP1357" s="177"/>
      <c r="AQ1357" s="177"/>
      <c r="AR1357" s="177"/>
      <c r="AS1357" s="177"/>
      <c r="AT1357" s="177"/>
    </row>
    <row r="1358" spans="1:46" ht="15" customHeight="1">
      <c r="A1358" s="177"/>
      <c r="B1358" s="177"/>
      <c r="C1358" s="177"/>
      <c r="D1358" s="177"/>
      <c r="E1358" s="177"/>
      <c r="F1358" s="177"/>
      <c r="G1358" s="177"/>
      <c r="H1358" s="177"/>
      <c r="I1358" s="177"/>
      <c r="J1358" s="177"/>
      <c r="K1358" s="177"/>
      <c r="L1358" s="177"/>
      <c r="M1358" s="177"/>
      <c r="N1358" s="177"/>
      <c r="O1358" s="177"/>
      <c r="P1358" s="177"/>
      <c r="Q1358" s="177"/>
      <c r="R1358" s="177"/>
      <c r="S1358" s="177"/>
      <c r="T1358" s="177"/>
      <c r="U1358" s="177"/>
      <c r="V1358" s="177"/>
      <c r="W1358" s="177"/>
      <c r="X1358" s="177"/>
      <c r="Y1358" s="177"/>
      <c r="Z1358" s="177"/>
      <c r="AA1358" s="177"/>
      <c r="AB1358" s="177"/>
      <c r="AC1358" s="177"/>
      <c r="AD1358" s="177"/>
      <c r="AE1358" s="177"/>
      <c r="AF1358" s="177"/>
      <c r="AG1358" s="177"/>
      <c r="AH1358" s="177"/>
      <c r="AI1358" s="177"/>
      <c r="AJ1358" s="177"/>
      <c r="AK1358" s="177"/>
      <c r="AL1358" s="177"/>
      <c r="AM1358" s="177"/>
      <c r="AN1358" s="177"/>
      <c r="AO1358" s="177"/>
      <c r="AP1358" s="177"/>
      <c r="AQ1358" s="177"/>
      <c r="AR1358" s="177"/>
      <c r="AS1358" s="177"/>
      <c r="AT1358" s="177"/>
    </row>
    <row r="1359" spans="1:46" ht="15" customHeight="1">
      <c r="A1359" s="177"/>
      <c r="B1359" s="177"/>
      <c r="C1359" s="177"/>
      <c r="D1359" s="177"/>
      <c r="E1359" s="177"/>
      <c r="F1359" s="177"/>
      <c r="G1359" s="177"/>
      <c r="H1359" s="177"/>
      <c r="I1359" s="177"/>
      <c r="J1359" s="177"/>
      <c r="K1359" s="177"/>
      <c r="L1359" s="177"/>
      <c r="M1359" s="177"/>
      <c r="N1359" s="177"/>
      <c r="O1359" s="177"/>
      <c r="P1359" s="177"/>
      <c r="Q1359" s="177"/>
      <c r="R1359" s="177"/>
      <c r="S1359" s="177"/>
      <c r="T1359" s="177"/>
      <c r="U1359" s="177"/>
      <c r="V1359" s="177"/>
      <c r="W1359" s="177"/>
      <c r="X1359" s="177"/>
      <c r="Y1359" s="177"/>
      <c r="Z1359" s="177"/>
      <c r="AA1359" s="177"/>
      <c r="AB1359" s="177"/>
      <c r="AC1359" s="177"/>
      <c r="AD1359" s="177"/>
      <c r="AE1359" s="177"/>
      <c r="AF1359" s="177"/>
      <c r="AG1359" s="177"/>
      <c r="AH1359" s="177"/>
      <c r="AI1359" s="177"/>
      <c r="AJ1359" s="177"/>
      <c r="AK1359" s="177"/>
      <c r="AL1359" s="177"/>
      <c r="AM1359" s="177"/>
      <c r="AN1359" s="177"/>
      <c r="AO1359" s="177"/>
      <c r="AP1359" s="177"/>
      <c r="AQ1359" s="177"/>
      <c r="AR1359" s="177"/>
      <c r="AS1359" s="177"/>
      <c r="AT1359" s="177"/>
    </row>
    <row r="1360" spans="1:46" ht="15" customHeight="1">
      <c r="A1360" s="177"/>
      <c r="B1360" s="177"/>
      <c r="C1360" s="177"/>
      <c r="D1360" s="177"/>
      <c r="E1360" s="177"/>
      <c r="F1360" s="177"/>
      <c r="G1360" s="177"/>
      <c r="H1360" s="177"/>
      <c r="I1360" s="177"/>
      <c r="J1360" s="177"/>
      <c r="K1360" s="177"/>
      <c r="L1360" s="177"/>
      <c r="M1360" s="177"/>
      <c r="N1360" s="177"/>
      <c r="O1360" s="177"/>
      <c r="P1360" s="177"/>
      <c r="Q1360" s="177"/>
      <c r="R1360" s="177"/>
      <c r="S1360" s="177"/>
      <c r="T1360" s="177"/>
      <c r="U1360" s="177"/>
      <c r="V1360" s="177"/>
      <c r="W1360" s="177"/>
      <c r="X1360" s="177"/>
      <c r="Y1360" s="177"/>
      <c r="Z1360" s="177"/>
      <c r="AA1360" s="177"/>
      <c r="AB1360" s="177"/>
      <c r="AC1360" s="177"/>
      <c r="AD1360" s="177"/>
      <c r="AE1360" s="177"/>
      <c r="AF1360" s="177"/>
      <c r="AG1360" s="177"/>
      <c r="AH1360" s="177"/>
      <c r="AI1360" s="177"/>
      <c r="AJ1360" s="177"/>
      <c r="AK1360" s="177"/>
      <c r="AL1360" s="177"/>
      <c r="AM1360" s="177"/>
      <c r="AN1360" s="177"/>
      <c r="AO1360" s="177"/>
      <c r="AP1360" s="177"/>
      <c r="AQ1360" s="177"/>
      <c r="AR1360" s="177"/>
      <c r="AS1360" s="177"/>
      <c r="AT1360" s="177"/>
    </row>
    <row r="1361" spans="1:46" ht="15" customHeight="1">
      <c r="A1361" s="177"/>
      <c r="B1361" s="177"/>
      <c r="C1361" s="177"/>
      <c r="D1361" s="177"/>
      <c r="E1361" s="177"/>
      <c r="F1361" s="177"/>
      <c r="G1361" s="177"/>
      <c r="H1361" s="177"/>
      <c r="I1361" s="177"/>
      <c r="J1361" s="177"/>
      <c r="K1361" s="177"/>
      <c r="L1361" s="177"/>
      <c r="M1361" s="177"/>
      <c r="N1361" s="177"/>
      <c r="O1361" s="177"/>
      <c r="P1361" s="177"/>
      <c r="Q1361" s="177"/>
      <c r="R1361" s="177"/>
      <c r="S1361" s="177"/>
      <c r="T1361" s="177"/>
      <c r="U1361" s="177"/>
      <c r="V1361" s="177"/>
      <c r="W1361" s="177"/>
      <c r="X1361" s="177"/>
      <c r="Y1361" s="177"/>
      <c r="Z1361" s="177"/>
      <c r="AA1361" s="177"/>
      <c r="AB1361" s="177"/>
      <c r="AC1361" s="177"/>
      <c r="AD1361" s="177"/>
      <c r="AE1361" s="177"/>
      <c r="AF1361" s="177"/>
      <c r="AG1361" s="177"/>
      <c r="AH1361" s="177"/>
      <c r="AI1361" s="177"/>
      <c r="AJ1361" s="177"/>
      <c r="AK1361" s="177"/>
      <c r="AL1361" s="177"/>
      <c r="AM1361" s="177"/>
      <c r="AN1361" s="177"/>
      <c r="AO1361" s="177"/>
      <c r="AP1361" s="177"/>
      <c r="AQ1361" s="177"/>
      <c r="AR1361" s="177"/>
      <c r="AS1361" s="177"/>
      <c r="AT1361" s="177"/>
    </row>
    <row r="1362" spans="1:46" ht="15" customHeight="1">
      <c r="A1362" s="177"/>
      <c r="B1362" s="177"/>
      <c r="C1362" s="177"/>
      <c r="D1362" s="177"/>
      <c r="E1362" s="177"/>
      <c r="F1362" s="177"/>
      <c r="G1362" s="177"/>
      <c r="H1362" s="177"/>
      <c r="I1362" s="177"/>
      <c r="J1362" s="177"/>
      <c r="K1362" s="177"/>
      <c r="L1362" s="177"/>
      <c r="M1362" s="177"/>
      <c r="N1362" s="177"/>
      <c r="O1362" s="177"/>
      <c r="P1362" s="177"/>
      <c r="Q1362" s="177"/>
      <c r="R1362" s="177"/>
      <c r="S1362" s="177"/>
      <c r="T1362" s="177"/>
      <c r="U1362" s="177"/>
      <c r="V1362" s="177"/>
      <c r="W1362" s="177"/>
      <c r="X1362" s="177"/>
      <c r="Y1362" s="177"/>
      <c r="Z1362" s="177"/>
      <c r="AA1362" s="177"/>
      <c r="AB1362" s="177"/>
      <c r="AC1362" s="177"/>
      <c r="AD1362" s="177"/>
      <c r="AE1362" s="177"/>
      <c r="AF1362" s="177"/>
      <c r="AG1362" s="177"/>
      <c r="AH1362" s="177"/>
      <c r="AI1362" s="177"/>
      <c r="AJ1362" s="177"/>
      <c r="AK1362" s="177"/>
      <c r="AL1362" s="177"/>
      <c r="AM1362" s="177"/>
      <c r="AN1362" s="177"/>
      <c r="AO1362" s="177"/>
      <c r="AP1362" s="177"/>
      <c r="AQ1362" s="177"/>
      <c r="AR1362" s="177"/>
      <c r="AS1362" s="177"/>
      <c r="AT1362" s="177"/>
    </row>
    <row r="1363" spans="1:46" ht="15" customHeight="1">
      <c r="A1363" s="177"/>
      <c r="B1363" s="177"/>
      <c r="C1363" s="177"/>
      <c r="D1363" s="177"/>
      <c r="E1363" s="177"/>
      <c r="F1363" s="177"/>
      <c r="G1363" s="177"/>
      <c r="H1363" s="177"/>
      <c r="I1363" s="177"/>
      <c r="J1363" s="177"/>
      <c r="K1363" s="177"/>
      <c r="L1363" s="177"/>
      <c r="M1363" s="177"/>
      <c r="N1363" s="177"/>
      <c r="O1363" s="177"/>
      <c r="P1363" s="177"/>
      <c r="Q1363" s="177"/>
      <c r="R1363" s="177"/>
      <c r="S1363" s="177"/>
      <c r="T1363" s="177"/>
      <c r="U1363" s="177"/>
      <c r="V1363" s="177"/>
      <c r="W1363" s="177"/>
      <c r="X1363" s="177"/>
      <c r="Y1363" s="177"/>
      <c r="Z1363" s="177"/>
      <c r="AA1363" s="177"/>
      <c r="AB1363" s="177"/>
      <c r="AC1363" s="177"/>
      <c r="AD1363" s="177"/>
      <c r="AE1363" s="177"/>
      <c r="AF1363" s="177"/>
      <c r="AG1363" s="177"/>
      <c r="AH1363" s="177"/>
      <c r="AI1363" s="177"/>
      <c r="AJ1363" s="177"/>
      <c r="AK1363" s="177"/>
      <c r="AL1363" s="177"/>
      <c r="AM1363" s="177"/>
      <c r="AN1363" s="177"/>
      <c r="AO1363" s="177"/>
      <c r="AP1363" s="177"/>
      <c r="AQ1363" s="177"/>
      <c r="AR1363" s="177"/>
      <c r="AS1363" s="177"/>
      <c r="AT1363" s="177"/>
    </row>
    <row r="1364" spans="1:46" ht="15" customHeight="1">
      <c r="A1364" s="177"/>
      <c r="B1364" s="177"/>
      <c r="C1364" s="177"/>
      <c r="D1364" s="177"/>
      <c r="E1364" s="177"/>
      <c r="F1364" s="177"/>
      <c r="G1364" s="177"/>
      <c r="H1364" s="177"/>
      <c r="I1364" s="177"/>
      <c r="J1364" s="177"/>
      <c r="K1364" s="177"/>
      <c r="L1364" s="177"/>
      <c r="M1364" s="177"/>
      <c r="N1364" s="177"/>
      <c r="O1364" s="177"/>
      <c r="P1364" s="177"/>
      <c r="Q1364" s="177"/>
      <c r="R1364" s="177"/>
      <c r="S1364" s="177"/>
      <c r="T1364" s="177"/>
      <c r="U1364" s="177"/>
      <c r="V1364" s="177"/>
      <c r="W1364" s="177"/>
      <c r="X1364" s="177"/>
      <c r="Y1364" s="177"/>
      <c r="Z1364" s="177"/>
      <c r="AA1364" s="177"/>
      <c r="AB1364" s="177"/>
      <c r="AC1364" s="177"/>
      <c r="AD1364" s="177"/>
      <c r="AE1364" s="177"/>
      <c r="AF1364" s="177"/>
      <c r="AG1364" s="177"/>
      <c r="AH1364" s="177"/>
      <c r="AI1364" s="177"/>
      <c r="AJ1364" s="177"/>
      <c r="AK1364" s="177"/>
      <c r="AL1364" s="177"/>
      <c r="AM1364" s="177"/>
      <c r="AN1364" s="177"/>
      <c r="AO1364" s="177"/>
      <c r="AP1364" s="177"/>
      <c r="AQ1364" s="177"/>
      <c r="AR1364" s="177"/>
      <c r="AS1364" s="177"/>
      <c r="AT1364" s="177"/>
    </row>
    <row r="1365" spans="1:46" ht="15" customHeight="1">
      <c r="A1365" s="177"/>
      <c r="B1365" s="177"/>
      <c r="C1365" s="177"/>
      <c r="D1365" s="177"/>
      <c r="E1365" s="177"/>
      <c r="F1365" s="177"/>
      <c r="G1365" s="177"/>
      <c r="H1365" s="177"/>
      <c r="I1365" s="177"/>
      <c r="J1365" s="177"/>
      <c r="K1365" s="177"/>
      <c r="L1365" s="177"/>
      <c r="M1365" s="177"/>
      <c r="N1365" s="177"/>
      <c r="O1365" s="177"/>
      <c r="P1365" s="177"/>
      <c r="Q1365" s="177"/>
      <c r="R1365" s="177"/>
      <c r="S1365" s="177"/>
      <c r="T1365" s="177"/>
      <c r="U1365" s="177"/>
      <c r="V1365" s="177"/>
      <c r="W1365" s="177"/>
      <c r="X1365" s="177"/>
      <c r="Y1365" s="177"/>
      <c r="Z1365" s="177"/>
      <c r="AA1365" s="177"/>
      <c r="AB1365" s="177"/>
      <c r="AC1365" s="177"/>
      <c r="AD1365" s="177"/>
      <c r="AE1365" s="177"/>
      <c r="AF1365" s="177"/>
      <c r="AG1365" s="177"/>
      <c r="AH1365" s="177"/>
      <c r="AI1365" s="177"/>
      <c r="AJ1365" s="177"/>
      <c r="AK1365" s="177"/>
      <c r="AL1365" s="177"/>
      <c r="AM1365" s="177"/>
      <c r="AN1365" s="177"/>
      <c r="AO1365" s="177"/>
      <c r="AP1365" s="177"/>
      <c r="AQ1365" s="177"/>
      <c r="AR1365" s="177"/>
      <c r="AS1365" s="177"/>
      <c r="AT1365" s="177"/>
    </row>
    <row r="1366" spans="1:46" ht="15" customHeight="1">
      <c r="A1366" s="177"/>
      <c r="B1366" s="177"/>
      <c r="C1366" s="177"/>
      <c r="D1366" s="177"/>
      <c r="E1366" s="177"/>
      <c r="F1366" s="177"/>
      <c r="G1366" s="177"/>
      <c r="H1366" s="177"/>
      <c r="I1366" s="177"/>
      <c r="J1366" s="177"/>
      <c r="K1366" s="177"/>
      <c r="L1366" s="177"/>
      <c r="M1366" s="177"/>
      <c r="N1366" s="177"/>
      <c r="O1366" s="177"/>
      <c r="P1366" s="177"/>
      <c r="Q1366" s="177"/>
      <c r="R1366" s="177"/>
      <c r="S1366" s="177"/>
      <c r="T1366" s="177"/>
      <c r="U1366" s="177"/>
      <c r="V1366" s="177"/>
      <c r="W1366" s="177"/>
      <c r="X1366" s="177"/>
      <c r="Y1366" s="177"/>
      <c r="Z1366" s="177"/>
      <c r="AA1366" s="177"/>
      <c r="AB1366" s="177"/>
      <c r="AC1366" s="177"/>
      <c r="AD1366" s="177"/>
      <c r="AE1366" s="177"/>
      <c r="AF1366" s="177"/>
      <c r="AG1366" s="177"/>
      <c r="AH1366" s="177"/>
      <c r="AI1366" s="177"/>
      <c r="AJ1366" s="177"/>
      <c r="AK1366" s="177"/>
      <c r="AL1366" s="177"/>
      <c r="AM1366" s="177"/>
      <c r="AN1366" s="177"/>
      <c r="AO1366" s="177"/>
      <c r="AP1366" s="177"/>
      <c r="AQ1366" s="177"/>
      <c r="AR1366" s="177"/>
      <c r="AS1366" s="177"/>
      <c r="AT1366" s="177"/>
    </row>
    <row r="1367" spans="1:46" ht="15" customHeight="1">
      <c r="A1367" s="177"/>
      <c r="B1367" s="177"/>
      <c r="C1367" s="177"/>
      <c r="D1367" s="177"/>
      <c r="E1367" s="177"/>
      <c r="F1367" s="177"/>
      <c r="G1367" s="177"/>
      <c r="H1367" s="177"/>
      <c r="I1367" s="177"/>
      <c r="J1367" s="177"/>
      <c r="K1367" s="177"/>
      <c r="L1367" s="177"/>
      <c r="M1367" s="177"/>
      <c r="N1367" s="177"/>
      <c r="O1367" s="177"/>
      <c r="P1367" s="177"/>
      <c r="Q1367" s="177"/>
      <c r="R1367" s="177"/>
      <c r="S1367" s="177"/>
      <c r="T1367" s="177"/>
      <c r="U1367" s="177"/>
      <c r="V1367" s="177"/>
      <c r="W1367" s="177"/>
      <c r="X1367" s="177"/>
      <c r="Y1367" s="177"/>
      <c r="Z1367" s="177"/>
      <c r="AA1367" s="177"/>
      <c r="AB1367" s="177"/>
      <c r="AC1367" s="177"/>
      <c r="AD1367" s="177"/>
      <c r="AE1367" s="177"/>
      <c r="AF1367" s="177"/>
      <c r="AG1367" s="177"/>
      <c r="AH1367" s="177"/>
      <c r="AI1367" s="177"/>
      <c r="AJ1367" s="177"/>
      <c r="AK1367" s="177"/>
      <c r="AL1367" s="177"/>
      <c r="AM1367" s="177"/>
      <c r="AN1367" s="177"/>
      <c r="AO1367" s="177"/>
      <c r="AP1367" s="177"/>
      <c r="AQ1367" s="177"/>
      <c r="AR1367" s="177"/>
      <c r="AS1367" s="177"/>
      <c r="AT1367" s="177"/>
    </row>
    <row r="1368" spans="1:46" ht="15" customHeight="1">
      <c r="A1368" s="177"/>
      <c r="B1368" s="177"/>
      <c r="C1368" s="177"/>
      <c r="D1368" s="177"/>
      <c r="E1368" s="177"/>
      <c r="F1368" s="177"/>
      <c r="G1368" s="177"/>
      <c r="H1368" s="177"/>
      <c r="I1368" s="177"/>
      <c r="J1368" s="177"/>
      <c r="K1368" s="177"/>
      <c r="L1368" s="177"/>
      <c r="M1368" s="177"/>
      <c r="N1368" s="177"/>
      <c r="O1368" s="177"/>
      <c r="P1368" s="177"/>
      <c r="Q1368" s="177"/>
      <c r="R1368" s="177"/>
      <c r="S1368" s="177"/>
      <c r="T1368" s="177"/>
      <c r="U1368" s="177"/>
      <c r="V1368" s="177"/>
      <c r="W1368" s="177"/>
      <c r="X1368" s="177"/>
      <c r="Y1368" s="177"/>
      <c r="Z1368" s="177"/>
      <c r="AA1368" s="177"/>
      <c r="AB1368" s="177"/>
      <c r="AC1368" s="177"/>
      <c r="AD1368" s="177"/>
      <c r="AE1368" s="177"/>
      <c r="AF1368" s="177"/>
      <c r="AG1368" s="177"/>
      <c r="AH1368" s="177"/>
      <c r="AI1368" s="177"/>
      <c r="AJ1368" s="177"/>
      <c r="AK1368" s="177"/>
      <c r="AL1368" s="177"/>
      <c r="AM1368" s="177"/>
      <c r="AN1368" s="177"/>
      <c r="AO1368" s="177"/>
      <c r="AP1368" s="177"/>
      <c r="AQ1368" s="177"/>
      <c r="AR1368" s="177"/>
      <c r="AS1368" s="177"/>
      <c r="AT1368" s="177"/>
    </row>
    <row r="1369" spans="1:46" ht="15" customHeight="1">
      <c r="A1369" s="177"/>
      <c r="B1369" s="177"/>
      <c r="C1369" s="177"/>
      <c r="D1369" s="177"/>
      <c r="E1369" s="177"/>
      <c r="F1369" s="177"/>
      <c r="G1369" s="177"/>
      <c r="H1369" s="177"/>
      <c r="I1369" s="177"/>
      <c r="J1369" s="177"/>
      <c r="K1369" s="177"/>
      <c r="L1369" s="177"/>
      <c r="M1369" s="177"/>
      <c r="N1369" s="177"/>
      <c r="O1369" s="177"/>
      <c r="P1369" s="177"/>
      <c r="Q1369" s="177"/>
      <c r="R1369" s="177"/>
      <c r="S1369" s="177"/>
      <c r="T1369" s="177"/>
      <c r="U1369" s="177"/>
      <c r="V1369" s="177"/>
      <c r="W1369" s="177"/>
      <c r="X1369" s="177"/>
      <c r="Y1369" s="177"/>
      <c r="Z1369" s="177"/>
      <c r="AA1369" s="177"/>
      <c r="AB1369" s="177"/>
      <c r="AC1369" s="177"/>
      <c r="AD1369" s="177"/>
      <c r="AE1369" s="177"/>
      <c r="AF1369" s="177"/>
      <c r="AG1369" s="177"/>
      <c r="AH1369" s="177"/>
      <c r="AI1369" s="177"/>
      <c r="AJ1369" s="177"/>
      <c r="AK1369" s="177"/>
      <c r="AL1369" s="177"/>
      <c r="AM1369" s="177"/>
      <c r="AN1369" s="177"/>
      <c r="AO1369" s="177"/>
      <c r="AP1369" s="177"/>
      <c r="AQ1369" s="177"/>
      <c r="AR1369" s="177"/>
      <c r="AS1369" s="177"/>
      <c r="AT1369" s="177"/>
    </row>
    <row r="1370" spans="1:46" ht="15" customHeight="1">
      <c r="A1370" s="177"/>
      <c r="B1370" s="177"/>
      <c r="C1370" s="177"/>
      <c r="D1370" s="177"/>
      <c r="E1370" s="177"/>
      <c r="F1370" s="177"/>
      <c r="G1370" s="177"/>
      <c r="H1370" s="177"/>
      <c r="I1370" s="177"/>
      <c r="J1370" s="177"/>
      <c r="K1370" s="177"/>
      <c r="L1370" s="177"/>
      <c r="M1370" s="177"/>
      <c r="N1370" s="177"/>
      <c r="O1370" s="177"/>
      <c r="P1370" s="177"/>
      <c r="Q1370" s="177"/>
      <c r="R1370" s="177"/>
      <c r="S1370" s="177"/>
      <c r="T1370" s="177"/>
      <c r="U1370" s="177"/>
      <c r="V1370" s="177"/>
      <c r="W1370" s="177"/>
      <c r="X1370" s="177"/>
      <c r="Y1370" s="177"/>
      <c r="Z1370" s="177"/>
      <c r="AA1370" s="177"/>
      <c r="AB1370" s="177"/>
      <c r="AC1370" s="177"/>
      <c r="AD1370" s="177"/>
      <c r="AE1370" s="177"/>
      <c r="AF1370" s="177"/>
      <c r="AG1370" s="177"/>
      <c r="AH1370" s="177"/>
      <c r="AI1370" s="177"/>
      <c r="AJ1370" s="177"/>
      <c r="AK1370" s="177"/>
      <c r="AL1370" s="177"/>
      <c r="AM1370" s="177"/>
      <c r="AN1370" s="177"/>
      <c r="AO1370" s="177"/>
      <c r="AP1370" s="177"/>
      <c r="AQ1370" s="177"/>
      <c r="AR1370" s="177"/>
      <c r="AS1370" s="177"/>
      <c r="AT1370" s="177"/>
    </row>
    <row r="1371" spans="1:46" ht="15" customHeight="1">
      <c r="A1371" s="177"/>
      <c r="B1371" s="177"/>
      <c r="C1371" s="177"/>
      <c r="D1371" s="177"/>
      <c r="E1371" s="177"/>
      <c r="F1371" s="177"/>
      <c r="G1371" s="177"/>
      <c r="H1371" s="177"/>
      <c r="I1371" s="177"/>
      <c r="J1371" s="177"/>
      <c r="K1371" s="177"/>
      <c r="L1371" s="177"/>
      <c r="M1371" s="177"/>
      <c r="N1371" s="177"/>
      <c r="O1371" s="177"/>
      <c r="P1371" s="177"/>
      <c r="Q1371" s="177"/>
      <c r="R1371" s="177"/>
      <c r="S1371" s="177"/>
      <c r="T1371" s="177"/>
      <c r="U1371" s="177"/>
      <c r="V1371" s="177"/>
      <c r="W1371" s="177"/>
      <c r="X1371" s="177"/>
      <c r="Y1371" s="177"/>
      <c r="Z1371" s="177"/>
      <c r="AA1371" s="177"/>
      <c r="AB1371" s="177"/>
      <c r="AC1371" s="177"/>
      <c r="AD1371" s="177"/>
      <c r="AE1371" s="177"/>
      <c r="AF1371" s="177"/>
      <c r="AG1371" s="177"/>
      <c r="AH1371" s="177"/>
      <c r="AI1371" s="177"/>
      <c r="AJ1371" s="177"/>
      <c r="AK1371" s="177"/>
      <c r="AL1371" s="177"/>
      <c r="AM1371" s="177"/>
      <c r="AN1371" s="177"/>
      <c r="AO1371" s="177"/>
      <c r="AP1371" s="177"/>
      <c r="AQ1371" s="177"/>
      <c r="AR1371" s="177"/>
      <c r="AS1371" s="177"/>
      <c r="AT1371" s="177"/>
    </row>
    <row r="1372" spans="1:46" ht="15" customHeight="1">
      <c r="A1372" s="177"/>
      <c r="B1372" s="177"/>
      <c r="C1372" s="177"/>
      <c r="D1372" s="177"/>
      <c r="E1372" s="177"/>
      <c r="F1372" s="177"/>
      <c r="G1372" s="177"/>
      <c r="H1372" s="177"/>
      <c r="I1372" s="177"/>
      <c r="J1372" s="177"/>
      <c r="K1372" s="177"/>
      <c r="L1372" s="177"/>
      <c r="M1372" s="177"/>
      <c r="N1372" s="177"/>
      <c r="O1372" s="177"/>
      <c r="P1372" s="177"/>
      <c r="Q1372" s="177"/>
      <c r="R1372" s="177"/>
      <c r="S1372" s="177"/>
      <c r="T1372" s="177"/>
      <c r="U1372" s="177"/>
      <c r="V1372" s="177"/>
      <c r="W1372" s="177"/>
      <c r="X1372" s="177"/>
      <c r="Y1372" s="177"/>
      <c r="Z1372" s="177"/>
      <c r="AA1372" s="177"/>
      <c r="AB1372" s="177"/>
      <c r="AC1372" s="177"/>
      <c r="AD1372" s="177"/>
      <c r="AE1372" s="177"/>
      <c r="AF1372" s="177"/>
      <c r="AG1372" s="177"/>
      <c r="AH1372" s="177"/>
      <c r="AI1372" s="177"/>
      <c r="AJ1372" s="177"/>
      <c r="AK1372" s="177"/>
      <c r="AL1372" s="177"/>
      <c r="AM1372" s="177"/>
      <c r="AN1372" s="177"/>
      <c r="AO1372" s="177"/>
      <c r="AP1372" s="177"/>
      <c r="AQ1372" s="177"/>
      <c r="AR1372" s="177"/>
      <c r="AS1372" s="177"/>
      <c r="AT1372" s="177"/>
    </row>
    <row r="1373" spans="1:46" ht="15" customHeight="1">
      <c r="A1373" s="177"/>
      <c r="B1373" s="177"/>
      <c r="C1373" s="177"/>
      <c r="D1373" s="177"/>
      <c r="E1373" s="177"/>
      <c r="F1373" s="177"/>
      <c r="G1373" s="177"/>
      <c r="H1373" s="177"/>
      <c r="I1373" s="177"/>
      <c r="J1373" s="177"/>
      <c r="K1373" s="177"/>
      <c r="L1373" s="177"/>
      <c r="M1373" s="177"/>
      <c r="N1373" s="177"/>
      <c r="O1373" s="177"/>
      <c r="P1373" s="177"/>
      <c r="Q1373" s="177"/>
      <c r="R1373" s="177"/>
      <c r="S1373" s="177"/>
      <c r="T1373" s="177"/>
      <c r="U1373" s="177"/>
      <c r="V1373" s="177"/>
      <c r="W1373" s="177"/>
      <c r="X1373" s="177"/>
      <c r="Y1373" s="177"/>
      <c r="Z1373" s="177"/>
      <c r="AA1373" s="177"/>
      <c r="AB1373" s="177"/>
      <c r="AC1373" s="177"/>
      <c r="AD1373" s="177"/>
      <c r="AE1373" s="177"/>
      <c r="AF1373" s="177"/>
      <c r="AG1373" s="177"/>
      <c r="AH1373" s="177"/>
      <c r="AI1373" s="177"/>
      <c r="AJ1373" s="177"/>
      <c r="AK1373" s="177"/>
      <c r="AL1373" s="177"/>
      <c r="AM1373" s="177"/>
      <c r="AN1373" s="177"/>
      <c r="AO1373" s="177"/>
      <c r="AP1373" s="177"/>
      <c r="AQ1373" s="177"/>
      <c r="AR1373" s="177"/>
      <c r="AS1373" s="177"/>
      <c r="AT1373" s="177"/>
    </row>
    <row r="1374" spans="1:46" ht="15" customHeight="1">
      <c r="A1374" s="177"/>
      <c r="B1374" s="177"/>
      <c r="C1374" s="177"/>
      <c r="D1374" s="177"/>
      <c r="E1374" s="177"/>
      <c r="F1374" s="177"/>
      <c r="G1374" s="177"/>
      <c r="H1374" s="177"/>
      <c r="I1374" s="177"/>
      <c r="J1374" s="177"/>
      <c r="K1374" s="177"/>
      <c r="L1374" s="177"/>
      <c r="M1374" s="177"/>
      <c r="N1374" s="177"/>
      <c r="O1374" s="177"/>
      <c r="P1374" s="177"/>
      <c r="Q1374" s="177"/>
      <c r="R1374" s="177"/>
      <c r="S1374" s="177"/>
      <c r="T1374" s="177"/>
      <c r="U1374" s="177"/>
      <c r="V1374" s="177"/>
      <c r="W1374" s="177"/>
      <c r="X1374" s="177"/>
      <c r="Y1374" s="177"/>
      <c r="Z1374" s="177"/>
      <c r="AA1374" s="177"/>
      <c r="AB1374" s="177"/>
      <c r="AC1374" s="177"/>
      <c r="AD1374" s="177"/>
      <c r="AE1374" s="177"/>
      <c r="AF1374" s="177"/>
      <c r="AG1374" s="177"/>
      <c r="AH1374" s="177"/>
      <c r="AI1374" s="177"/>
      <c r="AJ1374" s="177"/>
      <c r="AK1374" s="177"/>
      <c r="AL1374" s="177"/>
      <c r="AM1374" s="177"/>
      <c r="AN1374" s="177"/>
      <c r="AO1374" s="177"/>
      <c r="AP1374" s="177"/>
      <c r="AQ1374" s="177"/>
      <c r="AR1374" s="177"/>
      <c r="AS1374" s="177"/>
      <c r="AT1374" s="177"/>
    </row>
    <row r="1375" spans="1:46" ht="15" customHeight="1">
      <c r="A1375" s="177"/>
      <c r="B1375" s="177"/>
      <c r="C1375" s="177"/>
      <c r="D1375" s="177"/>
      <c r="E1375" s="177"/>
      <c r="F1375" s="177"/>
      <c r="G1375" s="177"/>
      <c r="H1375" s="177"/>
      <c r="I1375" s="177"/>
      <c r="J1375" s="177"/>
      <c r="K1375" s="177"/>
      <c r="L1375" s="177"/>
      <c r="M1375" s="177"/>
      <c r="N1375" s="177"/>
      <c r="O1375" s="177"/>
      <c r="P1375" s="177"/>
      <c r="Q1375" s="177"/>
      <c r="R1375" s="177"/>
      <c r="S1375" s="177"/>
      <c r="T1375" s="177"/>
      <c r="U1375" s="177"/>
      <c r="V1375" s="177"/>
      <c r="W1375" s="177"/>
      <c r="X1375" s="177"/>
      <c r="Y1375" s="177"/>
      <c r="Z1375" s="177"/>
      <c r="AA1375" s="177"/>
      <c r="AB1375" s="177"/>
      <c r="AC1375" s="177"/>
      <c r="AD1375" s="177"/>
      <c r="AE1375" s="177"/>
      <c r="AF1375" s="177"/>
      <c r="AG1375" s="177"/>
      <c r="AH1375" s="177"/>
      <c r="AI1375" s="177"/>
      <c r="AJ1375" s="177"/>
      <c r="AK1375" s="177"/>
      <c r="AL1375" s="177"/>
      <c r="AM1375" s="177"/>
      <c r="AN1375" s="177"/>
      <c r="AO1375" s="177"/>
      <c r="AP1375" s="177"/>
      <c r="AQ1375" s="177"/>
      <c r="AR1375" s="177"/>
      <c r="AS1375" s="177"/>
      <c r="AT1375" s="177"/>
    </row>
    <row r="1376" spans="1:46" ht="15" customHeight="1">
      <c r="A1376" s="177"/>
      <c r="B1376" s="177"/>
      <c r="C1376" s="177"/>
      <c r="D1376" s="177"/>
      <c r="E1376" s="177"/>
      <c r="F1376" s="177"/>
      <c r="G1376" s="177"/>
      <c r="H1376" s="177"/>
      <c r="I1376" s="177"/>
      <c r="J1376" s="177"/>
      <c r="K1376" s="177"/>
      <c r="L1376" s="177"/>
      <c r="M1376" s="177"/>
      <c r="N1376" s="177"/>
      <c r="O1376" s="177"/>
      <c r="P1376" s="177"/>
      <c r="Q1376" s="177"/>
      <c r="R1376" s="177"/>
      <c r="S1376" s="177"/>
      <c r="T1376" s="177"/>
      <c r="U1376" s="177"/>
      <c r="V1376" s="177"/>
      <c r="W1376" s="177"/>
      <c r="X1376" s="177"/>
      <c r="Y1376" s="177"/>
      <c r="Z1376" s="177"/>
      <c r="AA1376" s="177"/>
      <c r="AB1376" s="177"/>
      <c r="AC1376" s="177"/>
      <c r="AD1376" s="177"/>
      <c r="AE1376" s="177"/>
      <c r="AF1376" s="177"/>
      <c r="AG1376" s="177"/>
      <c r="AH1376" s="177"/>
      <c r="AI1376" s="177"/>
      <c r="AJ1376" s="177"/>
      <c r="AK1376" s="177"/>
      <c r="AL1376" s="177"/>
      <c r="AM1376" s="177"/>
      <c r="AN1376" s="177"/>
      <c r="AO1376" s="177"/>
      <c r="AP1376" s="177"/>
      <c r="AQ1376" s="177"/>
      <c r="AR1376" s="177"/>
      <c r="AS1376" s="177"/>
      <c r="AT1376" s="177"/>
    </row>
    <row r="1377" spans="1:46" ht="15" customHeight="1">
      <c r="A1377" s="177"/>
      <c r="B1377" s="177"/>
      <c r="C1377" s="177"/>
      <c r="D1377" s="177"/>
      <c r="E1377" s="177"/>
      <c r="F1377" s="177"/>
      <c r="G1377" s="177"/>
      <c r="H1377" s="177"/>
      <c r="I1377" s="177"/>
      <c r="J1377" s="177"/>
      <c r="K1377" s="177"/>
      <c r="L1377" s="177"/>
      <c r="M1377" s="177"/>
      <c r="N1377" s="177"/>
      <c r="O1377" s="177"/>
      <c r="P1377" s="177"/>
      <c r="Q1377" s="177"/>
      <c r="R1377" s="177"/>
      <c r="S1377" s="177"/>
      <c r="T1377" s="177"/>
      <c r="U1377" s="177"/>
      <c r="V1377" s="177"/>
      <c r="W1377" s="177"/>
      <c r="X1377" s="177"/>
      <c r="Y1377" s="177"/>
      <c r="Z1377" s="177"/>
      <c r="AA1377" s="177"/>
      <c r="AB1377" s="177"/>
      <c r="AC1377" s="177"/>
      <c r="AD1377" s="177"/>
      <c r="AE1377" s="177"/>
      <c r="AF1377" s="177"/>
      <c r="AG1377" s="177"/>
      <c r="AH1377" s="177"/>
      <c r="AI1377" s="177"/>
      <c r="AJ1377" s="177"/>
      <c r="AK1377" s="177"/>
      <c r="AL1377" s="177"/>
      <c r="AM1377" s="177"/>
      <c r="AN1377" s="177"/>
      <c r="AO1377" s="177"/>
      <c r="AP1377" s="177"/>
      <c r="AQ1377" s="177"/>
      <c r="AR1377" s="177"/>
      <c r="AS1377" s="177"/>
      <c r="AT1377" s="177"/>
    </row>
    <row r="1378" spans="1:46" ht="15" customHeight="1">
      <c r="A1378" s="177"/>
      <c r="B1378" s="177"/>
      <c r="C1378" s="177"/>
      <c r="D1378" s="177"/>
      <c r="E1378" s="177"/>
      <c r="F1378" s="177"/>
      <c r="G1378" s="177"/>
      <c r="H1378" s="177"/>
      <c r="I1378" s="177"/>
      <c r="J1378" s="177"/>
      <c r="K1378" s="177"/>
      <c r="L1378" s="177"/>
      <c r="M1378" s="177"/>
      <c r="N1378" s="177"/>
      <c r="O1378" s="177"/>
      <c r="P1378" s="177"/>
      <c r="Q1378" s="177"/>
      <c r="R1378" s="177"/>
      <c r="S1378" s="177"/>
      <c r="T1378" s="177"/>
      <c r="U1378" s="177"/>
      <c r="V1378" s="177"/>
      <c r="W1378" s="177"/>
      <c r="X1378" s="177"/>
      <c r="Y1378" s="177"/>
      <c r="Z1378" s="177"/>
      <c r="AA1378" s="177"/>
      <c r="AB1378" s="177"/>
      <c r="AC1378" s="177"/>
      <c r="AD1378" s="177"/>
      <c r="AE1378" s="177"/>
      <c r="AF1378" s="177"/>
      <c r="AG1378" s="177"/>
      <c r="AH1378" s="177"/>
      <c r="AI1378" s="177"/>
      <c r="AJ1378" s="177"/>
      <c r="AK1378" s="177"/>
      <c r="AL1378" s="177"/>
      <c r="AM1378" s="177"/>
      <c r="AN1378" s="177"/>
      <c r="AO1378" s="177"/>
      <c r="AP1378" s="177"/>
      <c r="AQ1378" s="177"/>
      <c r="AR1378" s="177"/>
      <c r="AS1378" s="177"/>
      <c r="AT1378" s="177"/>
    </row>
    <row r="1379" spans="1:46" ht="15" customHeight="1">
      <c r="A1379" s="177"/>
      <c r="B1379" s="177"/>
      <c r="C1379" s="177"/>
      <c r="D1379" s="177"/>
      <c r="E1379" s="177"/>
      <c r="F1379" s="177"/>
      <c r="G1379" s="177"/>
      <c r="H1379" s="177"/>
      <c r="I1379" s="177"/>
      <c r="J1379" s="177"/>
      <c r="K1379" s="177"/>
      <c r="L1379" s="177"/>
      <c r="M1379" s="177"/>
      <c r="N1379" s="177"/>
      <c r="O1379" s="177"/>
      <c r="P1379" s="177"/>
      <c r="Q1379" s="177"/>
      <c r="R1379" s="177"/>
      <c r="S1379" s="177"/>
      <c r="T1379" s="177"/>
      <c r="U1379" s="177"/>
      <c r="V1379" s="177"/>
      <c r="W1379" s="177"/>
      <c r="X1379" s="177"/>
      <c r="Y1379" s="177"/>
      <c r="Z1379" s="177"/>
      <c r="AA1379" s="177"/>
      <c r="AB1379" s="177"/>
      <c r="AC1379" s="177"/>
      <c r="AD1379" s="177"/>
      <c r="AE1379" s="177"/>
      <c r="AF1379" s="177"/>
      <c r="AG1379" s="177"/>
      <c r="AH1379" s="177"/>
      <c r="AI1379" s="177"/>
      <c r="AJ1379" s="177"/>
      <c r="AK1379" s="177"/>
      <c r="AL1379" s="177"/>
      <c r="AM1379" s="177"/>
      <c r="AN1379" s="177"/>
      <c r="AO1379" s="177"/>
      <c r="AP1379" s="177"/>
      <c r="AQ1379" s="177"/>
      <c r="AR1379" s="177"/>
      <c r="AS1379" s="177"/>
      <c r="AT1379" s="177"/>
    </row>
    <row r="1380" spans="1:46" ht="15" customHeight="1">
      <c r="A1380" s="177"/>
      <c r="B1380" s="177"/>
      <c r="C1380" s="177"/>
      <c r="D1380" s="177"/>
      <c r="E1380" s="177"/>
      <c r="F1380" s="177"/>
      <c r="G1380" s="177"/>
      <c r="H1380" s="177"/>
      <c r="I1380" s="177"/>
      <c r="J1380" s="177"/>
      <c r="K1380" s="177"/>
      <c r="L1380" s="177"/>
      <c r="M1380" s="177"/>
      <c r="N1380" s="177"/>
      <c r="O1380" s="177"/>
      <c r="P1380" s="177"/>
      <c r="Q1380" s="177"/>
      <c r="R1380" s="177"/>
      <c r="S1380" s="177"/>
      <c r="T1380" s="177"/>
      <c r="U1380" s="177"/>
      <c r="V1380" s="177"/>
      <c r="W1380" s="177"/>
      <c r="X1380" s="177"/>
      <c r="Y1380" s="177"/>
      <c r="Z1380" s="177"/>
      <c r="AA1380" s="177"/>
      <c r="AB1380" s="177"/>
      <c r="AC1380" s="177"/>
      <c r="AD1380" s="177"/>
      <c r="AE1380" s="177"/>
      <c r="AF1380" s="177"/>
      <c r="AG1380" s="177"/>
      <c r="AH1380" s="177"/>
      <c r="AI1380" s="177"/>
      <c r="AJ1380" s="177"/>
      <c r="AK1380" s="177"/>
      <c r="AL1380" s="177"/>
      <c r="AM1380" s="177"/>
      <c r="AN1380" s="177"/>
      <c r="AO1380" s="177"/>
      <c r="AP1380" s="177"/>
      <c r="AQ1380" s="177"/>
      <c r="AR1380" s="177"/>
      <c r="AS1380" s="177"/>
      <c r="AT1380" s="177"/>
    </row>
    <row r="1381" spans="1:46" ht="15" customHeight="1">
      <c r="A1381" s="177"/>
      <c r="B1381" s="177"/>
      <c r="C1381" s="177"/>
      <c r="D1381" s="177"/>
      <c r="E1381" s="177"/>
      <c r="F1381" s="177"/>
      <c r="G1381" s="177"/>
      <c r="H1381" s="177"/>
      <c r="I1381" s="177"/>
      <c r="J1381" s="177"/>
      <c r="K1381" s="177"/>
      <c r="L1381" s="177"/>
      <c r="M1381" s="177"/>
      <c r="N1381" s="177"/>
      <c r="O1381" s="177"/>
      <c r="P1381" s="177"/>
      <c r="Q1381" s="177"/>
      <c r="R1381" s="177"/>
      <c r="S1381" s="177"/>
      <c r="T1381" s="177"/>
      <c r="U1381" s="177"/>
      <c r="V1381" s="177"/>
      <c r="W1381" s="177"/>
      <c r="X1381" s="177"/>
      <c r="Y1381" s="177"/>
      <c r="Z1381" s="177"/>
      <c r="AA1381" s="177"/>
      <c r="AB1381" s="177"/>
      <c r="AC1381" s="177"/>
      <c r="AD1381" s="177"/>
      <c r="AE1381" s="177"/>
      <c r="AF1381" s="177"/>
      <c r="AG1381" s="177"/>
      <c r="AH1381" s="177"/>
      <c r="AI1381" s="177"/>
      <c r="AJ1381" s="177"/>
      <c r="AK1381" s="177"/>
      <c r="AL1381" s="177"/>
      <c r="AM1381" s="177"/>
      <c r="AN1381" s="177"/>
      <c r="AO1381" s="177"/>
      <c r="AP1381" s="177"/>
      <c r="AQ1381" s="177"/>
      <c r="AR1381" s="177"/>
      <c r="AS1381" s="177"/>
      <c r="AT1381" s="177"/>
    </row>
    <row r="1382" spans="1:46" ht="15" customHeight="1">
      <c r="A1382" s="177"/>
      <c r="B1382" s="177"/>
      <c r="C1382" s="177"/>
      <c r="D1382" s="177"/>
      <c r="E1382" s="177"/>
      <c r="F1382" s="177"/>
      <c r="G1382" s="177"/>
      <c r="H1382" s="177"/>
      <c r="I1382" s="177"/>
      <c r="J1382" s="177"/>
      <c r="K1382" s="177"/>
      <c r="L1382" s="177"/>
      <c r="M1382" s="177"/>
      <c r="N1382" s="177"/>
      <c r="O1382" s="177"/>
      <c r="P1382" s="177"/>
      <c r="Q1382" s="177"/>
      <c r="R1382" s="177"/>
      <c r="S1382" s="177"/>
      <c r="T1382" s="177"/>
      <c r="U1382" s="177"/>
      <c r="V1382" s="177"/>
      <c r="W1382" s="177"/>
      <c r="X1382" s="177"/>
      <c r="Y1382" s="177"/>
      <c r="Z1382" s="177"/>
      <c r="AA1382" s="177"/>
      <c r="AB1382" s="177"/>
      <c r="AC1382" s="177"/>
      <c r="AD1382" s="177"/>
      <c r="AE1382" s="177"/>
      <c r="AF1382" s="177"/>
      <c r="AG1382" s="177"/>
      <c r="AH1382" s="177"/>
      <c r="AI1382" s="177"/>
      <c r="AJ1382" s="177"/>
      <c r="AK1382" s="177"/>
      <c r="AL1382" s="177"/>
      <c r="AM1382" s="177"/>
      <c r="AN1382" s="177"/>
      <c r="AO1382" s="177"/>
      <c r="AP1382" s="177"/>
      <c r="AQ1382" s="177"/>
      <c r="AR1382" s="177"/>
      <c r="AS1382" s="177"/>
      <c r="AT1382" s="177"/>
    </row>
    <row r="1383" spans="1:46" ht="15" customHeight="1">
      <c r="A1383" s="177"/>
      <c r="B1383" s="177"/>
      <c r="C1383" s="177"/>
      <c r="D1383" s="177"/>
      <c r="E1383" s="177"/>
      <c r="F1383" s="177"/>
      <c r="G1383" s="177"/>
      <c r="H1383" s="177"/>
      <c r="I1383" s="177"/>
      <c r="J1383" s="177"/>
      <c r="K1383" s="177"/>
      <c r="L1383" s="177"/>
      <c r="M1383" s="177"/>
      <c r="N1383" s="177"/>
      <c r="O1383" s="177"/>
      <c r="P1383" s="177"/>
      <c r="Q1383" s="177"/>
      <c r="R1383" s="177"/>
      <c r="S1383" s="177"/>
      <c r="T1383" s="177"/>
      <c r="U1383" s="177"/>
      <c r="V1383" s="177"/>
      <c r="W1383" s="177"/>
      <c r="X1383" s="177"/>
      <c r="Y1383" s="177"/>
      <c r="Z1383" s="177"/>
      <c r="AA1383" s="177"/>
      <c r="AB1383" s="177"/>
      <c r="AC1383" s="177"/>
      <c r="AD1383" s="177"/>
      <c r="AE1383" s="177"/>
      <c r="AF1383" s="177"/>
      <c r="AG1383" s="177"/>
      <c r="AH1383" s="177"/>
      <c r="AI1383" s="177"/>
      <c r="AJ1383" s="177"/>
      <c r="AK1383" s="177"/>
      <c r="AL1383" s="177"/>
      <c r="AM1383" s="177"/>
      <c r="AN1383" s="177"/>
      <c r="AO1383" s="177"/>
      <c r="AP1383" s="177"/>
      <c r="AQ1383" s="177"/>
      <c r="AR1383" s="177"/>
      <c r="AS1383" s="177"/>
      <c r="AT1383" s="177"/>
    </row>
    <row r="1384" spans="1:46" ht="15" customHeight="1">
      <c r="A1384" s="177"/>
      <c r="B1384" s="177"/>
      <c r="C1384" s="177"/>
      <c r="D1384" s="177"/>
      <c r="E1384" s="177"/>
      <c r="F1384" s="177"/>
      <c r="G1384" s="177"/>
      <c r="H1384" s="177"/>
      <c r="I1384" s="177"/>
      <c r="J1384" s="177"/>
      <c r="K1384" s="177"/>
      <c r="L1384" s="177"/>
      <c r="M1384" s="177"/>
      <c r="N1384" s="177"/>
      <c r="O1384" s="177"/>
      <c r="P1384" s="177"/>
      <c r="Q1384" s="177"/>
      <c r="R1384" s="177"/>
      <c r="S1384" s="177"/>
      <c r="T1384" s="177"/>
      <c r="U1384" s="177"/>
      <c r="V1384" s="177"/>
      <c r="W1384" s="177"/>
      <c r="X1384" s="177"/>
      <c r="Y1384" s="177"/>
      <c r="Z1384" s="177"/>
      <c r="AA1384" s="177"/>
      <c r="AB1384" s="177"/>
      <c r="AC1384" s="177"/>
      <c r="AD1384" s="177"/>
      <c r="AE1384" s="177"/>
      <c r="AF1384" s="177"/>
      <c r="AG1384" s="177"/>
      <c r="AH1384" s="177"/>
      <c r="AI1384" s="177"/>
      <c r="AJ1384" s="177"/>
      <c r="AK1384" s="177"/>
      <c r="AL1384" s="177"/>
      <c r="AM1384" s="177"/>
      <c r="AN1384" s="177"/>
      <c r="AO1384" s="177"/>
      <c r="AP1384" s="177"/>
      <c r="AQ1384" s="177"/>
      <c r="AR1384" s="177"/>
      <c r="AS1384" s="177"/>
      <c r="AT1384" s="177"/>
    </row>
    <row r="1385" spans="1:46" ht="15" customHeight="1">
      <c r="A1385" s="177"/>
      <c r="B1385" s="177"/>
      <c r="C1385" s="177"/>
      <c r="D1385" s="177"/>
      <c r="E1385" s="177"/>
      <c r="F1385" s="177"/>
      <c r="G1385" s="177"/>
      <c r="H1385" s="177"/>
      <c r="I1385" s="177"/>
      <c r="J1385" s="177"/>
      <c r="K1385" s="177"/>
      <c r="L1385" s="177"/>
      <c r="M1385" s="177"/>
      <c r="N1385" s="177"/>
      <c r="O1385" s="177"/>
      <c r="P1385" s="177"/>
      <c r="Q1385" s="177"/>
      <c r="R1385" s="177"/>
      <c r="S1385" s="177"/>
      <c r="T1385" s="177"/>
      <c r="U1385" s="177"/>
      <c r="V1385" s="177"/>
      <c r="W1385" s="177"/>
      <c r="X1385" s="177"/>
      <c r="Y1385" s="177"/>
      <c r="Z1385" s="177"/>
      <c r="AA1385" s="177"/>
      <c r="AB1385" s="177"/>
      <c r="AC1385" s="177"/>
      <c r="AD1385" s="177"/>
      <c r="AE1385" s="177"/>
      <c r="AF1385" s="177"/>
      <c r="AG1385" s="177"/>
      <c r="AH1385" s="177"/>
      <c r="AI1385" s="177"/>
      <c r="AJ1385" s="177"/>
      <c r="AK1385" s="177"/>
      <c r="AL1385" s="177"/>
      <c r="AM1385" s="177"/>
      <c r="AN1385" s="177"/>
      <c r="AO1385" s="177"/>
      <c r="AP1385" s="177"/>
      <c r="AQ1385" s="177"/>
      <c r="AR1385" s="177"/>
      <c r="AS1385" s="177"/>
      <c r="AT1385" s="177"/>
    </row>
    <row r="1386" spans="1:46" ht="15" customHeight="1">
      <c r="A1386" s="177"/>
      <c r="B1386" s="177"/>
      <c r="C1386" s="177"/>
      <c r="D1386" s="177"/>
      <c r="E1386" s="177"/>
      <c r="F1386" s="177"/>
      <c r="G1386" s="177"/>
      <c r="H1386" s="177"/>
      <c r="I1386" s="177"/>
      <c r="J1386" s="177"/>
      <c r="K1386" s="177"/>
      <c r="L1386" s="177"/>
      <c r="M1386" s="177"/>
      <c r="N1386" s="177"/>
      <c r="O1386" s="177"/>
      <c r="P1386" s="177"/>
      <c r="Q1386" s="177"/>
      <c r="R1386" s="177"/>
      <c r="S1386" s="177"/>
      <c r="T1386" s="177"/>
      <c r="U1386" s="177"/>
      <c r="V1386" s="177"/>
      <c r="W1386" s="177"/>
      <c r="X1386" s="177"/>
      <c r="Y1386" s="177"/>
      <c r="Z1386" s="177"/>
      <c r="AA1386" s="177"/>
      <c r="AB1386" s="177"/>
      <c r="AC1386" s="177"/>
      <c r="AD1386" s="177"/>
      <c r="AE1386" s="177"/>
      <c r="AF1386" s="177"/>
      <c r="AG1386" s="177"/>
      <c r="AH1386" s="177"/>
      <c r="AI1386" s="177"/>
      <c r="AJ1386" s="177"/>
      <c r="AK1386" s="177"/>
      <c r="AL1386" s="177"/>
      <c r="AM1386" s="177"/>
      <c r="AN1386" s="177"/>
      <c r="AO1386" s="177"/>
      <c r="AP1386" s="177"/>
      <c r="AQ1386" s="177"/>
      <c r="AR1386" s="177"/>
      <c r="AS1386" s="177"/>
      <c r="AT1386" s="177"/>
    </row>
    <row r="1387" spans="1:46" ht="15" customHeight="1">
      <c r="A1387" s="177"/>
      <c r="B1387" s="177"/>
      <c r="C1387" s="177"/>
      <c r="D1387" s="177"/>
      <c r="E1387" s="177"/>
      <c r="F1387" s="177"/>
      <c r="G1387" s="177"/>
      <c r="H1387" s="177"/>
      <c r="I1387" s="177"/>
      <c r="J1387" s="177"/>
      <c r="K1387" s="177"/>
      <c r="L1387" s="177"/>
      <c r="M1387" s="177"/>
      <c r="N1387" s="177"/>
      <c r="O1387" s="177"/>
      <c r="P1387" s="177"/>
      <c r="Q1387" s="177"/>
      <c r="R1387" s="177"/>
      <c r="S1387" s="177"/>
      <c r="T1387" s="177"/>
      <c r="U1387" s="177"/>
      <c r="V1387" s="177"/>
      <c r="W1387" s="177"/>
      <c r="X1387" s="177"/>
      <c r="Y1387" s="177"/>
      <c r="Z1387" s="177"/>
      <c r="AA1387" s="177"/>
      <c r="AB1387" s="177"/>
      <c r="AC1387" s="177"/>
      <c r="AD1387" s="177"/>
      <c r="AE1387" s="177"/>
      <c r="AF1387" s="177"/>
      <c r="AG1387" s="177"/>
      <c r="AH1387" s="177"/>
      <c r="AI1387" s="177"/>
      <c r="AJ1387" s="177"/>
      <c r="AK1387" s="177"/>
      <c r="AL1387" s="177"/>
      <c r="AM1387" s="177"/>
      <c r="AN1387" s="177"/>
      <c r="AO1387" s="177"/>
      <c r="AP1387" s="177"/>
      <c r="AQ1387" s="177"/>
      <c r="AR1387" s="177"/>
      <c r="AS1387" s="177"/>
      <c r="AT1387" s="177"/>
    </row>
    <row r="1388" spans="1:46" ht="15" customHeight="1">
      <c r="A1388" s="177"/>
      <c r="B1388" s="177"/>
      <c r="C1388" s="177"/>
      <c r="D1388" s="177"/>
      <c r="E1388" s="177"/>
      <c r="F1388" s="177"/>
      <c r="G1388" s="177"/>
      <c r="H1388" s="177"/>
      <c r="I1388" s="177"/>
      <c r="J1388" s="177"/>
      <c r="K1388" s="177"/>
      <c r="L1388" s="177"/>
      <c r="M1388" s="177"/>
      <c r="N1388" s="177"/>
      <c r="O1388" s="177"/>
      <c r="P1388" s="177"/>
      <c r="Q1388" s="177"/>
      <c r="R1388" s="177"/>
      <c r="S1388" s="177"/>
      <c r="T1388" s="177"/>
      <c r="U1388" s="177"/>
      <c r="V1388" s="177"/>
      <c r="W1388" s="177"/>
      <c r="X1388" s="177"/>
      <c r="Y1388" s="177"/>
      <c r="Z1388" s="177"/>
      <c r="AA1388" s="177"/>
      <c r="AB1388" s="177"/>
      <c r="AC1388" s="177"/>
      <c r="AD1388" s="177"/>
      <c r="AE1388" s="177"/>
      <c r="AF1388" s="177"/>
      <c r="AG1388" s="177"/>
      <c r="AH1388" s="177"/>
      <c r="AI1388" s="177"/>
      <c r="AJ1388" s="177"/>
      <c r="AK1388" s="177"/>
      <c r="AL1388" s="177"/>
      <c r="AM1388" s="177"/>
      <c r="AN1388" s="177"/>
      <c r="AO1388" s="177"/>
      <c r="AP1388" s="177"/>
      <c r="AQ1388" s="177"/>
      <c r="AR1388" s="177"/>
      <c r="AS1388" s="177"/>
      <c r="AT1388" s="177"/>
    </row>
    <row r="1389" spans="1:46" ht="15" customHeight="1">
      <c r="A1389" s="177"/>
      <c r="B1389" s="177"/>
      <c r="C1389" s="177"/>
      <c r="D1389" s="177"/>
      <c r="E1389" s="177"/>
      <c r="F1389" s="177"/>
      <c r="G1389" s="177"/>
      <c r="H1389" s="177"/>
      <c r="I1389" s="177"/>
      <c r="J1389" s="177"/>
      <c r="K1389" s="177"/>
      <c r="L1389" s="177"/>
      <c r="M1389" s="177"/>
      <c r="N1389" s="177"/>
      <c r="O1389" s="177"/>
      <c r="P1389" s="177"/>
      <c r="Q1389" s="177"/>
      <c r="R1389" s="177"/>
      <c r="S1389" s="177"/>
      <c r="T1389" s="177"/>
      <c r="U1389" s="177"/>
      <c r="V1389" s="177"/>
      <c r="W1389" s="177"/>
      <c r="X1389" s="177"/>
      <c r="Y1389" s="177"/>
      <c r="Z1389" s="177"/>
      <c r="AA1389" s="177"/>
      <c r="AB1389" s="177"/>
      <c r="AC1389" s="177"/>
      <c r="AD1389" s="177"/>
      <c r="AE1389" s="177"/>
      <c r="AF1389" s="177"/>
      <c r="AG1389" s="177"/>
      <c r="AH1389" s="177"/>
      <c r="AI1389" s="177"/>
      <c r="AJ1389" s="177"/>
      <c r="AK1389" s="177"/>
      <c r="AL1389" s="177"/>
      <c r="AM1389" s="177"/>
      <c r="AN1389" s="177"/>
      <c r="AO1389" s="177"/>
      <c r="AP1389" s="177"/>
      <c r="AQ1389" s="177"/>
      <c r="AR1389" s="177"/>
      <c r="AS1389" s="177"/>
      <c r="AT1389" s="177"/>
    </row>
    <row r="1390" spans="1:46" ht="15" customHeight="1">
      <c r="A1390" s="177"/>
      <c r="B1390" s="177"/>
      <c r="C1390" s="177"/>
      <c r="D1390" s="177"/>
      <c r="E1390" s="177"/>
      <c r="F1390" s="177"/>
      <c r="G1390" s="177"/>
      <c r="H1390" s="177"/>
      <c r="I1390" s="177"/>
      <c r="J1390" s="177"/>
      <c r="K1390" s="177"/>
      <c r="L1390" s="177"/>
      <c r="M1390" s="177"/>
      <c r="N1390" s="177"/>
      <c r="O1390" s="177"/>
      <c r="P1390" s="177"/>
      <c r="Q1390" s="177"/>
      <c r="R1390" s="177"/>
      <c r="S1390" s="177"/>
      <c r="T1390" s="177"/>
      <c r="U1390" s="177"/>
      <c r="V1390" s="177"/>
      <c r="W1390" s="177"/>
      <c r="X1390" s="177"/>
      <c r="Y1390" s="177"/>
      <c r="Z1390" s="177"/>
      <c r="AA1390" s="177"/>
      <c r="AB1390" s="177"/>
      <c r="AC1390" s="177"/>
      <c r="AD1390" s="177"/>
      <c r="AE1390" s="177"/>
      <c r="AF1390" s="177"/>
      <c r="AG1390" s="177"/>
      <c r="AH1390" s="177"/>
      <c r="AI1390" s="177"/>
      <c r="AJ1390" s="177"/>
      <c r="AK1390" s="177"/>
      <c r="AL1390" s="177"/>
      <c r="AM1390" s="177"/>
      <c r="AN1390" s="177"/>
      <c r="AO1390" s="177"/>
      <c r="AP1390" s="177"/>
      <c r="AQ1390" s="177"/>
      <c r="AR1390" s="177"/>
      <c r="AS1390" s="177"/>
      <c r="AT1390" s="177"/>
    </row>
    <row r="1391" spans="1:46" ht="15" customHeight="1">
      <c r="A1391" s="177"/>
      <c r="B1391" s="177"/>
      <c r="C1391" s="177"/>
      <c r="D1391" s="177"/>
      <c r="E1391" s="177"/>
      <c r="F1391" s="177"/>
      <c r="G1391" s="177"/>
      <c r="H1391" s="177"/>
      <c r="I1391" s="177"/>
      <c r="J1391" s="177"/>
      <c r="K1391" s="177"/>
      <c r="L1391" s="177"/>
      <c r="M1391" s="177"/>
      <c r="N1391" s="177"/>
      <c r="O1391" s="177"/>
      <c r="P1391" s="177"/>
      <c r="Q1391" s="177"/>
      <c r="R1391" s="177"/>
      <c r="S1391" s="177"/>
      <c r="T1391" s="177"/>
      <c r="U1391" s="177"/>
      <c r="V1391" s="177"/>
      <c r="W1391" s="177"/>
      <c r="X1391" s="177"/>
      <c r="Y1391" s="177"/>
      <c r="Z1391" s="177"/>
      <c r="AA1391" s="177"/>
      <c r="AB1391" s="177"/>
      <c r="AC1391" s="177"/>
      <c r="AD1391" s="177"/>
      <c r="AE1391" s="177"/>
      <c r="AF1391" s="177"/>
      <c r="AG1391" s="177"/>
      <c r="AH1391" s="177"/>
      <c r="AI1391" s="177"/>
      <c r="AJ1391" s="177"/>
      <c r="AK1391" s="177"/>
      <c r="AL1391" s="177"/>
      <c r="AM1391" s="177"/>
      <c r="AN1391" s="177"/>
      <c r="AO1391" s="177"/>
      <c r="AP1391" s="177"/>
      <c r="AQ1391" s="177"/>
      <c r="AR1391" s="177"/>
      <c r="AS1391" s="177"/>
      <c r="AT1391" s="177"/>
    </row>
    <row r="1392" spans="1:46" ht="15" customHeight="1">
      <c r="A1392" s="177"/>
      <c r="B1392" s="177"/>
      <c r="C1392" s="177"/>
      <c r="D1392" s="177"/>
      <c r="E1392" s="177"/>
      <c r="F1392" s="177"/>
      <c r="G1392" s="177"/>
      <c r="H1392" s="177"/>
      <c r="I1392" s="177"/>
      <c r="J1392" s="177"/>
      <c r="K1392" s="177"/>
      <c r="L1392" s="177"/>
      <c r="M1392" s="177"/>
      <c r="N1392" s="177"/>
      <c r="O1392" s="177"/>
      <c r="P1392" s="177"/>
      <c r="Q1392" s="177"/>
      <c r="R1392" s="177"/>
      <c r="S1392" s="177"/>
      <c r="T1392" s="177"/>
      <c r="U1392" s="177"/>
      <c r="V1392" s="177"/>
      <c r="W1392" s="177"/>
      <c r="X1392" s="177"/>
      <c r="Y1392" s="177"/>
      <c r="Z1392" s="177"/>
      <c r="AA1392" s="177"/>
      <c r="AB1392" s="177"/>
      <c r="AC1392" s="177"/>
      <c r="AD1392" s="177"/>
      <c r="AE1392" s="177"/>
      <c r="AF1392" s="177"/>
      <c r="AG1392" s="177"/>
      <c r="AH1392" s="177"/>
      <c r="AI1392" s="177"/>
      <c r="AJ1392" s="177"/>
      <c r="AK1392" s="177"/>
      <c r="AL1392" s="177"/>
      <c r="AM1392" s="177"/>
      <c r="AN1392" s="177"/>
      <c r="AO1392" s="177"/>
      <c r="AP1392" s="177"/>
      <c r="AQ1392" s="177"/>
      <c r="AR1392" s="177"/>
      <c r="AS1392" s="177"/>
      <c r="AT1392" s="177"/>
    </row>
    <row r="1393" spans="1:46" ht="15" customHeight="1">
      <c r="A1393" s="177"/>
      <c r="B1393" s="177"/>
      <c r="C1393" s="177"/>
      <c r="D1393" s="177"/>
      <c r="E1393" s="177"/>
      <c r="F1393" s="177"/>
      <c r="G1393" s="177"/>
      <c r="H1393" s="177"/>
      <c r="I1393" s="177"/>
      <c r="J1393" s="177"/>
      <c r="K1393" s="177"/>
      <c r="L1393" s="177"/>
      <c r="M1393" s="177"/>
      <c r="N1393" s="177"/>
      <c r="O1393" s="177"/>
      <c r="P1393" s="177"/>
      <c r="Q1393" s="177"/>
      <c r="R1393" s="177"/>
      <c r="S1393" s="177"/>
      <c r="T1393" s="177"/>
      <c r="U1393" s="177"/>
      <c r="V1393" s="177"/>
      <c r="W1393" s="177"/>
      <c r="X1393" s="177"/>
      <c r="Y1393" s="177"/>
      <c r="Z1393" s="177"/>
      <c r="AA1393" s="177"/>
      <c r="AB1393" s="177"/>
      <c r="AC1393" s="177"/>
      <c r="AD1393" s="177"/>
      <c r="AE1393" s="177"/>
      <c r="AF1393" s="177"/>
      <c r="AG1393" s="177"/>
      <c r="AH1393" s="177"/>
      <c r="AI1393" s="177"/>
      <c r="AJ1393" s="177"/>
      <c r="AK1393" s="177"/>
      <c r="AL1393" s="177"/>
      <c r="AM1393" s="177"/>
      <c r="AN1393" s="177"/>
      <c r="AO1393" s="177"/>
      <c r="AP1393" s="177"/>
      <c r="AQ1393" s="177"/>
      <c r="AR1393" s="177"/>
      <c r="AS1393" s="177"/>
      <c r="AT1393" s="177"/>
    </row>
    <row r="1394" spans="1:46" ht="15" customHeight="1">
      <c r="A1394" s="177"/>
      <c r="B1394" s="177"/>
      <c r="C1394" s="177"/>
      <c r="D1394" s="177"/>
      <c r="E1394" s="177"/>
      <c r="F1394" s="177"/>
      <c r="G1394" s="177"/>
      <c r="H1394" s="177"/>
      <c r="I1394" s="177"/>
      <c r="J1394" s="177"/>
      <c r="K1394" s="177"/>
      <c r="L1394" s="177"/>
      <c r="M1394" s="177"/>
      <c r="N1394" s="177"/>
      <c r="O1394" s="177"/>
      <c r="P1394" s="177"/>
      <c r="Q1394" s="177"/>
      <c r="R1394" s="177"/>
      <c r="S1394" s="177"/>
      <c r="T1394" s="177"/>
      <c r="U1394" s="177"/>
      <c r="V1394" s="177"/>
      <c r="W1394" s="177"/>
      <c r="X1394" s="177"/>
      <c r="Y1394" s="177"/>
      <c r="Z1394" s="177"/>
      <c r="AA1394" s="177"/>
      <c r="AB1394" s="177"/>
      <c r="AC1394" s="177"/>
      <c r="AD1394" s="177"/>
      <c r="AE1394" s="177"/>
      <c r="AF1394" s="177"/>
      <c r="AG1394" s="177"/>
      <c r="AH1394" s="177"/>
      <c r="AI1394" s="177"/>
      <c r="AJ1394" s="177"/>
      <c r="AK1394" s="177"/>
      <c r="AL1394" s="177"/>
      <c r="AM1394" s="177"/>
      <c r="AN1394" s="177"/>
      <c r="AO1394" s="177"/>
      <c r="AP1394" s="177"/>
      <c r="AQ1394" s="177"/>
      <c r="AR1394" s="177"/>
      <c r="AS1394" s="177"/>
      <c r="AT1394" s="177"/>
    </row>
    <row r="1395" spans="1:46" ht="15" customHeight="1">
      <c r="A1395" s="177"/>
      <c r="B1395" s="177"/>
      <c r="C1395" s="177"/>
      <c r="D1395" s="177"/>
      <c r="E1395" s="177"/>
      <c r="F1395" s="177"/>
      <c r="G1395" s="177"/>
      <c r="H1395" s="177"/>
      <c r="I1395" s="177"/>
      <c r="J1395" s="177"/>
      <c r="K1395" s="177"/>
      <c r="L1395" s="177"/>
      <c r="M1395" s="177"/>
      <c r="N1395" s="177"/>
      <c r="O1395" s="177"/>
      <c r="P1395" s="177"/>
      <c r="Q1395" s="177"/>
      <c r="R1395" s="177"/>
      <c r="S1395" s="177"/>
      <c r="T1395" s="177"/>
      <c r="U1395" s="177"/>
      <c r="V1395" s="177"/>
      <c r="W1395" s="177"/>
      <c r="X1395" s="177"/>
      <c r="Y1395" s="177"/>
      <c r="Z1395" s="177"/>
      <c r="AA1395" s="177"/>
      <c r="AB1395" s="177"/>
      <c r="AC1395" s="177"/>
      <c r="AD1395" s="177"/>
      <c r="AE1395" s="177"/>
      <c r="AF1395" s="177"/>
      <c r="AG1395" s="177"/>
      <c r="AH1395" s="177"/>
      <c r="AI1395" s="177"/>
      <c r="AJ1395" s="177"/>
      <c r="AK1395" s="177"/>
      <c r="AL1395" s="177"/>
      <c r="AM1395" s="177"/>
      <c r="AN1395" s="177"/>
      <c r="AO1395" s="177"/>
      <c r="AP1395" s="177"/>
      <c r="AQ1395" s="177"/>
      <c r="AR1395" s="177"/>
      <c r="AS1395" s="177"/>
      <c r="AT1395" s="177"/>
    </row>
    <row r="1396" spans="1:46" ht="15" customHeight="1">
      <c r="A1396" s="177"/>
      <c r="B1396" s="177"/>
      <c r="C1396" s="177"/>
      <c r="D1396" s="177"/>
      <c r="E1396" s="177"/>
      <c r="F1396" s="177"/>
      <c r="G1396" s="177"/>
      <c r="H1396" s="177"/>
      <c r="I1396" s="177"/>
      <c r="J1396" s="177"/>
      <c r="K1396" s="177"/>
      <c r="L1396" s="177"/>
      <c r="M1396" s="177"/>
      <c r="N1396" s="177"/>
      <c r="O1396" s="177"/>
      <c r="P1396" s="177"/>
      <c r="Q1396" s="177"/>
      <c r="R1396" s="177"/>
      <c r="S1396" s="177"/>
      <c r="T1396" s="177"/>
      <c r="U1396" s="177"/>
      <c r="V1396" s="177"/>
      <c r="W1396" s="177"/>
      <c r="X1396" s="177"/>
      <c r="Y1396" s="177"/>
      <c r="Z1396" s="177"/>
      <c r="AA1396" s="177"/>
      <c r="AB1396" s="177"/>
      <c r="AC1396" s="177"/>
      <c r="AD1396" s="177"/>
      <c r="AE1396" s="177"/>
      <c r="AF1396" s="177"/>
      <c r="AG1396" s="177"/>
      <c r="AH1396" s="177"/>
      <c r="AI1396" s="177"/>
      <c r="AJ1396" s="177"/>
      <c r="AK1396" s="177"/>
      <c r="AL1396" s="177"/>
      <c r="AM1396" s="177"/>
      <c r="AN1396" s="177"/>
      <c r="AO1396" s="177"/>
      <c r="AP1396" s="177"/>
      <c r="AQ1396" s="177"/>
      <c r="AR1396" s="177"/>
      <c r="AS1396" s="177"/>
      <c r="AT1396" s="177"/>
    </row>
    <row r="1397" spans="1:46" ht="15" customHeight="1">
      <c r="A1397" s="177"/>
      <c r="B1397" s="177"/>
      <c r="C1397" s="177"/>
      <c r="D1397" s="177"/>
      <c r="E1397" s="177"/>
      <c r="F1397" s="177"/>
      <c r="G1397" s="177"/>
      <c r="H1397" s="177"/>
      <c r="I1397" s="177"/>
      <c r="J1397" s="177"/>
      <c r="K1397" s="177"/>
      <c r="L1397" s="177"/>
      <c r="M1397" s="177"/>
      <c r="N1397" s="177"/>
      <c r="O1397" s="177"/>
      <c r="P1397" s="177"/>
      <c r="Q1397" s="177"/>
      <c r="R1397" s="177"/>
      <c r="S1397" s="177"/>
      <c r="T1397" s="177"/>
      <c r="U1397" s="177"/>
      <c r="V1397" s="177"/>
      <c r="W1397" s="177"/>
      <c r="X1397" s="177"/>
      <c r="Y1397" s="177"/>
      <c r="Z1397" s="177"/>
      <c r="AA1397" s="177"/>
      <c r="AB1397" s="177"/>
      <c r="AC1397" s="177"/>
      <c r="AD1397" s="177"/>
      <c r="AE1397" s="177"/>
      <c r="AF1397" s="177"/>
      <c r="AG1397" s="177"/>
      <c r="AH1397" s="177"/>
      <c r="AI1397" s="177"/>
      <c r="AJ1397" s="177"/>
      <c r="AK1397" s="177"/>
      <c r="AL1397" s="177"/>
      <c r="AM1397" s="177"/>
      <c r="AN1397" s="177"/>
      <c r="AO1397" s="177"/>
      <c r="AP1397" s="177"/>
      <c r="AQ1397" s="177"/>
      <c r="AR1397" s="177"/>
      <c r="AS1397" s="177"/>
      <c r="AT1397" s="177"/>
    </row>
    <row r="1398" spans="1:46" ht="15" customHeight="1">
      <c r="A1398" s="177"/>
      <c r="B1398" s="177"/>
      <c r="C1398" s="177"/>
      <c r="D1398" s="177"/>
      <c r="E1398" s="177"/>
      <c r="F1398" s="177"/>
      <c r="G1398" s="177"/>
      <c r="H1398" s="177"/>
      <c r="I1398" s="177"/>
      <c r="J1398" s="177"/>
      <c r="K1398" s="177"/>
      <c r="L1398" s="177"/>
      <c r="M1398" s="177"/>
      <c r="N1398" s="177"/>
      <c r="O1398" s="177"/>
      <c r="P1398" s="177"/>
      <c r="Q1398" s="177"/>
      <c r="R1398" s="177"/>
      <c r="S1398" s="177"/>
      <c r="T1398" s="177"/>
      <c r="U1398" s="177"/>
      <c r="V1398" s="177"/>
      <c r="W1398" s="177"/>
      <c r="X1398" s="177"/>
      <c r="Y1398" s="177"/>
      <c r="Z1398" s="177"/>
      <c r="AA1398" s="177"/>
      <c r="AB1398" s="177"/>
      <c r="AC1398" s="177"/>
      <c r="AD1398" s="177"/>
      <c r="AE1398" s="177"/>
      <c r="AF1398" s="177"/>
      <c r="AG1398" s="177"/>
      <c r="AH1398" s="177"/>
      <c r="AI1398" s="177"/>
      <c r="AJ1398" s="177"/>
      <c r="AK1398" s="177"/>
      <c r="AL1398" s="177"/>
      <c r="AM1398" s="177"/>
      <c r="AN1398" s="177"/>
      <c r="AO1398" s="177"/>
      <c r="AP1398" s="177"/>
      <c r="AQ1398" s="177"/>
      <c r="AR1398" s="177"/>
      <c r="AS1398" s="177"/>
      <c r="AT1398" s="177"/>
    </row>
    <row r="1399" spans="1:46" ht="15" customHeight="1">
      <c r="A1399" s="177"/>
      <c r="B1399" s="177"/>
      <c r="C1399" s="177"/>
      <c r="D1399" s="177"/>
      <c r="E1399" s="177"/>
      <c r="F1399" s="177"/>
      <c r="G1399" s="177"/>
      <c r="H1399" s="177"/>
      <c r="I1399" s="177"/>
      <c r="J1399" s="177"/>
      <c r="K1399" s="177"/>
      <c r="L1399" s="177"/>
      <c r="M1399" s="177"/>
      <c r="N1399" s="177"/>
      <c r="O1399" s="177"/>
      <c r="P1399" s="177"/>
      <c r="Q1399" s="177"/>
      <c r="R1399" s="177"/>
      <c r="S1399" s="177"/>
      <c r="T1399" s="177"/>
      <c r="U1399" s="177"/>
      <c r="V1399" s="177"/>
      <c r="W1399" s="177"/>
      <c r="X1399" s="177"/>
      <c r="Y1399" s="177"/>
      <c r="Z1399" s="177"/>
      <c r="AA1399" s="177"/>
      <c r="AB1399" s="177"/>
      <c r="AC1399" s="177"/>
      <c r="AD1399" s="177"/>
      <c r="AE1399" s="177"/>
      <c r="AF1399" s="177"/>
      <c r="AG1399" s="177"/>
      <c r="AH1399" s="177"/>
      <c r="AI1399" s="177"/>
      <c r="AJ1399" s="177"/>
      <c r="AK1399" s="177"/>
      <c r="AL1399" s="177"/>
      <c r="AM1399" s="177"/>
      <c r="AN1399" s="177"/>
      <c r="AO1399" s="177"/>
      <c r="AP1399" s="177"/>
      <c r="AQ1399" s="177"/>
      <c r="AR1399" s="177"/>
      <c r="AS1399" s="177"/>
      <c r="AT1399" s="177"/>
    </row>
    <row r="1400" spans="1:46" ht="15" customHeight="1">
      <c r="A1400" s="177"/>
      <c r="B1400" s="177"/>
      <c r="C1400" s="177"/>
      <c r="D1400" s="177"/>
      <c r="E1400" s="177"/>
      <c r="F1400" s="177"/>
      <c r="G1400" s="177"/>
      <c r="H1400" s="177"/>
      <c r="I1400" s="177"/>
      <c r="J1400" s="177"/>
      <c r="K1400" s="177"/>
      <c r="L1400" s="177"/>
      <c r="M1400" s="177"/>
      <c r="N1400" s="177"/>
      <c r="O1400" s="177"/>
      <c r="P1400" s="177"/>
      <c r="Q1400" s="177"/>
      <c r="R1400" s="177"/>
      <c r="S1400" s="177"/>
      <c r="T1400" s="177"/>
      <c r="U1400" s="177"/>
      <c r="V1400" s="177"/>
      <c r="W1400" s="177"/>
      <c r="X1400" s="177"/>
      <c r="Y1400" s="177"/>
      <c r="Z1400" s="177"/>
      <c r="AA1400" s="177"/>
      <c r="AB1400" s="177"/>
      <c r="AC1400" s="177"/>
      <c r="AD1400" s="177"/>
      <c r="AE1400" s="177"/>
      <c r="AF1400" s="177"/>
      <c r="AG1400" s="177"/>
      <c r="AH1400" s="177"/>
      <c r="AI1400" s="177"/>
      <c r="AJ1400" s="177"/>
      <c r="AK1400" s="177"/>
      <c r="AL1400" s="177"/>
      <c r="AM1400" s="177"/>
      <c r="AN1400" s="177"/>
      <c r="AO1400" s="177"/>
      <c r="AP1400" s="177"/>
      <c r="AQ1400" s="177"/>
      <c r="AR1400" s="177"/>
      <c r="AS1400" s="177"/>
      <c r="AT1400" s="177"/>
    </row>
    <row r="1401" spans="1:46" ht="15" customHeight="1">
      <c r="A1401" s="177"/>
      <c r="B1401" s="177"/>
      <c r="C1401" s="177"/>
      <c r="D1401" s="177"/>
      <c r="E1401" s="177"/>
      <c r="F1401" s="177"/>
      <c r="G1401" s="177"/>
      <c r="H1401" s="177"/>
      <c r="I1401" s="177"/>
      <c r="J1401" s="177"/>
      <c r="K1401" s="177"/>
      <c r="L1401" s="177"/>
      <c r="M1401" s="177"/>
      <c r="N1401" s="177"/>
      <c r="O1401" s="177"/>
      <c r="P1401" s="177"/>
      <c r="Q1401" s="177"/>
      <c r="R1401" s="177"/>
      <c r="S1401" s="177"/>
      <c r="T1401" s="177"/>
      <c r="U1401" s="177"/>
      <c r="V1401" s="177"/>
      <c r="W1401" s="177"/>
      <c r="X1401" s="177"/>
      <c r="Y1401" s="177"/>
      <c r="Z1401" s="177"/>
      <c r="AA1401" s="177"/>
      <c r="AB1401" s="177"/>
      <c r="AC1401" s="177"/>
      <c r="AD1401" s="177"/>
      <c r="AE1401" s="177"/>
      <c r="AF1401" s="177"/>
      <c r="AG1401" s="177"/>
      <c r="AH1401" s="177"/>
      <c r="AI1401" s="177"/>
      <c r="AJ1401" s="177"/>
      <c r="AK1401" s="177"/>
      <c r="AL1401" s="177"/>
      <c r="AM1401" s="177"/>
      <c r="AN1401" s="177"/>
      <c r="AO1401" s="177"/>
      <c r="AP1401" s="177"/>
      <c r="AQ1401" s="177"/>
      <c r="AR1401" s="177"/>
      <c r="AS1401" s="177"/>
      <c r="AT1401" s="177"/>
    </row>
    <row r="1402" spans="1:46" ht="15" customHeight="1">
      <c r="A1402" s="177"/>
      <c r="B1402" s="177"/>
      <c r="C1402" s="177"/>
      <c r="D1402" s="177"/>
      <c r="E1402" s="177"/>
      <c r="F1402" s="177"/>
      <c r="G1402" s="177"/>
      <c r="H1402" s="177"/>
      <c r="I1402" s="177"/>
      <c r="J1402" s="177"/>
      <c r="K1402" s="177"/>
      <c r="L1402" s="177"/>
      <c r="M1402" s="177"/>
      <c r="N1402" s="177"/>
      <c r="O1402" s="177"/>
      <c r="P1402" s="177"/>
      <c r="Q1402" s="177"/>
      <c r="R1402" s="177"/>
      <c r="S1402" s="177"/>
      <c r="T1402" s="177"/>
      <c r="U1402" s="177"/>
      <c r="V1402" s="177"/>
      <c r="W1402" s="177"/>
      <c r="X1402" s="177"/>
      <c r="Y1402" s="177"/>
      <c r="Z1402" s="177"/>
      <c r="AA1402" s="177"/>
      <c r="AB1402" s="177"/>
      <c r="AC1402" s="177"/>
      <c r="AD1402" s="177"/>
      <c r="AE1402" s="177"/>
      <c r="AF1402" s="177"/>
      <c r="AG1402" s="177"/>
      <c r="AH1402" s="177"/>
      <c r="AI1402" s="177"/>
      <c r="AJ1402" s="177"/>
      <c r="AK1402" s="177"/>
      <c r="AL1402" s="177"/>
      <c r="AM1402" s="177"/>
      <c r="AN1402" s="177"/>
      <c r="AO1402" s="177"/>
      <c r="AP1402" s="177"/>
      <c r="AQ1402" s="177"/>
      <c r="AR1402" s="177"/>
      <c r="AS1402" s="177"/>
      <c r="AT1402" s="177"/>
    </row>
    <row r="1403" spans="1:46" ht="15" customHeight="1">
      <c r="A1403" s="177"/>
      <c r="B1403" s="177"/>
      <c r="C1403" s="177"/>
      <c r="D1403" s="177"/>
      <c r="E1403" s="177"/>
      <c r="F1403" s="177"/>
      <c r="G1403" s="177"/>
      <c r="H1403" s="177"/>
      <c r="I1403" s="177"/>
      <c r="J1403" s="177"/>
      <c r="K1403" s="177"/>
      <c r="L1403" s="177"/>
      <c r="M1403" s="177"/>
      <c r="N1403" s="177"/>
      <c r="O1403" s="177"/>
      <c r="P1403" s="177"/>
      <c r="Q1403" s="177"/>
      <c r="R1403" s="177"/>
      <c r="S1403" s="177"/>
      <c r="T1403" s="177"/>
      <c r="U1403" s="177"/>
      <c r="V1403" s="177"/>
      <c r="W1403" s="177"/>
      <c r="X1403" s="177"/>
      <c r="Y1403" s="177"/>
      <c r="Z1403" s="177"/>
      <c r="AA1403" s="177"/>
      <c r="AB1403" s="177"/>
      <c r="AC1403" s="177"/>
      <c r="AD1403" s="177"/>
      <c r="AE1403" s="177"/>
      <c r="AF1403" s="177"/>
      <c r="AG1403" s="177"/>
      <c r="AH1403" s="177"/>
      <c r="AI1403" s="177"/>
      <c r="AJ1403" s="177"/>
      <c r="AK1403" s="177"/>
      <c r="AL1403" s="177"/>
      <c r="AM1403" s="177"/>
      <c r="AN1403" s="177"/>
      <c r="AO1403" s="177"/>
      <c r="AP1403" s="177"/>
      <c r="AQ1403" s="177"/>
      <c r="AR1403" s="177"/>
      <c r="AS1403" s="177"/>
      <c r="AT1403" s="177"/>
    </row>
    <row r="1404" spans="1:46" ht="15" customHeight="1">
      <c r="A1404" s="177"/>
      <c r="B1404" s="177"/>
      <c r="C1404" s="177"/>
      <c r="D1404" s="177"/>
      <c r="E1404" s="177"/>
      <c r="F1404" s="177"/>
      <c r="G1404" s="177"/>
      <c r="H1404" s="177"/>
      <c r="I1404" s="177"/>
      <c r="J1404" s="177"/>
      <c r="K1404" s="177"/>
      <c r="L1404" s="177"/>
      <c r="M1404" s="177"/>
      <c r="N1404" s="177"/>
      <c r="O1404" s="177"/>
      <c r="P1404" s="177"/>
      <c r="Q1404" s="177"/>
      <c r="R1404" s="177"/>
      <c r="S1404" s="177"/>
      <c r="T1404" s="177"/>
      <c r="U1404" s="177"/>
      <c r="V1404" s="177"/>
      <c r="W1404" s="177"/>
      <c r="X1404" s="177"/>
      <c r="Y1404" s="177"/>
      <c r="Z1404" s="177"/>
      <c r="AA1404" s="177"/>
      <c r="AB1404" s="177"/>
      <c r="AC1404" s="177"/>
      <c r="AD1404" s="177"/>
      <c r="AE1404" s="177"/>
      <c r="AF1404" s="177"/>
      <c r="AG1404" s="177"/>
      <c r="AH1404" s="177"/>
      <c r="AI1404" s="177"/>
      <c r="AJ1404" s="177"/>
      <c r="AK1404" s="177"/>
      <c r="AL1404" s="177"/>
      <c r="AM1404" s="177"/>
      <c r="AN1404" s="177"/>
      <c r="AO1404" s="177"/>
      <c r="AP1404" s="177"/>
      <c r="AQ1404" s="177"/>
      <c r="AR1404" s="177"/>
      <c r="AS1404" s="177"/>
      <c r="AT1404" s="177"/>
    </row>
    <row r="1405" spans="1:46" ht="15" customHeight="1">
      <c r="A1405" s="177"/>
      <c r="B1405" s="177"/>
      <c r="C1405" s="177"/>
      <c r="D1405" s="177"/>
      <c r="E1405" s="177"/>
      <c r="F1405" s="177"/>
      <c r="G1405" s="177"/>
      <c r="H1405" s="177"/>
      <c r="I1405" s="177"/>
      <c r="J1405" s="177"/>
      <c r="K1405" s="177"/>
      <c r="L1405" s="177"/>
      <c r="M1405" s="177"/>
      <c r="N1405" s="177"/>
      <c r="O1405" s="177"/>
      <c r="P1405" s="177"/>
      <c r="Q1405" s="177"/>
      <c r="R1405" s="177"/>
      <c r="S1405" s="177"/>
      <c r="T1405" s="177"/>
      <c r="U1405" s="177"/>
      <c r="V1405" s="177"/>
      <c r="W1405" s="177"/>
      <c r="X1405" s="177"/>
      <c r="Y1405" s="177"/>
      <c r="Z1405" s="177"/>
      <c r="AA1405" s="177"/>
      <c r="AB1405" s="177"/>
      <c r="AC1405" s="177"/>
      <c r="AD1405" s="177"/>
      <c r="AE1405" s="177"/>
      <c r="AF1405" s="177"/>
      <c r="AG1405" s="177"/>
      <c r="AH1405" s="177"/>
      <c r="AI1405" s="177"/>
      <c r="AJ1405" s="177"/>
      <c r="AK1405" s="177"/>
      <c r="AL1405" s="177"/>
      <c r="AM1405" s="177"/>
      <c r="AN1405" s="177"/>
      <c r="AO1405" s="177"/>
      <c r="AP1405" s="177"/>
      <c r="AQ1405" s="177"/>
      <c r="AR1405" s="177"/>
      <c r="AS1405" s="177"/>
      <c r="AT1405" s="177"/>
    </row>
    <row r="1406" spans="1:46" ht="15" customHeight="1">
      <c r="A1406" s="177"/>
      <c r="B1406" s="177"/>
      <c r="C1406" s="177"/>
      <c r="D1406" s="177"/>
      <c r="E1406" s="177"/>
      <c r="F1406" s="177"/>
      <c r="G1406" s="177"/>
      <c r="H1406" s="177"/>
      <c r="I1406" s="177"/>
      <c r="J1406" s="177"/>
      <c r="K1406" s="177"/>
      <c r="L1406" s="177"/>
      <c r="M1406" s="177"/>
      <c r="N1406" s="177"/>
      <c r="O1406" s="177"/>
      <c r="P1406" s="177"/>
      <c r="Q1406" s="177"/>
      <c r="R1406" s="177"/>
      <c r="S1406" s="177"/>
      <c r="T1406" s="177"/>
      <c r="U1406" s="177"/>
      <c r="V1406" s="177"/>
      <c r="W1406" s="177"/>
      <c r="X1406" s="177"/>
      <c r="Y1406" s="177"/>
      <c r="Z1406" s="177"/>
      <c r="AA1406" s="177"/>
      <c r="AB1406" s="177"/>
      <c r="AC1406" s="177"/>
      <c r="AD1406" s="177"/>
      <c r="AE1406" s="177"/>
      <c r="AF1406" s="177"/>
      <c r="AG1406" s="177"/>
      <c r="AH1406" s="177"/>
      <c r="AI1406" s="177"/>
      <c r="AJ1406" s="177"/>
      <c r="AK1406" s="177"/>
      <c r="AL1406" s="177"/>
      <c r="AM1406" s="177"/>
      <c r="AN1406" s="177"/>
      <c r="AO1406" s="177"/>
      <c r="AP1406" s="177"/>
      <c r="AQ1406" s="177"/>
      <c r="AR1406" s="177"/>
      <c r="AS1406" s="177"/>
      <c r="AT1406" s="177"/>
    </row>
    <row r="1407" spans="1:46" ht="15" customHeight="1">
      <c r="A1407" s="177"/>
      <c r="B1407" s="177"/>
      <c r="C1407" s="177"/>
      <c r="D1407" s="177"/>
      <c r="E1407" s="177"/>
      <c r="F1407" s="177"/>
      <c r="G1407" s="177"/>
      <c r="H1407" s="177"/>
      <c r="I1407" s="177"/>
      <c r="J1407" s="177"/>
      <c r="K1407" s="177"/>
      <c r="L1407" s="177"/>
      <c r="M1407" s="177"/>
      <c r="N1407" s="177"/>
      <c r="O1407" s="177"/>
      <c r="P1407" s="177"/>
      <c r="Q1407" s="177"/>
      <c r="R1407" s="177"/>
      <c r="S1407" s="177"/>
      <c r="T1407" s="177"/>
      <c r="U1407" s="177"/>
      <c r="V1407" s="177"/>
      <c r="W1407" s="177"/>
      <c r="X1407" s="177"/>
      <c r="Y1407" s="177"/>
      <c r="Z1407" s="177"/>
      <c r="AA1407" s="177"/>
      <c r="AB1407" s="177"/>
      <c r="AC1407" s="177"/>
      <c r="AD1407" s="177"/>
      <c r="AE1407" s="177"/>
      <c r="AF1407" s="177"/>
      <c r="AG1407" s="177"/>
      <c r="AH1407" s="177"/>
      <c r="AI1407" s="177"/>
      <c r="AJ1407" s="177"/>
      <c r="AK1407" s="177"/>
      <c r="AL1407" s="177"/>
      <c r="AM1407" s="177"/>
      <c r="AN1407" s="177"/>
      <c r="AO1407" s="177"/>
      <c r="AP1407" s="177"/>
      <c r="AQ1407" s="177"/>
      <c r="AR1407" s="177"/>
      <c r="AS1407" s="177"/>
      <c r="AT1407" s="177"/>
    </row>
    <row r="1408" spans="1:46" ht="15" customHeight="1">
      <c r="A1408" s="177"/>
      <c r="B1408" s="177"/>
      <c r="C1408" s="177"/>
      <c r="D1408" s="177"/>
      <c r="E1408" s="177"/>
      <c r="F1408" s="177"/>
      <c r="G1408" s="177"/>
      <c r="H1408" s="177"/>
      <c r="I1408" s="177"/>
      <c r="J1408" s="177"/>
      <c r="K1408" s="177"/>
      <c r="L1408" s="177"/>
      <c r="M1408" s="177"/>
      <c r="N1408" s="177"/>
      <c r="O1408" s="177"/>
      <c r="P1408" s="177"/>
      <c r="Q1408" s="177"/>
      <c r="R1408" s="177"/>
      <c r="S1408" s="177"/>
      <c r="T1408" s="177"/>
      <c r="U1408" s="177"/>
      <c r="V1408" s="177"/>
      <c r="W1408" s="177"/>
      <c r="X1408" s="177"/>
      <c r="Y1408" s="177"/>
      <c r="Z1408" s="177"/>
      <c r="AA1408" s="177"/>
      <c r="AB1408" s="177"/>
      <c r="AC1408" s="177"/>
      <c r="AD1408" s="177"/>
      <c r="AE1408" s="177"/>
      <c r="AF1408" s="177"/>
      <c r="AG1408" s="177"/>
      <c r="AH1408" s="177"/>
      <c r="AI1408" s="177"/>
      <c r="AJ1408" s="177"/>
      <c r="AK1408" s="177"/>
      <c r="AL1408" s="177"/>
      <c r="AM1408" s="177"/>
      <c r="AN1408" s="177"/>
      <c r="AO1408" s="177"/>
      <c r="AP1408" s="177"/>
      <c r="AQ1408" s="177"/>
      <c r="AR1408" s="177"/>
      <c r="AS1408" s="177"/>
      <c r="AT1408" s="177"/>
    </row>
    <row r="1409" spans="1:46" ht="15" customHeight="1">
      <c r="A1409" s="177"/>
      <c r="B1409" s="177"/>
      <c r="C1409" s="177"/>
      <c r="D1409" s="177"/>
      <c r="E1409" s="177"/>
      <c r="F1409" s="177"/>
      <c r="G1409" s="177"/>
      <c r="H1409" s="177"/>
      <c r="I1409" s="177"/>
      <c r="J1409" s="177"/>
      <c r="K1409" s="177"/>
      <c r="L1409" s="177"/>
      <c r="M1409" s="177"/>
      <c r="N1409" s="177"/>
      <c r="O1409" s="177"/>
      <c r="P1409" s="177"/>
      <c r="Q1409" s="177"/>
      <c r="R1409" s="177"/>
      <c r="S1409" s="177"/>
      <c r="T1409" s="177"/>
      <c r="U1409" s="177"/>
      <c r="V1409" s="177"/>
      <c r="W1409" s="177"/>
      <c r="X1409" s="177"/>
      <c r="Y1409" s="177"/>
      <c r="Z1409" s="177"/>
      <c r="AA1409" s="177"/>
      <c r="AB1409" s="177"/>
      <c r="AC1409" s="177"/>
      <c r="AD1409" s="177"/>
      <c r="AE1409" s="177"/>
      <c r="AF1409" s="177"/>
      <c r="AG1409" s="177"/>
      <c r="AH1409" s="177"/>
      <c r="AI1409" s="177"/>
      <c r="AJ1409" s="177"/>
      <c r="AK1409" s="177"/>
      <c r="AL1409" s="177"/>
      <c r="AM1409" s="177"/>
      <c r="AN1409" s="177"/>
      <c r="AO1409" s="177"/>
      <c r="AP1409" s="177"/>
      <c r="AQ1409" s="177"/>
      <c r="AR1409" s="177"/>
      <c r="AS1409" s="177"/>
      <c r="AT1409" s="177"/>
    </row>
    <row r="1410" spans="1:46" ht="15" customHeight="1">
      <c r="A1410" s="177"/>
      <c r="B1410" s="177"/>
      <c r="C1410" s="177"/>
      <c r="D1410" s="177"/>
      <c r="E1410" s="177"/>
      <c r="F1410" s="177"/>
      <c r="G1410" s="177"/>
      <c r="H1410" s="177"/>
      <c r="I1410" s="177"/>
      <c r="J1410" s="177"/>
      <c r="K1410" s="177"/>
      <c r="L1410" s="177"/>
      <c r="M1410" s="177"/>
      <c r="N1410" s="177"/>
      <c r="O1410" s="177"/>
      <c r="P1410" s="177"/>
      <c r="Q1410" s="177"/>
      <c r="R1410" s="177"/>
      <c r="S1410" s="177"/>
      <c r="T1410" s="177"/>
      <c r="U1410" s="177"/>
      <c r="V1410" s="177"/>
      <c r="W1410" s="177"/>
      <c r="X1410" s="177"/>
      <c r="Y1410" s="177"/>
      <c r="Z1410" s="177"/>
      <c r="AA1410" s="177"/>
      <c r="AB1410" s="177"/>
      <c r="AC1410" s="177"/>
      <c r="AD1410" s="177"/>
      <c r="AE1410" s="177"/>
      <c r="AF1410" s="177"/>
      <c r="AG1410" s="177"/>
      <c r="AH1410" s="177"/>
      <c r="AI1410" s="177"/>
      <c r="AJ1410" s="177"/>
      <c r="AK1410" s="177"/>
      <c r="AL1410" s="177"/>
      <c r="AM1410" s="177"/>
      <c r="AN1410" s="177"/>
      <c r="AO1410" s="177"/>
      <c r="AP1410" s="177"/>
      <c r="AQ1410" s="177"/>
      <c r="AR1410" s="177"/>
      <c r="AS1410" s="177"/>
      <c r="AT1410" s="177"/>
    </row>
    <row r="1411" spans="1:46" ht="15" customHeight="1">
      <c r="A1411" s="177"/>
      <c r="B1411" s="177"/>
      <c r="C1411" s="177"/>
      <c r="D1411" s="177"/>
      <c r="E1411" s="177"/>
      <c r="F1411" s="177"/>
      <c r="G1411" s="177"/>
      <c r="H1411" s="177"/>
      <c r="I1411" s="177"/>
      <c r="J1411" s="177"/>
      <c r="K1411" s="177"/>
      <c r="L1411" s="177"/>
      <c r="M1411" s="177"/>
      <c r="N1411" s="177"/>
      <c r="O1411" s="177"/>
      <c r="P1411" s="177"/>
      <c r="Q1411" s="177"/>
      <c r="R1411" s="177"/>
      <c r="S1411" s="177"/>
      <c r="T1411" s="177"/>
      <c r="U1411" s="177"/>
      <c r="V1411" s="177"/>
      <c r="W1411" s="177"/>
      <c r="X1411" s="177"/>
      <c r="Y1411" s="177"/>
      <c r="Z1411" s="177"/>
      <c r="AA1411" s="177"/>
      <c r="AB1411" s="177"/>
      <c r="AC1411" s="177"/>
      <c r="AD1411" s="177"/>
      <c r="AE1411" s="177"/>
      <c r="AF1411" s="177"/>
      <c r="AG1411" s="177"/>
      <c r="AH1411" s="177"/>
      <c r="AI1411" s="177"/>
      <c r="AJ1411" s="177"/>
      <c r="AK1411" s="177"/>
      <c r="AL1411" s="177"/>
      <c r="AM1411" s="177"/>
      <c r="AN1411" s="177"/>
      <c r="AO1411" s="177"/>
      <c r="AP1411" s="177"/>
      <c r="AQ1411" s="177"/>
      <c r="AR1411" s="177"/>
      <c r="AS1411" s="177"/>
      <c r="AT1411" s="177"/>
    </row>
    <row r="1412" spans="1:46" ht="15" customHeight="1">
      <c r="A1412" s="177"/>
      <c r="B1412" s="177"/>
      <c r="C1412" s="177"/>
      <c r="D1412" s="177"/>
      <c r="E1412" s="177"/>
      <c r="F1412" s="177"/>
      <c r="G1412" s="177"/>
      <c r="H1412" s="177"/>
      <c r="I1412" s="177"/>
      <c r="J1412" s="177"/>
      <c r="K1412" s="177"/>
      <c r="L1412" s="177"/>
      <c r="M1412" s="177"/>
      <c r="N1412" s="177"/>
      <c r="O1412" s="177"/>
      <c r="P1412" s="177"/>
      <c r="Q1412" s="177"/>
      <c r="R1412" s="177"/>
      <c r="S1412" s="177"/>
      <c r="T1412" s="177"/>
      <c r="U1412" s="177"/>
      <c r="V1412" s="177"/>
      <c r="W1412" s="177"/>
      <c r="X1412" s="177"/>
      <c r="Y1412" s="177"/>
      <c r="Z1412" s="177"/>
      <c r="AA1412" s="177"/>
      <c r="AB1412" s="177"/>
      <c r="AC1412" s="177"/>
      <c r="AD1412" s="177"/>
      <c r="AE1412" s="177"/>
      <c r="AF1412" s="177"/>
      <c r="AG1412" s="177"/>
      <c r="AH1412" s="177"/>
      <c r="AI1412" s="177"/>
      <c r="AJ1412" s="177"/>
      <c r="AK1412" s="177"/>
      <c r="AL1412" s="177"/>
      <c r="AM1412" s="177"/>
      <c r="AN1412" s="177"/>
      <c r="AO1412" s="177"/>
      <c r="AP1412" s="177"/>
      <c r="AQ1412" s="177"/>
      <c r="AR1412" s="177"/>
      <c r="AS1412" s="177"/>
      <c r="AT1412" s="177"/>
    </row>
    <row r="1413" spans="1:46" ht="15" customHeight="1">
      <c r="A1413" s="177"/>
      <c r="B1413" s="177"/>
      <c r="C1413" s="177"/>
      <c r="D1413" s="177"/>
      <c r="E1413" s="177"/>
      <c r="F1413" s="177"/>
      <c r="G1413" s="177"/>
      <c r="H1413" s="177"/>
      <c r="I1413" s="177"/>
      <c r="J1413" s="177"/>
      <c r="K1413" s="177"/>
      <c r="L1413" s="177"/>
      <c r="M1413" s="177"/>
      <c r="N1413" s="177"/>
      <c r="O1413" s="177"/>
      <c r="P1413" s="177"/>
      <c r="Q1413" s="177"/>
      <c r="R1413" s="177"/>
      <c r="S1413" s="177"/>
      <c r="T1413" s="177"/>
      <c r="U1413" s="177"/>
      <c r="V1413" s="177"/>
      <c r="W1413" s="177"/>
      <c r="X1413" s="177"/>
      <c r="Y1413" s="177"/>
      <c r="Z1413" s="177"/>
      <c r="AA1413" s="177"/>
      <c r="AB1413" s="177"/>
      <c r="AC1413" s="177"/>
      <c r="AD1413" s="177"/>
      <c r="AE1413" s="177"/>
      <c r="AF1413" s="177"/>
      <c r="AG1413" s="177"/>
      <c r="AH1413" s="177"/>
      <c r="AI1413" s="177"/>
      <c r="AJ1413" s="177"/>
      <c r="AK1413" s="177"/>
      <c r="AL1413" s="177"/>
      <c r="AM1413" s="177"/>
      <c r="AN1413" s="177"/>
      <c r="AO1413" s="177"/>
      <c r="AP1413" s="177"/>
      <c r="AQ1413" s="177"/>
      <c r="AR1413" s="177"/>
      <c r="AS1413" s="177"/>
      <c r="AT1413" s="177"/>
    </row>
    <row r="1414" spans="1:46" ht="15" customHeight="1">
      <c r="A1414" s="177"/>
      <c r="B1414" s="177"/>
      <c r="C1414" s="177"/>
      <c r="D1414" s="177"/>
      <c r="E1414" s="177"/>
      <c r="F1414" s="177"/>
      <c r="G1414" s="177"/>
      <c r="H1414" s="177"/>
      <c r="I1414" s="177"/>
      <c r="J1414" s="177"/>
      <c r="K1414" s="177"/>
      <c r="L1414" s="177"/>
      <c r="M1414" s="177"/>
      <c r="N1414" s="177"/>
      <c r="O1414" s="177"/>
      <c r="P1414" s="177"/>
      <c r="Q1414" s="177"/>
      <c r="R1414" s="177"/>
      <c r="S1414" s="177"/>
      <c r="T1414" s="177"/>
      <c r="U1414" s="177"/>
      <c r="V1414" s="177"/>
      <c r="W1414" s="177"/>
      <c r="X1414" s="177"/>
      <c r="Y1414" s="177"/>
      <c r="Z1414" s="177"/>
      <c r="AA1414" s="177"/>
      <c r="AB1414" s="177"/>
      <c r="AC1414" s="177"/>
      <c r="AD1414" s="177"/>
      <c r="AE1414" s="177"/>
      <c r="AF1414" s="177"/>
      <c r="AG1414" s="177"/>
      <c r="AH1414" s="177"/>
      <c r="AI1414" s="177"/>
      <c r="AJ1414" s="177"/>
      <c r="AK1414" s="177"/>
      <c r="AL1414" s="177"/>
      <c r="AM1414" s="177"/>
      <c r="AN1414" s="177"/>
      <c r="AO1414" s="177"/>
      <c r="AP1414" s="177"/>
      <c r="AQ1414" s="177"/>
      <c r="AR1414" s="177"/>
      <c r="AS1414" s="177"/>
      <c r="AT1414" s="177"/>
    </row>
    <row r="1415" spans="1:46" ht="15" customHeight="1">
      <c r="A1415" s="177"/>
      <c r="B1415" s="177"/>
      <c r="C1415" s="177"/>
      <c r="D1415" s="177"/>
      <c r="E1415" s="177"/>
      <c r="F1415" s="177"/>
      <c r="G1415" s="177"/>
      <c r="H1415" s="177"/>
      <c r="I1415" s="177"/>
      <c r="J1415" s="177"/>
      <c r="K1415" s="177"/>
      <c r="L1415" s="177"/>
      <c r="M1415" s="177"/>
      <c r="N1415" s="177"/>
      <c r="O1415" s="177"/>
      <c r="P1415" s="177"/>
      <c r="Q1415" s="177"/>
      <c r="R1415" s="177"/>
      <c r="S1415" s="177"/>
      <c r="T1415" s="177"/>
      <c r="U1415" s="177"/>
      <c r="V1415" s="177"/>
      <c r="W1415" s="177"/>
      <c r="X1415" s="177"/>
      <c r="Y1415" s="177"/>
      <c r="Z1415" s="177"/>
      <c r="AA1415" s="177"/>
      <c r="AB1415" s="177"/>
      <c r="AC1415" s="177"/>
      <c r="AD1415" s="177"/>
      <c r="AE1415" s="177"/>
      <c r="AF1415" s="177"/>
      <c r="AG1415" s="177"/>
      <c r="AH1415" s="177"/>
      <c r="AI1415" s="177"/>
      <c r="AJ1415" s="177"/>
      <c r="AK1415" s="177"/>
      <c r="AL1415" s="177"/>
      <c r="AM1415" s="177"/>
      <c r="AN1415" s="177"/>
      <c r="AO1415" s="177"/>
      <c r="AP1415" s="177"/>
      <c r="AQ1415" s="177"/>
      <c r="AR1415" s="177"/>
      <c r="AS1415" s="177"/>
      <c r="AT1415" s="177"/>
    </row>
    <row r="1416" spans="1:46" ht="15" customHeight="1">
      <c r="A1416" s="177"/>
      <c r="B1416" s="177"/>
      <c r="C1416" s="177"/>
      <c r="D1416" s="177"/>
      <c r="E1416" s="177"/>
      <c r="F1416" s="177"/>
      <c r="G1416" s="177"/>
      <c r="H1416" s="177"/>
      <c r="I1416" s="177"/>
      <c r="J1416" s="177"/>
      <c r="K1416" s="177"/>
      <c r="L1416" s="177"/>
      <c r="M1416" s="177"/>
      <c r="N1416" s="177"/>
      <c r="O1416" s="177"/>
      <c r="P1416" s="177"/>
      <c r="Q1416" s="177"/>
      <c r="R1416" s="177"/>
      <c r="S1416" s="177"/>
      <c r="T1416" s="177"/>
      <c r="U1416" s="177"/>
      <c r="V1416" s="177"/>
      <c r="W1416" s="177"/>
      <c r="X1416" s="177"/>
      <c r="Y1416" s="177"/>
      <c r="Z1416" s="177"/>
      <c r="AA1416" s="177"/>
      <c r="AB1416" s="177"/>
      <c r="AC1416" s="177"/>
      <c r="AD1416" s="177"/>
      <c r="AE1416" s="177"/>
      <c r="AF1416" s="177"/>
      <c r="AG1416" s="177"/>
      <c r="AH1416" s="177"/>
      <c r="AI1416" s="177"/>
      <c r="AJ1416" s="177"/>
      <c r="AK1416" s="177"/>
      <c r="AL1416" s="177"/>
      <c r="AM1416" s="177"/>
      <c r="AN1416" s="177"/>
      <c r="AO1416" s="177"/>
      <c r="AP1416" s="177"/>
      <c r="AQ1416" s="177"/>
      <c r="AR1416" s="177"/>
      <c r="AS1416" s="177"/>
      <c r="AT1416" s="177"/>
    </row>
    <row r="1417" spans="1:46" ht="15" customHeight="1">
      <c r="A1417" s="177"/>
      <c r="B1417" s="177"/>
      <c r="C1417" s="177"/>
      <c r="D1417" s="177"/>
      <c r="E1417" s="177"/>
      <c r="F1417" s="177"/>
      <c r="G1417" s="177"/>
      <c r="H1417" s="177"/>
      <c r="I1417" s="177"/>
      <c r="J1417" s="177"/>
      <c r="K1417" s="177"/>
      <c r="L1417" s="177"/>
      <c r="M1417" s="177"/>
      <c r="N1417" s="177"/>
      <c r="O1417" s="177"/>
      <c r="P1417" s="177"/>
      <c r="Q1417" s="177"/>
      <c r="R1417" s="177"/>
      <c r="S1417" s="177"/>
      <c r="T1417" s="177"/>
      <c r="U1417" s="177"/>
      <c r="V1417" s="177"/>
      <c r="W1417" s="177"/>
      <c r="X1417" s="177"/>
      <c r="Y1417" s="177"/>
      <c r="Z1417" s="177"/>
      <c r="AA1417" s="177"/>
      <c r="AB1417" s="177"/>
      <c r="AC1417" s="177"/>
      <c r="AD1417" s="177"/>
      <c r="AE1417" s="177"/>
      <c r="AF1417" s="177"/>
      <c r="AG1417" s="177"/>
      <c r="AH1417" s="177"/>
      <c r="AI1417" s="177"/>
      <c r="AJ1417" s="177"/>
      <c r="AK1417" s="177"/>
      <c r="AL1417" s="177"/>
      <c r="AM1417" s="177"/>
      <c r="AN1417" s="177"/>
      <c r="AO1417" s="177"/>
      <c r="AP1417" s="177"/>
      <c r="AQ1417" s="177"/>
      <c r="AR1417" s="177"/>
      <c r="AS1417" s="177"/>
      <c r="AT1417" s="177"/>
    </row>
    <row r="1418" spans="1:46" ht="15" customHeight="1">
      <c r="A1418" s="177"/>
      <c r="B1418" s="177"/>
      <c r="C1418" s="177"/>
      <c r="D1418" s="177"/>
      <c r="E1418" s="177"/>
      <c r="F1418" s="177"/>
      <c r="G1418" s="177"/>
      <c r="H1418" s="177"/>
      <c r="I1418" s="177"/>
      <c r="J1418" s="177"/>
      <c r="K1418" s="177"/>
      <c r="L1418" s="177"/>
      <c r="M1418" s="177"/>
      <c r="N1418" s="177"/>
      <c r="O1418" s="177"/>
      <c r="P1418" s="177"/>
      <c r="Q1418" s="177"/>
      <c r="R1418" s="177"/>
      <c r="S1418" s="177"/>
      <c r="T1418" s="177"/>
      <c r="U1418" s="177"/>
      <c r="V1418" s="177"/>
      <c r="W1418" s="177"/>
      <c r="X1418" s="177"/>
      <c r="Y1418" s="177"/>
      <c r="Z1418" s="177"/>
      <c r="AA1418" s="177"/>
      <c r="AB1418" s="177"/>
      <c r="AC1418" s="177"/>
      <c r="AD1418" s="177"/>
      <c r="AE1418" s="177"/>
      <c r="AF1418" s="177"/>
      <c r="AG1418" s="177"/>
      <c r="AH1418" s="177"/>
      <c r="AI1418" s="177"/>
      <c r="AJ1418" s="177"/>
      <c r="AK1418" s="177"/>
      <c r="AL1418" s="177"/>
      <c r="AM1418" s="177"/>
      <c r="AN1418" s="177"/>
      <c r="AO1418" s="177"/>
      <c r="AP1418" s="177"/>
      <c r="AQ1418" s="177"/>
      <c r="AR1418" s="177"/>
      <c r="AS1418" s="177"/>
      <c r="AT1418" s="177"/>
    </row>
    <row r="1419" spans="1:46" ht="15" customHeight="1">
      <c r="A1419" s="177"/>
      <c r="B1419" s="177"/>
      <c r="C1419" s="177"/>
      <c r="D1419" s="177"/>
      <c r="E1419" s="177"/>
      <c r="F1419" s="177"/>
      <c r="G1419" s="177"/>
      <c r="H1419" s="177"/>
      <c r="I1419" s="177"/>
      <c r="J1419" s="177"/>
      <c r="K1419" s="177"/>
      <c r="L1419" s="177"/>
      <c r="M1419" s="177"/>
      <c r="N1419" s="177"/>
      <c r="O1419" s="177"/>
      <c r="P1419" s="177"/>
      <c r="Q1419" s="177"/>
      <c r="R1419" s="177"/>
      <c r="S1419" s="177"/>
      <c r="T1419" s="177"/>
      <c r="U1419" s="177"/>
      <c r="V1419" s="177"/>
      <c r="W1419" s="177"/>
      <c r="X1419" s="177"/>
      <c r="Y1419" s="177"/>
      <c r="Z1419" s="177"/>
      <c r="AA1419" s="177"/>
      <c r="AB1419" s="177"/>
      <c r="AC1419" s="177"/>
      <c r="AD1419" s="177"/>
      <c r="AE1419" s="177"/>
      <c r="AF1419" s="177"/>
      <c r="AG1419" s="177"/>
      <c r="AH1419" s="177"/>
      <c r="AI1419" s="177"/>
      <c r="AJ1419" s="177"/>
      <c r="AK1419" s="177"/>
      <c r="AL1419" s="177"/>
      <c r="AM1419" s="177"/>
      <c r="AN1419" s="177"/>
      <c r="AO1419" s="177"/>
      <c r="AP1419" s="177"/>
      <c r="AQ1419" s="177"/>
      <c r="AR1419" s="177"/>
      <c r="AS1419" s="177"/>
      <c r="AT1419" s="177"/>
    </row>
    <row r="1420" spans="1:46" ht="15" customHeight="1">
      <c r="A1420" s="177"/>
      <c r="B1420" s="177"/>
      <c r="C1420" s="177"/>
      <c r="D1420" s="177"/>
      <c r="E1420" s="177"/>
      <c r="F1420" s="177"/>
      <c r="G1420" s="177"/>
      <c r="H1420" s="177"/>
      <c r="I1420" s="177"/>
      <c r="J1420" s="177"/>
      <c r="K1420" s="177"/>
      <c r="L1420" s="177"/>
      <c r="M1420" s="177"/>
      <c r="N1420" s="177"/>
      <c r="O1420" s="177"/>
      <c r="P1420" s="177"/>
      <c r="Q1420" s="177"/>
      <c r="R1420" s="177"/>
      <c r="S1420" s="177"/>
      <c r="T1420" s="177"/>
      <c r="U1420" s="177"/>
      <c r="V1420" s="177"/>
      <c r="W1420" s="177"/>
      <c r="X1420" s="177"/>
      <c r="Y1420" s="177"/>
      <c r="Z1420" s="177"/>
      <c r="AA1420" s="177"/>
      <c r="AB1420" s="177"/>
      <c r="AC1420" s="177"/>
      <c r="AD1420" s="177"/>
      <c r="AE1420" s="177"/>
      <c r="AF1420" s="177"/>
      <c r="AG1420" s="177"/>
      <c r="AH1420" s="177"/>
      <c r="AI1420" s="177"/>
      <c r="AJ1420" s="177"/>
      <c r="AK1420" s="177"/>
      <c r="AL1420" s="177"/>
      <c r="AM1420" s="177"/>
      <c r="AN1420" s="177"/>
      <c r="AO1420" s="177"/>
      <c r="AP1420" s="177"/>
      <c r="AQ1420" s="177"/>
      <c r="AR1420" s="177"/>
      <c r="AS1420" s="177"/>
      <c r="AT1420" s="177"/>
    </row>
    <row r="1421" spans="1:46" ht="15" customHeight="1">
      <c r="A1421" s="177"/>
      <c r="B1421" s="177"/>
      <c r="C1421" s="177"/>
      <c r="D1421" s="177"/>
      <c r="E1421" s="177"/>
      <c r="F1421" s="177"/>
      <c r="G1421" s="177"/>
      <c r="H1421" s="177"/>
      <c r="I1421" s="177"/>
      <c r="J1421" s="177"/>
      <c r="K1421" s="177"/>
      <c r="L1421" s="177"/>
      <c r="M1421" s="177"/>
      <c r="N1421" s="177"/>
      <c r="O1421" s="177"/>
      <c r="P1421" s="177"/>
      <c r="Q1421" s="177"/>
      <c r="R1421" s="177"/>
      <c r="S1421" s="177"/>
      <c r="T1421" s="177"/>
      <c r="U1421" s="177"/>
      <c r="V1421" s="177"/>
      <c r="W1421" s="177"/>
      <c r="X1421" s="177"/>
      <c r="Y1421" s="177"/>
      <c r="Z1421" s="177"/>
      <c r="AA1421" s="177"/>
      <c r="AB1421" s="177"/>
      <c r="AC1421" s="177"/>
      <c r="AD1421" s="177"/>
      <c r="AE1421" s="177"/>
      <c r="AF1421" s="177"/>
      <c r="AG1421" s="177"/>
      <c r="AH1421" s="177"/>
      <c r="AI1421" s="177"/>
      <c r="AJ1421" s="177"/>
      <c r="AK1421" s="177"/>
      <c r="AL1421" s="177"/>
      <c r="AM1421" s="177"/>
      <c r="AN1421" s="177"/>
      <c r="AO1421" s="177"/>
      <c r="AP1421" s="177"/>
      <c r="AQ1421" s="177"/>
      <c r="AR1421" s="177"/>
      <c r="AS1421" s="177"/>
      <c r="AT1421" s="177"/>
    </row>
    <row r="1422" spans="1:46" ht="15" customHeight="1">
      <c r="A1422" s="177"/>
      <c r="B1422" s="177"/>
      <c r="C1422" s="177"/>
      <c r="D1422" s="177"/>
      <c r="E1422" s="177"/>
      <c r="F1422" s="177"/>
      <c r="G1422" s="177"/>
      <c r="H1422" s="177"/>
      <c r="I1422" s="177"/>
      <c r="J1422" s="177"/>
      <c r="K1422" s="177"/>
      <c r="L1422" s="177"/>
      <c r="M1422" s="177"/>
      <c r="N1422" s="177"/>
      <c r="O1422" s="177"/>
      <c r="P1422" s="177"/>
      <c r="Q1422" s="177"/>
      <c r="R1422" s="177"/>
      <c r="S1422" s="177"/>
      <c r="T1422" s="177"/>
      <c r="U1422" s="177"/>
      <c r="V1422" s="177"/>
      <c r="W1422" s="177"/>
      <c r="X1422" s="177"/>
      <c r="Y1422" s="177"/>
      <c r="Z1422" s="177"/>
      <c r="AA1422" s="177"/>
      <c r="AB1422" s="177"/>
      <c r="AC1422" s="177"/>
      <c r="AD1422" s="177"/>
      <c r="AE1422" s="177"/>
      <c r="AF1422" s="177"/>
      <c r="AG1422" s="177"/>
      <c r="AH1422" s="177"/>
      <c r="AI1422" s="177"/>
      <c r="AJ1422" s="177"/>
      <c r="AK1422" s="177"/>
      <c r="AL1422" s="177"/>
      <c r="AM1422" s="177"/>
      <c r="AN1422" s="177"/>
      <c r="AO1422" s="177"/>
      <c r="AP1422" s="177"/>
      <c r="AQ1422" s="177"/>
      <c r="AR1422" s="177"/>
      <c r="AS1422" s="177"/>
      <c r="AT1422" s="177"/>
    </row>
    <row r="1423" spans="1:46" ht="15" customHeight="1">
      <c r="A1423" s="177"/>
      <c r="B1423" s="177"/>
      <c r="C1423" s="177"/>
      <c r="D1423" s="177"/>
      <c r="E1423" s="177"/>
      <c r="F1423" s="177"/>
      <c r="G1423" s="177"/>
      <c r="H1423" s="177"/>
      <c r="I1423" s="177"/>
      <c r="J1423" s="177"/>
      <c r="K1423" s="177"/>
      <c r="L1423" s="177"/>
      <c r="M1423" s="177"/>
      <c r="N1423" s="177"/>
      <c r="O1423" s="177"/>
      <c r="P1423" s="177"/>
      <c r="Q1423" s="177"/>
      <c r="R1423" s="177"/>
      <c r="S1423" s="177"/>
      <c r="T1423" s="177"/>
      <c r="U1423" s="177"/>
      <c r="V1423" s="177"/>
      <c r="W1423" s="177"/>
      <c r="X1423" s="177"/>
      <c r="Y1423" s="177"/>
      <c r="Z1423" s="177"/>
      <c r="AA1423" s="177"/>
      <c r="AB1423" s="177"/>
      <c r="AC1423" s="177"/>
      <c r="AD1423" s="177"/>
      <c r="AE1423" s="177"/>
      <c r="AF1423" s="177"/>
      <c r="AG1423" s="177"/>
      <c r="AH1423" s="177"/>
      <c r="AI1423" s="177"/>
      <c r="AJ1423" s="177"/>
      <c r="AK1423" s="177"/>
      <c r="AL1423" s="177"/>
      <c r="AM1423" s="177"/>
      <c r="AN1423" s="177"/>
      <c r="AO1423" s="177"/>
      <c r="AP1423" s="177"/>
      <c r="AQ1423" s="177"/>
      <c r="AR1423" s="177"/>
      <c r="AS1423" s="177"/>
      <c r="AT1423" s="177"/>
    </row>
    <row r="1424" spans="1:46" ht="15" customHeight="1">
      <c r="A1424" s="177"/>
      <c r="B1424" s="177"/>
      <c r="C1424" s="177"/>
      <c r="D1424" s="177"/>
      <c r="E1424" s="177"/>
      <c r="F1424" s="177"/>
      <c r="G1424" s="177"/>
      <c r="H1424" s="177"/>
      <c r="I1424" s="177"/>
      <c r="J1424" s="177"/>
      <c r="K1424" s="177"/>
      <c r="L1424" s="177"/>
      <c r="M1424" s="177"/>
      <c r="N1424" s="177"/>
      <c r="O1424" s="177"/>
      <c r="P1424" s="177"/>
      <c r="Q1424" s="177"/>
      <c r="R1424" s="177"/>
      <c r="S1424" s="177"/>
      <c r="T1424" s="177"/>
      <c r="U1424" s="177"/>
      <c r="V1424" s="177"/>
      <c r="W1424" s="177"/>
      <c r="X1424" s="177"/>
      <c r="Y1424" s="177"/>
      <c r="Z1424" s="177"/>
      <c r="AA1424" s="177"/>
      <c r="AB1424" s="177"/>
      <c r="AC1424" s="177"/>
      <c r="AD1424" s="177"/>
      <c r="AE1424" s="177"/>
      <c r="AF1424" s="177"/>
      <c r="AG1424" s="177"/>
      <c r="AH1424" s="177"/>
      <c r="AI1424" s="177"/>
      <c r="AJ1424" s="177"/>
      <c r="AK1424" s="177"/>
      <c r="AL1424" s="177"/>
      <c r="AM1424" s="177"/>
      <c r="AN1424" s="177"/>
      <c r="AO1424" s="177"/>
      <c r="AP1424" s="177"/>
      <c r="AQ1424" s="177"/>
      <c r="AR1424" s="177"/>
      <c r="AS1424" s="177"/>
      <c r="AT1424" s="177"/>
    </row>
    <row r="1425" spans="1:46" ht="15" customHeight="1">
      <c r="A1425" s="177"/>
      <c r="B1425" s="177"/>
      <c r="C1425" s="177"/>
      <c r="D1425" s="177"/>
      <c r="E1425" s="177"/>
      <c r="F1425" s="177"/>
      <c r="G1425" s="177"/>
      <c r="H1425" s="177"/>
      <c r="I1425" s="177"/>
      <c r="J1425" s="177"/>
      <c r="K1425" s="177"/>
      <c r="L1425" s="177"/>
      <c r="M1425" s="177"/>
      <c r="N1425" s="177"/>
      <c r="O1425" s="177"/>
      <c r="P1425" s="177"/>
      <c r="Q1425" s="177"/>
      <c r="R1425" s="177"/>
      <c r="S1425" s="177"/>
      <c r="T1425" s="177"/>
      <c r="U1425" s="177"/>
      <c r="V1425" s="177"/>
      <c r="W1425" s="177"/>
      <c r="X1425" s="177"/>
      <c r="Y1425" s="177"/>
      <c r="Z1425" s="177"/>
      <c r="AA1425" s="177"/>
      <c r="AB1425" s="177"/>
      <c r="AC1425" s="177"/>
      <c r="AD1425" s="177"/>
      <c r="AE1425" s="177"/>
      <c r="AF1425" s="177"/>
      <c r="AG1425" s="177"/>
      <c r="AH1425" s="177"/>
      <c r="AI1425" s="177"/>
      <c r="AJ1425" s="177"/>
      <c r="AK1425" s="177"/>
      <c r="AL1425" s="177"/>
      <c r="AM1425" s="177"/>
      <c r="AN1425" s="177"/>
      <c r="AO1425" s="177"/>
      <c r="AP1425" s="177"/>
      <c r="AQ1425" s="177"/>
      <c r="AR1425" s="177"/>
      <c r="AS1425" s="177"/>
      <c r="AT1425" s="177"/>
    </row>
    <row r="1426" spans="1:46" ht="15" customHeight="1">
      <c r="A1426" s="177"/>
      <c r="B1426" s="177"/>
      <c r="C1426" s="177"/>
      <c r="D1426" s="177"/>
      <c r="E1426" s="177"/>
      <c r="F1426" s="177"/>
      <c r="G1426" s="177"/>
      <c r="H1426" s="177"/>
      <c r="I1426" s="177"/>
      <c r="J1426" s="177"/>
      <c r="K1426" s="177"/>
      <c r="L1426" s="177"/>
      <c r="M1426" s="177"/>
      <c r="N1426" s="177"/>
      <c r="O1426" s="177"/>
      <c r="P1426" s="177"/>
      <c r="Q1426" s="177"/>
      <c r="R1426" s="177"/>
      <c r="S1426" s="177"/>
      <c r="T1426" s="177"/>
      <c r="U1426" s="177"/>
      <c r="V1426" s="177"/>
      <c r="W1426" s="177"/>
      <c r="X1426" s="177"/>
      <c r="Y1426" s="177"/>
      <c r="Z1426" s="177"/>
      <c r="AA1426" s="177"/>
      <c r="AB1426" s="177"/>
      <c r="AC1426" s="177"/>
      <c r="AD1426" s="177"/>
      <c r="AE1426" s="177"/>
      <c r="AF1426" s="177"/>
      <c r="AG1426" s="177"/>
      <c r="AH1426" s="177"/>
      <c r="AI1426" s="177"/>
      <c r="AJ1426" s="177"/>
      <c r="AK1426" s="177"/>
      <c r="AL1426" s="177"/>
      <c r="AM1426" s="177"/>
      <c r="AN1426" s="177"/>
      <c r="AO1426" s="177"/>
      <c r="AP1426" s="177"/>
      <c r="AQ1426" s="177"/>
      <c r="AR1426" s="177"/>
      <c r="AS1426" s="177"/>
      <c r="AT1426" s="177"/>
    </row>
    <row r="1427" spans="1:46" ht="15" customHeight="1">
      <c r="A1427" s="177"/>
      <c r="B1427" s="177"/>
      <c r="C1427" s="177"/>
      <c r="D1427" s="177"/>
      <c r="E1427" s="177"/>
      <c r="F1427" s="177"/>
      <c r="G1427" s="177"/>
      <c r="H1427" s="177"/>
      <c r="I1427" s="177"/>
      <c r="J1427" s="177"/>
      <c r="K1427" s="177"/>
      <c r="L1427" s="177"/>
      <c r="M1427" s="177"/>
      <c r="N1427" s="177"/>
      <c r="O1427" s="177"/>
      <c r="P1427" s="177"/>
      <c r="Q1427" s="177"/>
      <c r="R1427" s="177"/>
      <c r="S1427" s="177"/>
      <c r="T1427" s="177"/>
      <c r="U1427" s="177"/>
      <c r="V1427" s="177"/>
      <c r="W1427" s="177"/>
      <c r="X1427" s="177"/>
      <c r="Y1427" s="177"/>
      <c r="Z1427" s="177"/>
      <c r="AA1427" s="177"/>
      <c r="AB1427" s="177"/>
      <c r="AC1427" s="177"/>
      <c r="AD1427" s="177"/>
      <c r="AE1427" s="177"/>
      <c r="AF1427" s="177"/>
      <c r="AG1427" s="177"/>
      <c r="AH1427" s="177"/>
      <c r="AI1427" s="177"/>
      <c r="AJ1427" s="177"/>
      <c r="AK1427" s="177"/>
      <c r="AL1427" s="177"/>
      <c r="AM1427" s="177"/>
      <c r="AN1427" s="177"/>
      <c r="AO1427" s="177"/>
      <c r="AP1427" s="177"/>
      <c r="AQ1427" s="177"/>
      <c r="AR1427" s="177"/>
      <c r="AS1427" s="177"/>
      <c r="AT1427" s="177"/>
    </row>
    <row r="1428" spans="1:46" ht="15" customHeight="1">
      <c r="A1428" s="177"/>
      <c r="B1428" s="177"/>
      <c r="C1428" s="177"/>
      <c r="D1428" s="177"/>
      <c r="E1428" s="177"/>
      <c r="F1428" s="177"/>
      <c r="G1428" s="177"/>
      <c r="H1428" s="177"/>
      <c r="I1428" s="177"/>
      <c r="J1428" s="177"/>
      <c r="K1428" s="177"/>
      <c r="L1428" s="177"/>
      <c r="M1428" s="177"/>
      <c r="N1428" s="177"/>
      <c r="O1428" s="177"/>
      <c r="P1428" s="177"/>
      <c r="Q1428" s="177"/>
      <c r="R1428" s="177"/>
      <c r="S1428" s="177"/>
      <c r="T1428" s="177"/>
      <c r="U1428" s="177"/>
      <c r="V1428" s="177"/>
      <c r="W1428" s="177"/>
      <c r="X1428" s="177"/>
      <c r="Y1428" s="177"/>
      <c r="Z1428" s="177"/>
      <c r="AA1428" s="177"/>
      <c r="AB1428" s="177"/>
      <c r="AC1428" s="177"/>
      <c r="AD1428" s="177"/>
      <c r="AE1428" s="177"/>
      <c r="AF1428" s="177"/>
      <c r="AG1428" s="177"/>
      <c r="AH1428" s="177"/>
      <c r="AI1428" s="177"/>
      <c r="AJ1428" s="177"/>
      <c r="AK1428" s="177"/>
      <c r="AL1428" s="177"/>
      <c r="AM1428" s="177"/>
      <c r="AN1428" s="177"/>
      <c r="AO1428" s="177"/>
      <c r="AP1428" s="177"/>
      <c r="AQ1428" s="177"/>
      <c r="AR1428" s="177"/>
      <c r="AS1428" s="177"/>
      <c r="AT1428" s="177"/>
    </row>
    <row r="1429" spans="1:46" ht="15" customHeight="1">
      <c r="A1429" s="177"/>
      <c r="B1429" s="177"/>
      <c r="C1429" s="177"/>
      <c r="D1429" s="177"/>
      <c r="E1429" s="177"/>
      <c r="F1429" s="177"/>
      <c r="G1429" s="177"/>
      <c r="H1429" s="177"/>
      <c r="I1429" s="177"/>
      <c r="J1429" s="177"/>
      <c r="K1429" s="177"/>
      <c r="L1429" s="177"/>
      <c r="M1429" s="177"/>
      <c r="N1429" s="177"/>
      <c r="O1429" s="177"/>
      <c r="P1429" s="177"/>
      <c r="Q1429" s="177"/>
      <c r="R1429" s="177"/>
      <c r="S1429" s="177"/>
      <c r="T1429" s="177"/>
      <c r="U1429" s="177"/>
      <c r="V1429" s="177"/>
      <c r="W1429" s="177"/>
      <c r="X1429" s="177"/>
      <c r="Y1429" s="177"/>
      <c r="Z1429" s="177"/>
      <c r="AA1429" s="177"/>
      <c r="AB1429" s="177"/>
      <c r="AC1429" s="177"/>
      <c r="AD1429" s="177"/>
      <c r="AE1429" s="177"/>
      <c r="AF1429" s="177"/>
      <c r="AG1429" s="177"/>
      <c r="AH1429" s="177"/>
      <c r="AI1429" s="177"/>
      <c r="AJ1429" s="177"/>
      <c r="AK1429" s="177"/>
      <c r="AL1429" s="177"/>
      <c r="AM1429" s="177"/>
      <c r="AN1429" s="177"/>
      <c r="AO1429" s="177"/>
      <c r="AP1429" s="177"/>
      <c r="AQ1429" s="177"/>
      <c r="AR1429" s="177"/>
      <c r="AS1429" s="177"/>
      <c r="AT1429" s="177"/>
    </row>
    <row r="1430" spans="1:46" ht="15" customHeight="1">
      <c r="A1430" s="177"/>
      <c r="B1430" s="177"/>
      <c r="C1430" s="177"/>
      <c r="D1430" s="177"/>
      <c r="E1430" s="177"/>
      <c r="F1430" s="177"/>
      <c r="G1430" s="177"/>
      <c r="H1430" s="177"/>
      <c r="I1430" s="177"/>
      <c r="J1430" s="177"/>
      <c r="K1430" s="177"/>
      <c r="L1430" s="177"/>
      <c r="M1430" s="177"/>
      <c r="N1430" s="177"/>
      <c r="O1430" s="177"/>
      <c r="P1430" s="177"/>
      <c r="Q1430" s="177"/>
      <c r="R1430" s="177"/>
      <c r="S1430" s="177"/>
      <c r="T1430" s="177"/>
      <c r="U1430" s="177"/>
      <c r="V1430" s="177"/>
      <c r="W1430" s="177"/>
      <c r="X1430" s="177"/>
      <c r="Y1430" s="177"/>
      <c r="Z1430" s="177"/>
      <c r="AA1430" s="177"/>
      <c r="AB1430" s="177"/>
      <c r="AC1430" s="177"/>
      <c r="AD1430" s="177"/>
      <c r="AE1430" s="177"/>
      <c r="AF1430" s="177"/>
      <c r="AG1430" s="177"/>
      <c r="AH1430" s="177"/>
      <c r="AI1430" s="177"/>
      <c r="AJ1430" s="177"/>
      <c r="AK1430" s="177"/>
      <c r="AL1430" s="177"/>
      <c r="AM1430" s="177"/>
      <c r="AN1430" s="177"/>
      <c r="AO1430" s="177"/>
      <c r="AP1430" s="177"/>
      <c r="AQ1430" s="177"/>
      <c r="AR1430" s="177"/>
      <c r="AS1430" s="177"/>
      <c r="AT1430" s="177"/>
    </row>
    <row r="1431" spans="1:46" ht="15" customHeight="1">
      <c r="A1431" s="177"/>
      <c r="B1431" s="177"/>
      <c r="C1431" s="177"/>
      <c r="D1431" s="177"/>
      <c r="E1431" s="177"/>
      <c r="F1431" s="177"/>
      <c r="G1431" s="177"/>
      <c r="H1431" s="177"/>
      <c r="I1431" s="177"/>
      <c r="J1431" s="177"/>
      <c r="K1431" s="177"/>
      <c r="L1431" s="177"/>
      <c r="M1431" s="177"/>
      <c r="N1431" s="177"/>
      <c r="O1431" s="177"/>
      <c r="P1431" s="177"/>
      <c r="Q1431" s="177"/>
      <c r="R1431" s="177"/>
      <c r="S1431" s="177"/>
      <c r="T1431" s="177"/>
      <c r="U1431" s="177"/>
      <c r="V1431" s="177"/>
      <c r="W1431" s="177"/>
      <c r="X1431" s="177"/>
      <c r="Y1431" s="177"/>
      <c r="Z1431" s="177"/>
      <c r="AA1431" s="177"/>
      <c r="AB1431" s="177"/>
      <c r="AC1431" s="177"/>
      <c r="AD1431" s="177"/>
      <c r="AE1431" s="177"/>
      <c r="AF1431" s="177"/>
      <c r="AG1431" s="177"/>
      <c r="AH1431" s="177"/>
      <c r="AI1431" s="177"/>
      <c r="AJ1431" s="177"/>
      <c r="AK1431" s="177"/>
      <c r="AL1431" s="177"/>
      <c r="AM1431" s="177"/>
      <c r="AN1431" s="177"/>
      <c r="AO1431" s="177"/>
      <c r="AP1431" s="177"/>
      <c r="AQ1431" s="177"/>
      <c r="AR1431" s="177"/>
      <c r="AS1431" s="177"/>
      <c r="AT1431" s="177"/>
    </row>
    <row r="1432" spans="1:46" ht="15" customHeight="1">
      <c r="A1432" s="177"/>
      <c r="B1432" s="177"/>
      <c r="C1432" s="177"/>
      <c r="D1432" s="177"/>
      <c r="E1432" s="177"/>
      <c r="F1432" s="177"/>
      <c r="G1432" s="177"/>
      <c r="H1432" s="177"/>
      <c r="I1432" s="177"/>
      <c r="J1432" s="177"/>
      <c r="K1432" s="177"/>
      <c r="L1432" s="177"/>
      <c r="M1432" s="177"/>
      <c r="N1432" s="177"/>
      <c r="O1432" s="177"/>
      <c r="P1432" s="177"/>
      <c r="Q1432" s="177"/>
      <c r="R1432" s="177"/>
      <c r="S1432" s="177"/>
      <c r="T1432" s="177"/>
      <c r="U1432" s="177"/>
      <c r="V1432" s="177"/>
      <c r="W1432" s="177"/>
      <c r="X1432" s="177"/>
      <c r="Y1432" s="177"/>
      <c r="Z1432" s="177"/>
      <c r="AA1432" s="177"/>
      <c r="AB1432" s="177"/>
      <c r="AC1432" s="177"/>
      <c r="AD1432" s="177"/>
      <c r="AE1432" s="177"/>
      <c r="AF1432" s="177"/>
      <c r="AG1432" s="177"/>
      <c r="AH1432" s="177"/>
      <c r="AI1432" s="177"/>
      <c r="AJ1432" s="177"/>
      <c r="AK1432" s="177"/>
      <c r="AL1432" s="177"/>
      <c r="AM1432" s="177"/>
      <c r="AN1432" s="177"/>
      <c r="AO1432" s="177"/>
      <c r="AP1432" s="177"/>
      <c r="AQ1432" s="177"/>
      <c r="AR1432" s="177"/>
      <c r="AS1432" s="177"/>
      <c r="AT1432" s="177"/>
    </row>
    <row r="1433" spans="1:46" ht="15" customHeight="1">
      <c r="A1433" s="177"/>
      <c r="B1433" s="177"/>
      <c r="C1433" s="177"/>
      <c r="D1433" s="177"/>
      <c r="E1433" s="177"/>
      <c r="F1433" s="177"/>
      <c r="G1433" s="177"/>
      <c r="H1433" s="177"/>
      <c r="I1433" s="177"/>
      <c r="J1433" s="177"/>
      <c r="K1433" s="177"/>
      <c r="L1433" s="177"/>
      <c r="M1433" s="177"/>
      <c r="N1433" s="177"/>
      <c r="O1433" s="177"/>
      <c r="P1433" s="177"/>
      <c r="Q1433" s="177"/>
      <c r="R1433" s="177"/>
      <c r="S1433" s="177"/>
      <c r="T1433" s="177"/>
      <c r="U1433" s="177"/>
      <c r="V1433" s="177"/>
      <c r="W1433" s="177"/>
      <c r="X1433" s="177"/>
      <c r="Y1433" s="177"/>
      <c r="Z1433" s="177"/>
      <c r="AA1433" s="177"/>
      <c r="AB1433" s="177"/>
      <c r="AC1433" s="177"/>
      <c r="AD1433" s="177"/>
      <c r="AE1433" s="177"/>
      <c r="AF1433" s="177"/>
      <c r="AG1433" s="177"/>
      <c r="AH1433" s="177"/>
      <c r="AI1433" s="177"/>
      <c r="AJ1433" s="177"/>
      <c r="AK1433" s="177"/>
      <c r="AL1433" s="177"/>
      <c r="AM1433" s="177"/>
      <c r="AN1433" s="177"/>
      <c r="AO1433" s="177"/>
      <c r="AP1433" s="177"/>
      <c r="AQ1433" s="177"/>
      <c r="AR1433" s="177"/>
      <c r="AS1433" s="177"/>
      <c r="AT1433" s="177"/>
    </row>
    <row r="1434" spans="1:46" ht="15" customHeight="1">
      <c r="A1434" s="177"/>
      <c r="B1434" s="177"/>
      <c r="C1434" s="177"/>
      <c r="D1434" s="177"/>
      <c r="E1434" s="177"/>
      <c r="F1434" s="177"/>
      <c r="G1434" s="177"/>
      <c r="H1434" s="177"/>
      <c r="I1434" s="177"/>
      <c r="J1434" s="177"/>
      <c r="K1434" s="177"/>
      <c r="L1434" s="177"/>
      <c r="M1434" s="177"/>
      <c r="N1434" s="177"/>
      <c r="O1434" s="177"/>
      <c r="P1434" s="177"/>
      <c r="Q1434" s="177"/>
      <c r="R1434" s="177"/>
      <c r="S1434" s="177"/>
      <c r="T1434" s="177"/>
      <c r="U1434" s="177"/>
      <c r="V1434" s="177"/>
      <c r="W1434" s="177"/>
      <c r="X1434" s="177"/>
      <c r="Y1434" s="177"/>
      <c r="Z1434" s="177"/>
      <c r="AA1434" s="177"/>
      <c r="AB1434" s="177"/>
      <c r="AC1434" s="177"/>
      <c r="AD1434" s="177"/>
      <c r="AE1434" s="177"/>
      <c r="AF1434" s="177"/>
      <c r="AG1434" s="177"/>
      <c r="AH1434" s="177"/>
      <c r="AI1434" s="177"/>
      <c r="AJ1434" s="177"/>
      <c r="AK1434" s="177"/>
      <c r="AL1434" s="177"/>
      <c r="AM1434" s="177"/>
      <c r="AN1434" s="177"/>
      <c r="AO1434" s="177"/>
      <c r="AP1434" s="177"/>
      <c r="AQ1434" s="177"/>
      <c r="AR1434" s="177"/>
      <c r="AS1434" s="177"/>
      <c r="AT1434" s="177"/>
    </row>
    <row r="1435" spans="1:46" ht="15" customHeight="1">
      <c r="A1435" s="177"/>
      <c r="B1435" s="177"/>
      <c r="C1435" s="177"/>
      <c r="D1435" s="177"/>
      <c r="E1435" s="177"/>
      <c r="F1435" s="177"/>
      <c r="G1435" s="177"/>
      <c r="H1435" s="177"/>
      <c r="I1435" s="177"/>
      <c r="J1435" s="177"/>
      <c r="K1435" s="177"/>
      <c r="L1435" s="177"/>
      <c r="M1435" s="177"/>
      <c r="N1435" s="177"/>
      <c r="O1435" s="177"/>
      <c r="P1435" s="177"/>
      <c r="Q1435" s="177"/>
      <c r="R1435" s="177"/>
      <c r="S1435" s="177"/>
      <c r="T1435" s="177"/>
      <c r="U1435" s="177"/>
      <c r="V1435" s="177"/>
      <c r="W1435" s="177"/>
      <c r="X1435" s="177"/>
      <c r="Y1435" s="177"/>
      <c r="Z1435" s="177"/>
      <c r="AA1435" s="177"/>
      <c r="AB1435" s="177"/>
      <c r="AC1435" s="177"/>
      <c r="AD1435" s="177"/>
      <c r="AE1435" s="177"/>
      <c r="AF1435" s="177"/>
      <c r="AG1435" s="177"/>
      <c r="AH1435" s="177"/>
      <c r="AI1435" s="177"/>
      <c r="AJ1435" s="177"/>
      <c r="AK1435" s="177"/>
      <c r="AL1435" s="177"/>
      <c r="AM1435" s="177"/>
      <c r="AN1435" s="177"/>
      <c r="AO1435" s="177"/>
      <c r="AP1435" s="177"/>
      <c r="AQ1435" s="177"/>
      <c r="AR1435" s="177"/>
      <c r="AS1435" s="177"/>
      <c r="AT1435" s="177"/>
    </row>
    <row r="1436" spans="1:46" ht="15" customHeight="1">
      <c r="A1436" s="177"/>
      <c r="B1436" s="177"/>
      <c r="C1436" s="177"/>
      <c r="D1436" s="177"/>
      <c r="E1436" s="177"/>
      <c r="F1436" s="177"/>
      <c r="G1436" s="177"/>
      <c r="H1436" s="177"/>
      <c r="I1436" s="177"/>
      <c r="J1436" s="177"/>
      <c r="K1436" s="177"/>
      <c r="L1436" s="177"/>
      <c r="M1436" s="177"/>
      <c r="N1436" s="177"/>
      <c r="O1436" s="177"/>
      <c r="P1436" s="177"/>
      <c r="Q1436" s="177"/>
      <c r="R1436" s="177"/>
      <c r="S1436" s="177"/>
      <c r="T1436" s="177"/>
      <c r="U1436" s="177"/>
      <c r="V1436" s="177"/>
      <c r="W1436" s="177"/>
      <c r="X1436" s="177"/>
      <c r="Y1436" s="177"/>
      <c r="Z1436" s="177"/>
      <c r="AA1436" s="177"/>
      <c r="AB1436" s="177"/>
      <c r="AC1436" s="177"/>
      <c r="AD1436" s="177"/>
      <c r="AE1436" s="177"/>
      <c r="AF1436" s="177"/>
      <c r="AG1436" s="177"/>
      <c r="AH1436" s="177"/>
      <c r="AI1436" s="177"/>
      <c r="AJ1436" s="177"/>
      <c r="AK1436" s="177"/>
      <c r="AL1436" s="177"/>
      <c r="AM1436" s="177"/>
      <c r="AN1436" s="177"/>
      <c r="AO1436" s="177"/>
      <c r="AP1436" s="177"/>
      <c r="AQ1436" s="177"/>
      <c r="AR1436" s="177"/>
      <c r="AS1436" s="177"/>
      <c r="AT1436" s="177"/>
    </row>
    <row r="1437" spans="1:46" ht="15" customHeight="1">
      <c r="A1437" s="177"/>
      <c r="B1437" s="177"/>
      <c r="C1437" s="177"/>
      <c r="D1437" s="177"/>
      <c r="E1437" s="177"/>
      <c r="F1437" s="177"/>
      <c r="G1437" s="177"/>
      <c r="H1437" s="177"/>
      <c r="I1437" s="177"/>
      <c r="J1437" s="177"/>
      <c r="K1437" s="177"/>
      <c r="L1437" s="177"/>
      <c r="M1437" s="177"/>
      <c r="N1437" s="177"/>
      <c r="O1437" s="177"/>
      <c r="P1437" s="177"/>
      <c r="Q1437" s="177"/>
      <c r="R1437" s="177"/>
      <c r="S1437" s="177"/>
      <c r="T1437" s="177"/>
      <c r="U1437" s="177"/>
      <c r="V1437" s="177"/>
      <c r="W1437" s="177"/>
      <c r="X1437" s="177"/>
      <c r="Y1437" s="177"/>
      <c r="Z1437" s="177"/>
      <c r="AA1437" s="177"/>
      <c r="AB1437" s="177"/>
      <c r="AC1437" s="177"/>
      <c r="AD1437" s="177"/>
      <c r="AE1437" s="177"/>
      <c r="AF1437" s="177"/>
      <c r="AG1437" s="177"/>
      <c r="AH1437" s="177"/>
      <c r="AI1437" s="177"/>
      <c r="AJ1437" s="177"/>
      <c r="AK1437" s="177"/>
      <c r="AL1437" s="177"/>
      <c r="AM1437" s="177"/>
      <c r="AN1437" s="177"/>
      <c r="AO1437" s="177"/>
      <c r="AP1437" s="177"/>
      <c r="AQ1437" s="177"/>
      <c r="AR1437" s="177"/>
      <c r="AS1437" s="177"/>
      <c r="AT1437" s="177"/>
    </row>
    <row r="1438" spans="1:46" ht="15" customHeight="1">
      <c r="A1438" s="177"/>
      <c r="B1438" s="177"/>
      <c r="C1438" s="177"/>
      <c r="D1438" s="177"/>
      <c r="E1438" s="177"/>
      <c r="F1438" s="177"/>
      <c r="G1438" s="177"/>
      <c r="H1438" s="177"/>
      <c r="I1438" s="177"/>
      <c r="J1438" s="177"/>
      <c r="K1438" s="177"/>
      <c r="L1438" s="177"/>
      <c r="M1438" s="177"/>
      <c r="N1438" s="177"/>
      <c r="O1438" s="177"/>
      <c r="P1438" s="177"/>
      <c r="Q1438" s="177"/>
      <c r="R1438" s="177"/>
      <c r="S1438" s="177"/>
      <c r="T1438" s="177"/>
      <c r="U1438" s="177"/>
      <c r="V1438" s="177"/>
      <c r="W1438" s="177"/>
      <c r="X1438" s="177"/>
      <c r="Y1438" s="177"/>
      <c r="Z1438" s="177"/>
      <c r="AA1438" s="177"/>
      <c r="AB1438" s="177"/>
      <c r="AC1438" s="177"/>
      <c r="AD1438" s="177"/>
      <c r="AE1438" s="177"/>
      <c r="AF1438" s="177"/>
      <c r="AG1438" s="177"/>
      <c r="AH1438" s="177"/>
      <c r="AI1438" s="177"/>
      <c r="AJ1438" s="177"/>
      <c r="AK1438" s="177"/>
      <c r="AL1438" s="177"/>
      <c r="AM1438" s="177"/>
      <c r="AN1438" s="177"/>
      <c r="AO1438" s="177"/>
      <c r="AP1438" s="177"/>
      <c r="AQ1438" s="177"/>
      <c r="AR1438" s="177"/>
      <c r="AS1438" s="177"/>
      <c r="AT1438" s="177"/>
    </row>
    <row r="1439" spans="1:46" ht="15" customHeight="1">
      <c r="A1439" s="177"/>
      <c r="B1439" s="177"/>
      <c r="C1439" s="177"/>
      <c r="D1439" s="177"/>
      <c r="E1439" s="177"/>
      <c r="F1439" s="177"/>
      <c r="G1439" s="177"/>
      <c r="H1439" s="177"/>
      <c r="I1439" s="177"/>
      <c r="J1439" s="177"/>
      <c r="K1439" s="177"/>
      <c r="L1439" s="177"/>
      <c r="M1439" s="177"/>
      <c r="N1439" s="177"/>
      <c r="O1439" s="177"/>
      <c r="P1439" s="177"/>
      <c r="Q1439" s="177"/>
      <c r="R1439" s="177"/>
      <c r="S1439" s="177"/>
      <c r="T1439" s="177"/>
      <c r="U1439" s="177"/>
      <c r="V1439" s="177"/>
      <c r="W1439" s="177"/>
      <c r="X1439" s="177"/>
      <c r="Y1439" s="177"/>
      <c r="Z1439" s="177"/>
      <c r="AA1439" s="177"/>
      <c r="AB1439" s="177"/>
      <c r="AC1439" s="177"/>
      <c r="AD1439" s="177"/>
      <c r="AE1439" s="177"/>
      <c r="AF1439" s="177"/>
      <c r="AG1439" s="177"/>
      <c r="AH1439" s="177"/>
      <c r="AI1439" s="177"/>
      <c r="AJ1439" s="177"/>
      <c r="AK1439" s="177"/>
      <c r="AL1439" s="177"/>
      <c r="AM1439" s="177"/>
      <c r="AN1439" s="177"/>
      <c r="AO1439" s="177"/>
      <c r="AP1439" s="177"/>
      <c r="AQ1439" s="177"/>
      <c r="AR1439" s="177"/>
      <c r="AS1439" s="177"/>
      <c r="AT1439" s="177"/>
    </row>
    <row r="1440" spans="1:46" ht="15" customHeight="1">
      <c r="A1440" s="177"/>
      <c r="B1440" s="177"/>
      <c r="C1440" s="177"/>
      <c r="D1440" s="177"/>
      <c r="E1440" s="177"/>
      <c r="F1440" s="177"/>
      <c r="G1440" s="177"/>
      <c r="H1440" s="177"/>
      <c r="I1440" s="177"/>
      <c r="J1440" s="177"/>
      <c r="K1440" s="177"/>
      <c r="L1440" s="177"/>
      <c r="M1440" s="177"/>
      <c r="N1440" s="177"/>
      <c r="O1440" s="177"/>
      <c r="P1440" s="177"/>
      <c r="Q1440" s="177"/>
      <c r="R1440" s="177"/>
      <c r="S1440" s="177"/>
      <c r="T1440" s="177"/>
      <c r="U1440" s="177"/>
      <c r="V1440" s="177"/>
      <c r="W1440" s="177"/>
      <c r="X1440" s="177"/>
      <c r="Y1440" s="177"/>
      <c r="Z1440" s="177"/>
      <c r="AA1440" s="177"/>
      <c r="AB1440" s="177"/>
      <c r="AC1440" s="177"/>
      <c r="AD1440" s="177"/>
      <c r="AE1440" s="177"/>
      <c r="AF1440" s="177"/>
      <c r="AG1440" s="177"/>
      <c r="AH1440" s="177"/>
      <c r="AI1440" s="177"/>
      <c r="AJ1440" s="177"/>
      <c r="AK1440" s="177"/>
      <c r="AL1440" s="177"/>
      <c r="AM1440" s="177"/>
      <c r="AN1440" s="177"/>
      <c r="AO1440" s="177"/>
      <c r="AP1440" s="177"/>
      <c r="AQ1440" s="177"/>
      <c r="AR1440" s="177"/>
      <c r="AS1440" s="177"/>
      <c r="AT1440" s="177"/>
    </row>
    <row r="1441" spans="1:46" ht="15" customHeight="1">
      <c r="A1441" s="177"/>
      <c r="B1441" s="177"/>
      <c r="C1441" s="177"/>
      <c r="D1441" s="177"/>
      <c r="E1441" s="177"/>
      <c r="F1441" s="177"/>
      <c r="G1441" s="177"/>
      <c r="H1441" s="177"/>
      <c r="I1441" s="177"/>
      <c r="J1441" s="177"/>
      <c r="K1441" s="177"/>
      <c r="L1441" s="177"/>
      <c r="M1441" s="177"/>
      <c r="N1441" s="177"/>
      <c r="O1441" s="177"/>
      <c r="P1441" s="177"/>
      <c r="Q1441" s="177"/>
      <c r="R1441" s="177"/>
      <c r="S1441" s="177"/>
      <c r="T1441" s="177"/>
      <c r="U1441" s="177"/>
      <c r="V1441" s="177"/>
      <c r="W1441" s="177"/>
      <c r="X1441" s="177"/>
      <c r="Y1441" s="177"/>
      <c r="Z1441" s="177"/>
      <c r="AA1441" s="177"/>
      <c r="AB1441" s="177"/>
      <c r="AC1441" s="177"/>
      <c r="AD1441" s="177"/>
      <c r="AE1441" s="177"/>
      <c r="AF1441" s="177"/>
      <c r="AG1441" s="177"/>
      <c r="AH1441" s="177"/>
      <c r="AI1441" s="177"/>
      <c r="AJ1441" s="177"/>
      <c r="AK1441" s="177"/>
      <c r="AL1441" s="177"/>
      <c r="AM1441" s="177"/>
      <c r="AN1441" s="177"/>
      <c r="AO1441" s="177"/>
      <c r="AP1441" s="177"/>
      <c r="AQ1441" s="177"/>
      <c r="AR1441" s="177"/>
      <c r="AS1441" s="177"/>
      <c r="AT1441" s="177"/>
    </row>
    <row r="1442" spans="1:46" ht="15" customHeight="1">
      <c r="A1442" s="177"/>
      <c r="B1442" s="177"/>
      <c r="C1442" s="177"/>
      <c r="D1442" s="177"/>
      <c r="E1442" s="177"/>
      <c r="F1442" s="177"/>
      <c r="G1442" s="177"/>
      <c r="H1442" s="177"/>
      <c r="I1442" s="177"/>
      <c r="J1442" s="177"/>
      <c r="K1442" s="177"/>
      <c r="L1442" s="177"/>
      <c r="M1442" s="177"/>
      <c r="N1442" s="177"/>
      <c r="O1442" s="177"/>
      <c r="P1442" s="177"/>
      <c r="Q1442" s="177"/>
      <c r="R1442" s="177"/>
      <c r="S1442" s="177"/>
      <c r="T1442" s="177"/>
      <c r="U1442" s="177"/>
      <c r="V1442" s="177"/>
      <c r="W1442" s="177"/>
      <c r="X1442" s="177"/>
      <c r="Y1442" s="177"/>
      <c r="Z1442" s="177"/>
      <c r="AA1442" s="177"/>
      <c r="AB1442" s="177"/>
      <c r="AC1442" s="177"/>
      <c r="AD1442" s="177"/>
      <c r="AE1442" s="177"/>
      <c r="AF1442" s="177"/>
      <c r="AG1442" s="177"/>
      <c r="AH1442" s="177"/>
      <c r="AI1442" s="177"/>
      <c r="AJ1442" s="177"/>
      <c r="AK1442" s="177"/>
      <c r="AL1442" s="177"/>
      <c r="AM1442" s="177"/>
      <c r="AN1442" s="177"/>
      <c r="AO1442" s="177"/>
      <c r="AP1442" s="177"/>
      <c r="AQ1442" s="177"/>
      <c r="AR1442" s="177"/>
      <c r="AS1442" s="177"/>
      <c r="AT1442" s="177"/>
    </row>
    <row r="1443" spans="1:46" ht="15" customHeight="1">
      <c r="A1443" s="177"/>
      <c r="B1443" s="177"/>
      <c r="C1443" s="177"/>
      <c r="D1443" s="177"/>
      <c r="E1443" s="177"/>
      <c r="F1443" s="177"/>
      <c r="G1443" s="177"/>
      <c r="H1443" s="177"/>
      <c r="I1443" s="177"/>
      <c r="J1443" s="177"/>
      <c r="K1443" s="177"/>
      <c r="L1443" s="177"/>
      <c r="M1443" s="177"/>
      <c r="N1443" s="177"/>
      <c r="O1443" s="177"/>
      <c r="P1443" s="177"/>
      <c r="Q1443" s="177"/>
      <c r="R1443" s="177"/>
      <c r="S1443" s="177"/>
      <c r="T1443" s="177"/>
      <c r="U1443" s="177"/>
      <c r="V1443" s="177"/>
      <c r="W1443" s="177"/>
      <c r="X1443" s="177"/>
      <c r="Y1443" s="177"/>
      <c r="Z1443" s="177"/>
      <c r="AA1443" s="177"/>
      <c r="AB1443" s="177"/>
      <c r="AC1443" s="177"/>
      <c r="AD1443" s="177"/>
      <c r="AE1443" s="177"/>
      <c r="AF1443" s="177"/>
      <c r="AG1443" s="177"/>
      <c r="AH1443" s="177"/>
      <c r="AI1443" s="177"/>
      <c r="AJ1443" s="177"/>
      <c r="AK1443" s="177"/>
      <c r="AL1443" s="177"/>
      <c r="AM1443" s="177"/>
      <c r="AN1443" s="177"/>
      <c r="AO1443" s="177"/>
      <c r="AP1443" s="177"/>
      <c r="AQ1443" s="177"/>
      <c r="AR1443" s="177"/>
      <c r="AS1443" s="177"/>
      <c r="AT1443" s="177"/>
    </row>
    <row r="1444" spans="1:46" ht="15" customHeight="1">
      <c r="A1444" s="177"/>
      <c r="B1444" s="177"/>
      <c r="C1444" s="177"/>
      <c r="D1444" s="177"/>
      <c r="E1444" s="177"/>
      <c r="F1444" s="177"/>
      <c r="G1444" s="177"/>
      <c r="H1444" s="177"/>
      <c r="I1444" s="177"/>
      <c r="J1444" s="177"/>
      <c r="K1444" s="177"/>
      <c r="L1444" s="177"/>
      <c r="M1444" s="177"/>
      <c r="N1444" s="177"/>
      <c r="O1444" s="177"/>
      <c r="P1444" s="177"/>
      <c r="Q1444" s="177"/>
      <c r="R1444" s="177"/>
      <c r="S1444" s="177"/>
      <c r="T1444" s="177"/>
      <c r="U1444" s="177"/>
      <c r="V1444" s="177"/>
      <c r="W1444" s="177"/>
      <c r="X1444" s="177"/>
      <c r="Y1444" s="177"/>
      <c r="Z1444" s="177"/>
      <c r="AA1444" s="177"/>
      <c r="AB1444" s="177"/>
      <c r="AC1444" s="177"/>
      <c r="AD1444" s="177"/>
      <c r="AE1444" s="177"/>
      <c r="AF1444" s="177"/>
      <c r="AG1444" s="177"/>
      <c r="AH1444" s="177"/>
      <c r="AI1444" s="177"/>
      <c r="AJ1444" s="177"/>
      <c r="AK1444" s="177"/>
      <c r="AL1444" s="177"/>
      <c r="AM1444" s="177"/>
      <c r="AN1444" s="177"/>
      <c r="AO1444" s="177"/>
      <c r="AP1444" s="177"/>
      <c r="AQ1444" s="177"/>
      <c r="AR1444" s="177"/>
      <c r="AS1444" s="177"/>
      <c r="AT1444" s="177"/>
    </row>
    <row r="1445" spans="1:46" ht="15" customHeight="1">
      <c r="A1445" s="177"/>
      <c r="B1445" s="177"/>
      <c r="C1445" s="177"/>
      <c r="D1445" s="177"/>
      <c r="E1445" s="177"/>
      <c r="F1445" s="177"/>
      <c r="G1445" s="177"/>
      <c r="H1445" s="177"/>
      <c r="I1445" s="177"/>
      <c r="J1445" s="177"/>
      <c r="K1445" s="177"/>
      <c r="L1445" s="177"/>
      <c r="M1445" s="177"/>
      <c r="N1445" s="177"/>
      <c r="O1445" s="177"/>
      <c r="P1445" s="177"/>
      <c r="Q1445" s="177"/>
      <c r="R1445" s="177"/>
      <c r="S1445" s="177"/>
      <c r="T1445" s="177"/>
      <c r="U1445" s="177"/>
      <c r="V1445" s="177"/>
      <c r="W1445" s="177"/>
      <c r="X1445" s="177"/>
      <c r="Y1445" s="177"/>
      <c r="Z1445" s="177"/>
      <c r="AA1445" s="177"/>
      <c r="AB1445" s="177"/>
      <c r="AC1445" s="177"/>
      <c r="AD1445" s="177"/>
      <c r="AE1445" s="177"/>
      <c r="AF1445" s="177"/>
      <c r="AG1445" s="177"/>
      <c r="AH1445" s="177"/>
      <c r="AI1445" s="177"/>
      <c r="AJ1445" s="177"/>
      <c r="AK1445" s="177"/>
      <c r="AL1445" s="177"/>
      <c r="AM1445" s="177"/>
      <c r="AN1445" s="177"/>
      <c r="AO1445" s="177"/>
      <c r="AP1445" s="177"/>
      <c r="AQ1445" s="177"/>
      <c r="AR1445" s="177"/>
      <c r="AS1445" s="177"/>
      <c r="AT1445" s="177"/>
    </row>
    <row r="1446" spans="1:46" ht="15" customHeight="1">
      <c r="A1446" s="177"/>
      <c r="B1446" s="177"/>
      <c r="C1446" s="177"/>
      <c r="D1446" s="177"/>
      <c r="E1446" s="177"/>
      <c r="F1446" s="177"/>
      <c r="G1446" s="177"/>
      <c r="H1446" s="177"/>
      <c r="I1446" s="177"/>
      <c r="J1446" s="177"/>
      <c r="K1446" s="177"/>
      <c r="L1446" s="177"/>
      <c r="M1446" s="177"/>
      <c r="N1446" s="177"/>
      <c r="O1446" s="177"/>
      <c r="P1446" s="177"/>
      <c r="Q1446" s="177"/>
      <c r="R1446" s="177"/>
      <c r="S1446" s="177"/>
      <c r="T1446" s="177"/>
      <c r="U1446" s="177"/>
      <c r="V1446" s="177"/>
      <c r="W1446" s="177"/>
      <c r="X1446" s="177"/>
      <c r="Y1446" s="177"/>
      <c r="Z1446" s="177"/>
      <c r="AA1446" s="177"/>
      <c r="AB1446" s="177"/>
      <c r="AC1446" s="177"/>
      <c r="AD1446" s="177"/>
      <c r="AE1446" s="177"/>
      <c r="AF1446" s="177"/>
      <c r="AG1446" s="177"/>
      <c r="AH1446" s="177"/>
      <c r="AI1446" s="177"/>
      <c r="AJ1446" s="177"/>
      <c r="AK1446" s="177"/>
      <c r="AL1446" s="177"/>
      <c r="AM1446" s="177"/>
      <c r="AN1446" s="177"/>
      <c r="AO1446" s="177"/>
      <c r="AP1446" s="177"/>
      <c r="AQ1446" s="177"/>
      <c r="AR1446" s="177"/>
      <c r="AS1446" s="177"/>
      <c r="AT1446" s="177"/>
    </row>
    <row r="1447" spans="1:46" ht="15" customHeight="1">
      <c r="A1447" s="177"/>
      <c r="B1447" s="177"/>
      <c r="C1447" s="177"/>
      <c r="D1447" s="177"/>
      <c r="E1447" s="177"/>
      <c r="F1447" s="177"/>
      <c r="G1447" s="177"/>
      <c r="H1447" s="177"/>
      <c r="I1447" s="177"/>
      <c r="J1447" s="177"/>
      <c r="K1447" s="177"/>
      <c r="L1447" s="177"/>
      <c r="M1447" s="177"/>
      <c r="N1447" s="177"/>
      <c r="O1447" s="177"/>
      <c r="P1447" s="177"/>
      <c r="Q1447" s="177"/>
      <c r="R1447" s="177"/>
      <c r="S1447" s="177"/>
      <c r="T1447" s="177"/>
      <c r="U1447" s="177"/>
      <c r="V1447" s="177"/>
      <c r="W1447" s="177"/>
      <c r="X1447" s="177"/>
      <c r="Y1447" s="177"/>
      <c r="Z1447" s="177"/>
      <c r="AA1447" s="177"/>
      <c r="AB1447" s="177"/>
      <c r="AC1447" s="177"/>
      <c r="AD1447" s="177"/>
      <c r="AE1447" s="177"/>
      <c r="AF1447" s="177"/>
      <c r="AG1447" s="177"/>
      <c r="AH1447" s="177"/>
      <c r="AI1447" s="177"/>
      <c r="AJ1447" s="177"/>
      <c r="AK1447" s="177"/>
      <c r="AL1447" s="177"/>
      <c r="AM1447" s="177"/>
      <c r="AN1447" s="177"/>
      <c r="AO1447" s="177"/>
      <c r="AP1447" s="177"/>
      <c r="AQ1447" s="177"/>
      <c r="AR1447" s="177"/>
      <c r="AS1447" s="177"/>
      <c r="AT1447" s="177"/>
    </row>
    <row r="1448" spans="1:46" ht="15" customHeight="1">
      <c r="A1448" s="177"/>
      <c r="B1448" s="177"/>
      <c r="C1448" s="177"/>
      <c r="D1448" s="177"/>
      <c r="E1448" s="177"/>
      <c r="F1448" s="177"/>
      <c r="G1448" s="177"/>
      <c r="H1448" s="177"/>
      <c r="I1448" s="177"/>
      <c r="J1448" s="177"/>
      <c r="K1448" s="177"/>
      <c r="L1448" s="177"/>
      <c r="M1448" s="177"/>
      <c r="N1448" s="177"/>
      <c r="O1448" s="177"/>
      <c r="P1448" s="177"/>
      <c r="Q1448" s="177"/>
      <c r="R1448" s="177"/>
      <c r="S1448" s="177"/>
      <c r="T1448" s="177"/>
      <c r="U1448" s="177"/>
      <c r="V1448" s="177"/>
      <c r="W1448" s="177"/>
      <c r="X1448" s="177"/>
      <c r="Y1448" s="177"/>
      <c r="Z1448" s="177"/>
      <c r="AA1448" s="177"/>
      <c r="AB1448" s="177"/>
      <c r="AC1448" s="177"/>
      <c r="AD1448" s="177"/>
      <c r="AE1448" s="177"/>
      <c r="AF1448" s="177"/>
      <c r="AG1448" s="177"/>
      <c r="AH1448" s="177"/>
      <c r="AI1448" s="177"/>
      <c r="AJ1448" s="177"/>
      <c r="AK1448" s="177"/>
      <c r="AL1448" s="177"/>
      <c r="AM1448" s="177"/>
      <c r="AN1448" s="177"/>
      <c r="AO1448" s="177"/>
      <c r="AP1448" s="177"/>
      <c r="AQ1448" s="177"/>
      <c r="AR1448" s="177"/>
      <c r="AS1448" s="177"/>
      <c r="AT1448" s="177"/>
    </row>
    <row r="1449" spans="1:46" ht="15" customHeight="1">
      <c r="A1449" s="177"/>
      <c r="B1449" s="177"/>
      <c r="C1449" s="177"/>
      <c r="D1449" s="177"/>
      <c r="E1449" s="177"/>
      <c r="F1449" s="177"/>
      <c r="G1449" s="177"/>
      <c r="H1449" s="177"/>
      <c r="I1449" s="177"/>
      <c r="J1449" s="177"/>
      <c r="K1449" s="177"/>
      <c r="L1449" s="177"/>
      <c r="M1449" s="177"/>
      <c r="N1449" s="177"/>
      <c r="O1449" s="177"/>
      <c r="P1449" s="177"/>
      <c r="Q1449" s="177"/>
      <c r="R1449" s="177"/>
      <c r="S1449" s="177"/>
      <c r="T1449" s="177"/>
      <c r="U1449" s="177"/>
      <c r="V1449" s="177"/>
      <c r="W1449" s="177"/>
      <c r="X1449" s="177"/>
      <c r="Y1449" s="177"/>
      <c r="Z1449" s="177"/>
      <c r="AA1449" s="177"/>
      <c r="AB1449" s="177"/>
      <c r="AC1449" s="177"/>
      <c r="AD1449" s="177"/>
      <c r="AE1449" s="177"/>
      <c r="AF1449" s="177"/>
      <c r="AG1449" s="177"/>
      <c r="AH1449" s="177"/>
      <c r="AI1449" s="177"/>
      <c r="AJ1449" s="177"/>
      <c r="AK1449" s="177"/>
      <c r="AL1449" s="177"/>
      <c r="AM1449" s="177"/>
      <c r="AN1449" s="177"/>
      <c r="AO1449" s="177"/>
      <c r="AP1449" s="177"/>
      <c r="AQ1449" s="177"/>
      <c r="AR1449" s="177"/>
      <c r="AS1449" s="177"/>
      <c r="AT1449" s="177"/>
    </row>
    <row r="1450" spans="1:46" ht="15" customHeight="1">
      <c r="A1450" s="177"/>
      <c r="B1450" s="177"/>
      <c r="C1450" s="177"/>
      <c r="D1450" s="177"/>
      <c r="E1450" s="177"/>
      <c r="F1450" s="177"/>
      <c r="G1450" s="177"/>
      <c r="H1450" s="177"/>
      <c r="I1450" s="177"/>
      <c r="J1450" s="177"/>
      <c r="K1450" s="177"/>
      <c r="L1450" s="177"/>
      <c r="M1450" s="177"/>
      <c r="N1450" s="177"/>
      <c r="O1450" s="177"/>
      <c r="P1450" s="177"/>
      <c r="Q1450" s="177"/>
      <c r="R1450" s="177"/>
      <c r="S1450" s="177"/>
      <c r="T1450" s="177"/>
      <c r="U1450" s="177"/>
      <c r="V1450" s="177"/>
      <c r="W1450" s="177"/>
      <c r="X1450" s="177"/>
      <c r="Y1450" s="177"/>
      <c r="Z1450" s="177"/>
      <c r="AA1450" s="177"/>
      <c r="AB1450" s="177"/>
      <c r="AC1450" s="177"/>
      <c r="AD1450" s="177"/>
      <c r="AE1450" s="177"/>
      <c r="AF1450" s="177"/>
      <c r="AG1450" s="177"/>
      <c r="AH1450" s="177"/>
      <c r="AI1450" s="177"/>
      <c r="AJ1450" s="177"/>
      <c r="AK1450" s="177"/>
      <c r="AL1450" s="177"/>
      <c r="AM1450" s="177"/>
      <c r="AN1450" s="177"/>
      <c r="AO1450" s="177"/>
      <c r="AP1450" s="177"/>
      <c r="AQ1450" s="177"/>
      <c r="AR1450" s="177"/>
      <c r="AS1450" s="177"/>
      <c r="AT1450" s="177"/>
    </row>
    <row r="1451" spans="1:46" ht="15" customHeight="1">
      <c r="A1451" s="177"/>
      <c r="B1451" s="177"/>
      <c r="C1451" s="177"/>
      <c r="D1451" s="177"/>
      <c r="E1451" s="177"/>
      <c r="F1451" s="177"/>
      <c r="G1451" s="177"/>
      <c r="H1451" s="177"/>
      <c r="I1451" s="177"/>
      <c r="J1451" s="177"/>
      <c r="K1451" s="177"/>
      <c r="L1451" s="177"/>
      <c r="M1451" s="177"/>
      <c r="N1451" s="177"/>
      <c r="O1451" s="177"/>
      <c r="P1451" s="177"/>
      <c r="Q1451" s="177"/>
      <c r="R1451" s="177"/>
      <c r="S1451" s="177"/>
      <c r="T1451" s="177"/>
      <c r="U1451" s="177"/>
      <c r="V1451" s="177"/>
      <c r="W1451" s="177"/>
      <c r="X1451" s="177"/>
      <c r="Y1451" s="177"/>
      <c r="Z1451" s="177"/>
      <c r="AA1451" s="177"/>
      <c r="AB1451" s="177"/>
      <c r="AC1451" s="177"/>
      <c r="AD1451" s="177"/>
      <c r="AE1451" s="177"/>
      <c r="AF1451" s="177"/>
      <c r="AG1451" s="177"/>
      <c r="AH1451" s="177"/>
      <c r="AI1451" s="177"/>
      <c r="AJ1451" s="177"/>
      <c r="AK1451" s="177"/>
      <c r="AL1451" s="177"/>
      <c r="AM1451" s="177"/>
      <c r="AN1451" s="177"/>
      <c r="AO1451" s="177"/>
      <c r="AP1451" s="177"/>
      <c r="AQ1451" s="177"/>
      <c r="AR1451" s="177"/>
      <c r="AS1451" s="177"/>
      <c r="AT1451" s="177"/>
    </row>
    <row r="1452" spans="1:46" ht="15" customHeight="1">
      <c r="A1452" s="177"/>
      <c r="B1452" s="177"/>
      <c r="C1452" s="177"/>
      <c r="D1452" s="177"/>
      <c r="E1452" s="177"/>
      <c r="F1452" s="177"/>
      <c r="G1452" s="177"/>
      <c r="H1452" s="177"/>
      <c r="I1452" s="177"/>
      <c r="J1452" s="177"/>
      <c r="K1452" s="177"/>
      <c r="L1452" s="177"/>
      <c r="M1452" s="177"/>
      <c r="N1452" s="177"/>
      <c r="O1452" s="177"/>
      <c r="P1452" s="177"/>
      <c r="Q1452" s="177"/>
      <c r="R1452" s="177"/>
      <c r="S1452" s="177"/>
      <c r="T1452" s="177"/>
      <c r="U1452" s="177"/>
      <c r="V1452" s="177"/>
      <c r="W1452" s="177"/>
      <c r="X1452" s="177"/>
      <c r="Y1452" s="177"/>
      <c r="Z1452" s="177"/>
      <c r="AA1452" s="177"/>
      <c r="AB1452" s="177"/>
      <c r="AC1452" s="177"/>
      <c r="AD1452" s="177"/>
      <c r="AE1452" s="177"/>
      <c r="AF1452" s="177"/>
      <c r="AG1452" s="177"/>
      <c r="AH1452" s="177"/>
      <c r="AI1452" s="177"/>
      <c r="AJ1452" s="177"/>
      <c r="AK1452" s="177"/>
      <c r="AL1452" s="177"/>
      <c r="AM1452" s="177"/>
      <c r="AN1452" s="177"/>
      <c r="AO1452" s="177"/>
      <c r="AP1452" s="177"/>
      <c r="AQ1452" s="177"/>
      <c r="AR1452" s="177"/>
      <c r="AS1452" s="177"/>
      <c r="AT1452" s="177"/>
    </row>
    <row r="1453" spans="1:46" ht="15" customHeight="1">
      <c r="A1453" s="177"/>
      <c r="B1453" s="177"/>
      <c r="C1453" s="177"/>
      <c r="D1453" s="177"/>
      <c r="E1453" s="177"/>
      <c r="F1453" s="177"/>
      <c r="G1453" s="177"/>
      <c r="H1453" s="177"/>
      <c r="I1453" s="177"/>
      <c r="J1453" s="177"/>
      <c r="K1453" s="177"/>
      <c r="L1453" s="177"/>
      <c r="M1453" s="177"/>
      <c r="N1453" s="177"/>
      <c r="O1453" s="177"/>
      <c r="P1453" s="177"/>
      <c r="Q1453" s="177"/>
      <c r="R1453" s="177"/>
      <c r="S1453" s="177"/>
      <c r="T1453" s="177"/>
      <c r="U1453" s="177"/>
      <c r="V1453" s="177"/>
      <c r="W1453" s="177"/>
      <c r="X1453" s="177"/>
      <c r="Y1453" s="177"/>
      <c r="Z1453" s="177"/>
      <c r="AA1453" s="177"/>
      <c r="AB1453" s="177"/>
      <c r="AC1453" s="177"/>
      <c r="AD1453" s="177"/>
      <c r="AE1453" s="177"/>
      <c r="AF1453" s="177"/>
      <c r="AG1453" s="177"/>
      <c r="AH1453" s="177"/>
      <c r="AI1453" s="177"/>
      <c r="AJ1453" s="177"/>
      <c r="AK1453" s="177"/>
      <c r="AL1453" s="177"/>
      <c r="AM1453" s="177"/>
      <c r="AN1453" s="177"/>
      <c r="AO1453" s="177"/>
      <c r="AP1453" s="177"/>
      <c r="AQ1453" s="177"/>
      <c r="AR1453" s="177"/>
      <c r="AS1453" s="177"/>
      <c r="AT1453" s="177"/>
    </row>
    <row r="1454" spans="1:46" ht="15" customHeight="1">
      <c r="A1454" s="177"/>
      <c r="B1454" s="177"/>
      <c r="C1454" s="177"/>
      <c r="D1454" s="177"/>
      <c r="E1454" s="177"/>
      <c r="F1454" s="177"/>
      <c r="G1454" s="177"/>
      <c r="H1454" s="177"/>
      <c r="I1454" s="177"/>
      <c r="J1454" s="177"/>
      <c r="K1454" s="177"/>
      <c r="L1454" s="177"/>
      <c r="M1454" s="177"/>
      <c r="N1454" s="177"/>
      <c r="O1454" s="177"/>
      <c r="P1454" s="177"/>
      <c r="Q1454" s="177"/>
      <c r="R1454" s="177"/>
      <c r="S1454" s="177"/>
      <c r="T1454" s="177"/>
      <c r="U1454" s="177"/>
      <c r="V1454" s="177"/>
      <c r="W1454" s="177"/>
      <c r="X1454" s="177"/>
      <c r="Y1454" s="177"/>
      <c r="Z1454" s="177"/>
      <c r="AA1454" s="177"/>
      <c r="AB1454" s="177"/>
      <c r="AC1454" s="177"/>
      <c r="AD1454" s="177"/>
      <c r="AE1454" s="177"/>
      <c r="AF1454" s="177"/>
      <c r="AG1454" s="177"/>
      <c r="AH1454" s="177"/>
      <c r="AI1454" s="177"/>
      <c r="AJ1454" s="177"/>
      <c r="AK1454" s="177"/>
      <c r="AL1454" s="177"/>
      <c r="AM1454" s="177"/>
      <c r="AN1454" s="177"/>
      <c r="AO1454" s="177"/>
      <c r="AP1454" s="177"/>
      <c r="AQ1454" s="177"/>
      <c r="AR1454" s="177"/>
      <c r="AS1454" s="177"/>
      <c r="AT1454" s="177"/>
    </row>
    <row r="1455" spans="1:46" ht="15" customHeight="1">
      <c r="A1455" s="177"/>
      <c r="B1455" s="177"/>
      <c r="C1455" s="177"/>
      <c r="D1455" s="177"/>
      <c r="E1455" s="177"/>
      <c r="F1455" s="177"/>
      <c r="G1455" s="177"/>
      <c r="H1455" s="177"/>
      <c r="I1455" s="177"/>
      <c r="J1455" s="177"/>
      <c r="K1455" s="177"/>
      <c r="L1455" s="177"/>
      <c r="M1455" s="177"/>
      <c r="N1455" s="177"/>
      <c r="O1455" s="177"/>
      <c r="P1455" s="177"/>
      <c r="Q1455" s="177"/>
      <c r="R1455" s="177"/>
      <c r="S1455" s="177"/>
      <c r="T1455" s="177"/>
      <c r="U1455" s="177"/>
      <c r="V1455" s="177"/>
      <c r="W1455" s="177"/>
      <c r="X1455" s="177"/>
      <c r="Y1455" s="177"/>
      <c r="Z1455" s="177"/>
      <c r="AA1455" s="177"/>
      <c r="AB1455" s="177"/>
      <c r="AC1455" s="177"/>
      <c r="AD1455" s="177"/>
      <c r="AE1455" s="177"/>
      <c r="AF1455" s="177"/>
      <c r="AG1455" s="177"/>
      <c r="AH1455" s="177"/>
      <c r="AI1455" s="177"/>
      <c r="AJ1455" s="177"/>
      <c r="AK1455" s="177"/>
      <c r="AL1455" s="177"/>
      <c r="AM1455" s="177"/>
      <c r="AN1455" s="177"/>
      <c r="AO1455" s="177"/>
      <c r="AP1455" s="177"/>
      <c r="AQ1455" s="177"/>
      <c r="AR1455" s="177"/>
      <c r="AS1455" s="177"/>
      <c r="AT1455" s="177"/>
    </row>
    <row r="1456" spans="1:46" ht="15" customHeight="1">
      <c r="A1456" s="177"/>
      <c r="B1456" s="177"/>
      <c r="C1456" s="177"/>
      <c r="D1456" s="177"/>
      <c r="E1456" s="177"/>
      <c r="F1456" s="177"/>
      <c r="G1456" s="177"/>
      <c r="H1456" s="177"/>
      <c r="I1456" s="177"/>
      <c r="J1456" s="177"/>
      <c r="K1456" s="177"/>
      <c r="L1456" s="177"/>
      <c r="M1456" s="177"/>
      <c r="N1456" s="177"/>
      <c r="O1456" s="177"/>
      <c r="P1456" s="177"/>
      <c r="Q1456" s="177"/>
      <c r="R1456" s="177"/>
      <c r="S1456" s="177"/>
      <c r="T1456" s="177"/>
      <c r="U1456" s="177"/>
      <c r="V1456" s="177"/>
      <c r="W1456" s="177"/>
      <c r="X1456" s="177"/>
      <c r="Y1456" s="177"/>
      <c r="Z1456" s="177"/>
      <c r="AA1456" s="177"/>
      <c r="AB1456" s="177"/>
      <c r="AC1456" s="177"/>
      <c r="AD1456" s="177"/>
      <c r="AE1456" s="177"/>
      <c r="AF1456" s="177"/>
      <c r="AG1456" s="177"/>
      <c r="AH1456" s="177"/>
      <c r="AI1456" s="177"/>
      <c r="AJ1456" s="177"/>
      <c r="AK1456" s="177"/>
      <c r="AL1456" s="177"/>
      <c r="AM1456" s="177"/>
      <c r="AN1456" s="177"/>
      <c r="AO1456" s="177"/>
      <c r="AP1456" s="177"/>
      <c r="AQ1456" s="177"/>
      <c r="AR1456" s="177"/>
      <c r="AS1456" s="177"/>
      <c r="AT1456" s="177"/>
    </row>
    <row r="1457" spans="1:46" ht="15" customHeight="1">
      <c r="A1457" s="177"/>
      <c r="B1457" s="177"/>
      <c r="C1457" s="177"/>
      <c r="D1457" s="177"/>
      <c r="E1457" s="177"/>
      <c r="F1457" s="177"/>
      <c r="G1457" s="177"/>
      <c r="H1457" s="177"/>
      <c r="I1457" s="177"/>
      <c r="J1457" s="177"/>
      <c r="K1457" s="177"/>
      <c r="L1457" s="177"/>
      <c r="M1457" s="177"/>
      <c r="N1457" s="177"/>
      <c r="O1457" s="177"/>
      <c r="P1457" s="177"/>
      <c r="Q1457" s="177"/>
      <c r="R1457" s="177"/>
      <c r="S1457" s="177"/>
      <c r="T1457" s="177"/>
      <c r="U1457" s="177"/>
      <c r="V1457" s="177"/>
      <c r="W1457" s="177"/>
      <c r="X1457" s="177"/>
      <c r="Y1457" s="177"/>
      <c r="Z1457" s="177"/>
      <c r="AA1457" s="177"/>
      <c r="AB1457" s="177"/>
      <c r="AC1457" s="177"/>
      <c r="AD1457" s="177"/>
      <c r="AE1457" s="177"/>
      <c r="AF1457" s="177"/>
      <c r="AG1457" s="177"/>
      <c r="AH1457" s="177"/>
      <c r="AI1457" s="177"/>
      <c r="AJ1457" s="177"/>
      <c r="AK1457" s="177"/>
      <c r="AL1457" s="177"/>
      <c r="AM1457" s="177"/>
      <c r="AN1457" s="177"/>
      <c r="AO1457" s="177"/>
      <c r="AP1457" s="177"/>
      <c r="AQ1457" s="177"/>
      <c r="AR1457" s="177"/>
      <c r="AS1457" s="177"/>
      <c r="AT1457" s="177"/>
    </row>
    <row r="1458" spans="1:46" ht="15" customHeight="1">
      <c r="A1458" s="177"/>
      <c r="B1458" s="177"/>
      <c r="C1458" s="177"/>
      <c r="D1458" s="177"/>
      <c r="E1458" s="177"/>
      <c r="F1458" s="177"/>
      <c r="G1458" s="177"/>
      <c r="H1458" s="177"/>
      <c r="I1458" s="177"/>
      <c r="J1458" s="177"/>
      <c r="K1458" s="177"/>
      <c r="L1458" s="177"/>
      <c r="M1458" s="177"/>
      <c r="N1458" s="177"/>
      <c r="O1458" s="177"/>
      <c r="P1458" s="177"/>
      <c r="Q1458" s="177"/>
      <c r="R1458" s="177"/>
      <c r="S1458" s="177"/>
      <c r="T1458" s="177"/>
      <c r="U1458" s="177"/>
      <c r="V1458" s="177"/>
      <c r="W1458" s="177"/>
      <c r="X1458" s="177"/>
      <c r="Y1458" s="177"/>
      <c r="Z1458" s="177"/>
      <c r="AA1458" s="177"/>
      <c r="AB1458" s="177"/>
      <c r="AC1458" s="177"/>
      <c r="AD1458" s="177"/>
      <c r="AE1458" s="177"/>
      <c r="AF1458" s="177"/>
      <c r="AG1458" s="177"/>
      <c r="AH1458" s="177"/>
      <c r="AI1458" s="177"/>
      <c r="AJ1458" s="177"/>
      <c r="AK1458" s="177"/>
      <c r="AL1458" s="177"/>
      <c r="AM1458" s="177"/>
      <c r="AN1458" s="177"/>
      <c r="AO1458" s="177"/>
      <c r="AP1458" s="177"/>
      <c r="AQ1458" s="177"/>
      <c r="AR1458" s="177"/>
      <c r="AS1458" s="177"/>
      <c r="AT1458" s="177"/>
    </row>
    <row r="1459" spans="1:46" ht="15" customHeight="1">
      <c r="A1459" s="177"/>
      <c r="B1459" s="177"/>
      <c r="C1459" s="177"/>
      <c r="D1459" s="177"/>
      <c r="E1459" s="177"/>
      <c r="F1459" s="177"/>
      <c r="G1459" s="177"/>
      <c r="H1459" s="177"/>
      <c r="I1459" s="177"/>
      <c r="J1459" s="177"/>
      <c r="K1459" s="177"/>
      <c r="L1459" s="177"/>
      <c r="M1459" s="177"/>
      <c r="N1459" s="177"/>
      <c r="O1459" s="177"/>
      <c r="P1459" s="177"/>
      <c r="Q1459" s="177"/>
      <c r="R1459" s="177"/>
      <c r="S1459" s="177"/>
      <c r="T1459" s="177"/>
      <c r="U1459" s="177"/>
      <c r="V1459" s="177"/>
      <c r="W1459" s="177"/>
      <c r="X1459" s="177"/>
      <c r="Y1459" s="177"/>
      <c r="Z1459" s="177"/>
      <c r="AA1459" s="177"/>
      <c r="AB1459" s="177"/>
      <c r="AC1459" s="177"/>
      <c r="AD1459" s="177"/>
      <c r="AE1459" s="177"/>
      <c r="AF1459" s="177"/>
      <c r="AG1459" s="177"/>
      <c r="AH1459" s="177"/>
      <c r="AI1459" s="177"/>
      <c r="AJ1459" s="177"/>
      <c r="AK1459" s="177"/>
      <c r="AL1459" s="177"/>
      <c r="AM1459" s="177"/>
      <c r="AN1459" s="177"/>
      <c r="AO1459" s="177"/>
      <c r="AP1459" s="177"/>
      <c r="AQ1459" s="177"/>
      <c r="AR1459" s="177"/>
      <c r="AS1459" s="177"/>
      <c r="AT1459" s="177"/>
    </row>
    <row r="1460" spans="1:46" ht="15" customHeight="1">
      <c r="A1460" s="177"/>
      <c r="B1460" s="177"/>
      <c r="C1460" s="177"/>
      <c r="D1460" s="177"/>
      <c r="E1460" s="177"/>
      <c r="F1460" s="177"/>
      <c r="G1460" s="177"/>
      <c r="H1460" s="177"/>
      <c r="I1460" s="177"/>
      <c r="J1460" s="177"/>
      <c r="K1460" s="177"/>
      <c r="L1460" s="177"/>
      <c r="M1460" s="177"/>
      <c r="N1460" s="177"/>
      <c r="O1460" s="177"/>
      <c r="P1460" s="177"/>
      <c r="Q1460" s="177"/>
      <c r="R1460" s="177"/>
      <c r="S1460" s="177"/>
      <c r="T1460" s="177"/>
      <c r="U1460" s="177"/>
      <c r="V1460" s="177"/>
      <c r="W1460" s="177"/>
      <c r="X1460" s="177"/>
      <c r="Y1460" s="177"/>
      <c r="Z1460" s="177"/>
      <c r="AA1460" s="177"/>
      <c r="AB1460" s="177"/>
      <c r="AC1460" s="177"/>
      <c r="AD1460" s="177"/>
      <c r="AE1460" s="177"/>
      <c r="AF1460" s="177"/>
      <c r="AG1460" s="177"/>
      <c r="AH1460" s="177"/>
      <c r="AI1460" s="177"/>
      <c r="AJ1460" s="177"/>
      <c r="AK1460" s="177"/>
      <c r="AL1460" s="177"/>
      <c r="AM1460" s="177"/>
      <c r="AN1460" s="177"/>
      <c r="AO1460" s="177"/>
      <c r="AP1460" s="177"/>
      <c r="AQ1460" s="177"/>
      <c r="AR1460" s="177"/>
      <c r="AS1460" s="177"/>
      <c r="AT1460" s="177"/>
    </row>
    <row r="1461" spans="1:46" ht="15" customHeight="1">
      <c r="A1461" s="177"/>
      <c r="B1461" s="177"/>
      <c r="C1461" s="177"/>
      <c r="D1461" s="177"/>
      <c r="E1461" s="177"/>
      <c r="F1461" s="177"/>
      <c r="G1461" s="177"/>
      <c r="H1461" s="177"/>
      <c r="I1461" s="177"/>
      <c r="J1461" s="177"/>
      <c r="K1461" s="177"/>
      <c r="L1461" s="177"/>
      <c r="M1461" s="177"/>
      <c r="N1461" s="177"/>
      <c r="O1461" s="177"/>
      <c r="P1461" s="177"/>
      <c r="Q1461" s="177"/>
      <c r="R1461" s="177"/>
      <c r="S1461" s="177"/>
      <c r="T1461" s="177"/>
      <c r="U1461" s="177"/>
      <c r="V1461" s="177"/>
      <c r="W1461" s="177"/>
      <c r="X1461" s="177"/>
      <c r="Y1461" s="177"/>
      <c r="Z1461" s="177"/>
      <c r="AA1461" s="177"/>
      <c r="AB1461" s="177"/>
      <c r="AC1461" s="177"/>
      <c r="AD1461" s="177"/>
      <c r="AE1461" s="177"/>
      <c r="AF1461" s="177"/>
      <c r="AG1461" s="177"/>
      <c r="AH1461" s="177"/>
      <c r="AI1461" s="177"/>
      <c r="AJ1461" s="177"/>
      <c r="AK1461" s="177"/>
      <c r="AL1461" s="177"/>
      <c r="AM1461" s="177"/>
      <c r="AN1461" s="177"/>
      <c r="AO1461" s="177"/>
      <c r="AP1461" s="177"/>
      <c r="AQ1461" s="177"/>
      <c r="AR1461" s="177"/>
      <c r="AS1461" s="177"/>
      <c r="AT1461" s="177"/>
    </row>
    <row r="1462" spans="1:46" ht="15" customHeight="1">
      <c r="A1462" s="177"/>
      <c r="B1462" s="177"/>
      <c r="C1462" s="177"/>
      <c r="D1462" s="177"/>
      <c r="E1462" s="177"/>
      <c r="F1462" s="177"/>
      <c r="G1462" s="177"/>
      <c r="H1462" s="177"/>
      <c r="I1462" s="177"/>
      <c r="J1462" s="177"/>
      <c r="K1462" s="177"/>
      <c r="L1462" s="177"/>
      <c r="M1462" s="177"/>
      <c r="N1462" s="177"/>
      <c r="O1462" s="177"/>
      <c r="P1462" s="177"/>
      <c r="Q1462" s="177"/>
      <c r="R1462" s="177"/>
      <c r="S1462" s="177"/>
      <c r="T1462" s="177"/>
      <c r="U1462" s="177"/>
      <c r="V1462" s="177"/>
      <c r="W1462" s="177"/>
      <c r="X1462" s="177"/>
      <c r="Y1462" s="177"/>
      <c r="Z1462" s="177"/>
      <c r="AA1462" s="177"/>
      <c r="AB1462" s="177"/>
      <c r="AC1462" s="177"/>
      <c r="AD1462" s="177"/>
      <c r="AE1462" s="177"/>
      <c r="AF1462" s="177"/>
      <c r="AG1462" s="177"/>
      <c r="AH1462" s="177"/>
      <c r="AI1462" s="177"/>
      <c r="AJ1462" s="177"/>
      <c r="AK1462" s="177"/>
      <c r="AL1462" s="177"/>
      <c r="AM1462" s="177"/>
      <c r="AN1462" s="177"/>
      <c r="AO1462" s="177"/>
      <c r="AP1462" s="177"/>
      <c r="AQ1462" s="177"/>
      <c r="AR1462" s="177"/>
      <c r="AS1462" s="177"/>
      <c r="AT1462" s="177"/>
    </row>
    <row r="1463" spans="1:46" ht="15" customHeight="1">
      <c r="A1463" s="177"/>
      <c r="B1463" s="177"/>
      <c r="C1463" s="177"/>
      <c r="D1463" s="177"/>
      <c r="E1463" s="177"/>
      <c r="F1463" s="177"/>
      <c r="G1463" s="177"/>
      <c r="H1463" s="177"/>
      <c r="I1463" s="177"/>
      <c r="J1463" s="177"/>
      <c r="K1463" s="177"/>
      <c r="L1463" s="177"/>
      <c r="M1463" s="177"/>
      <c r="N1463" s="177"/>
      <c r="O1463" s="177"/>
      <c r="P1463" s="177"/>
      <c r="Q1463" s="177"/>
      <c r="R1463" s="177"/>
      <c r="S1463" s="177"/>
      <c r="T1463" s="177"/>
      <c r="U1463" s="177"/>
      <c r="V1463" s="177"/>
      <c r="W1463" s="177"/>
      <c r="X1463" s="177"/>
      <c r="Y1463" s="177"/>
      <c r="Z1463" s="177"/>
      <c r="AA1463" s="177"/>
      <c r="AB1463" s="177"/>
      <c r="AC1463" s="177"/>
      <c r="AD1463" s="177"/>
      <c r="AE1463" s="177"/>
      <c r="AF1463" s="177"/>
      <c r="AG1463" s="177"/>
      <c r="AH1463" s="177"/>
      <c r="AI1463" s="177"/>
      <c r="AJ1463" s="177"/>
      <c r="AK1463" s="177"/>
      <c r="AL1463" s="177"/>
      <c r="AM1463" s="177"/>
      <c r="AN1463" s="177"/>
      <c r="AO1463" s="177"/>
      <c r="AP1463" s="177"/>
      <c r="AQ1463" s="177"/>
      <c r="AR1463" s="177"/>
      <c r="AS1463" s="177"/>
      <c r="AT1463" s="177"/>
    </row>
    <row r="1464" spans="1:46" ht="15" customHeight="1">
      <c r="A1464" s="177"/>
      <c r="B1464" s="177"/>
      <c r="C1464" s="177"/>
      <c r="D1464" s="177"/>
      <c r="E1464" s="177"/>
      <c r="F1464" s="177"/>
      <c r="G1464" s="177"/>
      <c r="H1464" s="177"/>
      <c r="I1464" s="177"/>
      <c r="J1464" s="177"/>
      <c r="K1464" s="177"/>
      <c r="L1464" s="177"/>
      <c r="M1464" s="177"/>
      <c r="N1464" s="177"/>
      <c r="O1464" s="177"/>
      <c r="P1464" s="177"/>
      <c r="Q1464" s="177"/>
      <c r="R1464" s="177"/>
      <c r="S1464" s="177"/>
      <c r="T1464" s="177"/>
      <c r="U1464" s="177"/>
      <c r="V1464" s="177"/>
      <c r="W1464" s="177"/>
      <c r="X1464" s="177"/>
      <c r="Y1464" s="177"/>
      <c r="Z1464" s="177"/>
      <c r="AA1464" s="177"/>
      <c r="AB1464" s="177"/>
      <c r="AC1464" s="177"/>
      <c r="AD1464" s="177"/>
      <c r="AE1464" s="177"/>
      <c r="AF1464" s="177"/>
      <c r="AG1464" s="177"/>
      <c r="AH1464" s="177"/>
      <c r="AI1464" s="177"/>
      <c r="AJ1464" s="177"/>
      <c r="AK1464" s="177"/>
      <c r="AL1464" s="177"/>
      <c r="AM1464" s="177"/>
      <c r="AN1464" s="177"/>
      <c r="AO1464" s="177"/>
      <c r="AP1464" s="177"/>
      <c r="AQ1464" s="177"/>
      <c r="AR1464" s="177"/>
      <c r="AS1464" s="177"/>
      <c r="AT1464" s="177"/>
    </row>
    <row r="1465" spans="1:46" ht="15" customHeight="1">
      <c r="A1465" s="177"/>
      <c r="B1465" s="177"/>
      <c r="C1465" s="177"/>
      <c r="D1465" s="177"/>
      <c r="E1465" s="177"/>
      <c r="F1465" s="177"/>
      <c r="G1465" s="177"/>
      <c r="H1465" s="177"/>
      <c r="I1465" s="177"/>
      <c r="J1465" s="177"/>
      <c r="K1465" s="177"/>
      <c r="L1465" s="177"/>
      <c r="M1465" s="177"/>
      <c r="N1465" s="177"/>
      <c r="O1465" s="177"/>
      <c r="P1465" s="177"/>
      <c r="Q1465" s="177"/>
      <c r="R1465" s="177"/>
      <c r="S1465" s="177"/>
      <c r="T1465" s="177"/>
      <c r="U1465" s="177"/>
      <c r="V1465" s="177"/>
      <c r="W1465" s="177"/>
      <c r="X1465" s="177"/>
      <c r="Y1465" s="177"/>
      <c r="Z1465" s="177"/>
      <c r="AA1465" s="177"/>
      <c r="AB1465" s="177"/>
      <c r="AC1465" s="177"/>
      <c r="AD1465" s="177"/>
      <c r="AE1465" s="177"/>
      <c r="AF1465" s="177"/>
      <c r="AG1465" s="177"/>
      <c r="AH1465" s="177"/>
      <c r="AI1465" s="177"/>
      <c r="AJ1465" s="177"/>
      <c r="AK1465" s="177"/>
      <c r="AL1465" s="177"/>
      <c r="AM1465" s="177"/>
      <c r="AN1465" s="177"/>
      <c r="AO1465" s="177"/>
      <c r="AP1465" s="177"/>
      <c r="AQ1465" s="177"/>
      <c r="AR1465" s="177"/>
      <c r="AS1465" s="177"/>
      <c r="AT1465" s="177"/>
    </row>
    <row r="1466" spans="1:46" ht="15" customHeight="1">
      <c r="A1466" s="177"/>
      <c r="B1466" s="177"/>
      <c r="C1466" s="177"/>
      <c r="D1466" s="177"/>
      <c r="E1466" s="177"/>
      <c r="F1466" s="177"/>
      <c r="G1466" s="177"/>
      <c r="H1466" s="177"/>
      <c r="I1466" s="177"/>
      <c r="J1466" s="177"/>
      <c r="K1466" s="177"/>
      <c r="L1466" s="177"/>
      <c r="M1466" s="177"/>
      <c r="N1466" s="177"/>
      <c r="O1466" s="177"/>
      <c r="P1466" s="177"/>
      <c r="Q1466" s="177"/>
      <c r="R1466" s="177"/>
      <c r="S1466" s="177"/>
      <c r="T1466" s="177"/>
      <c r="U1466" s="177"/>
      <c r="V1466" s="177"/>
      <c r="W1466" s="177"/>
      <c r="X1466" s="177"/>
      <c r="Y1466" s="177"/>
      <c r="Z1466" s="177"/>
      <c r="AA1466" s="177"/>
      <c r="AB1466" s="177"/>
      <c r="AC1466" s="177"/>
      <c r="AD1466" s="177"/>
      <c r="AE1466" s="177"/>
      <c r="AF1466" s="177"/>
      <c r="AG1466" s="177"/>
      <c r="AH1466" s="177"/>
      <c r="AI1466" s="177"/>
      <c r="AJ1466" s="177"/>
      <c r="AK1466" s="177"/>
      <c r="AL1466" s="177"/>
      <c r="AM1466" s="177"/>
      <c r="AN1466" s="177"/>
      <c r="AO1466" s="177"/>
      <c r="AP1466" s="177"/>
      <c r="AQ1466" s="177"/>
      <c r="AR1466" s="177"/>
      <c r="AS1466" s="177"/>
      <c r="AT1466" s="177"/>
    </row>
    <row r="1467" spans="1:46" ht="15" customHeight="1">
      <c r="A1467" s="177"/>
      <c r="B1467" s="177"/>
      <c r="C1467" s="177"/>
      <c r="D1467" s="177"/>
      <c r="E1467" s="177"/>
      <c r="F1467" s="177"/>
      <c r="G1467" s="177"/>
      <c r="H1467" s="177"/>
      <c r="I1467" s="177"/>
      <c r="J1467" s="177"/>
      <c r="K1467" s="177"/>
      <c r="L1467" s="177"/>
      <c r="M1467" s="177"/>
      <c r="N1467" s="177"/>
      <c r="O1467" s="177"/>
      <c r="P1467" s="177"/>
      <c r="Q1467" s="177"/>
      <c r="R1467" s="177"/>
      <c r="S1467" s="177"/>
      <c r="T1467" s="177"/>
      <c r="U1467" s="177"/>
      <c r="V1467" s="177"/>
      <c r="W1467" s="177"/>
      <c r="X1467" s="177"/>
      <c r="Y1467" s="177"/>
      <c r="Z1467" s="177"/>
      <c r="AA1467" s="177"/>
      <c r="AB1467" s="177"/>
      <c r="AC1467" s="177"/>
      <c r="AD1467" s="177"/>
      <c r="AE1467" s="177"/>
      <c r="AF1467" s="177"/>
      <c r="AG1467" s="177"/>
      <c r="AH1467" s="177"/>
      <c r="AI1467" s="177"/>
      <c r="AJ1467" s="177"/>
      <c r="AK1467" s="177"/>
      <c r="AL1467" s="177"/>
      <c r="AM1467" s="177"/>
      <c r="AN1467" s="177"/>
      <c r="AO1467" s="177"/>
      <c r="AP1467" s="177"/>
      <c r="AQ1467" s="177"/>
      <c r="AR1467" s="177"/>
      <c r="AS1467" s="177"/>
      <c r="AT1467" s="177"/>
    </row>
    <row r="1468" spans="1:46" ht="15" customHeight="1">
      <c r="A1468" s="177"/>
      <c r="B1468" s="177"/>
      <c r="C1468" s="177"/>
      <c r="D1468" s="177"/>
      <c r="E1468" s="177"/>
      <c r="F1468" s="177"/>
      <c r="G1468" s="177"/>
      <c r="H1468" s="177"/>
      <c r="I1468" s="177"/>
      <c r="J1468" s="177"/>
      <c r="K1468" s="177"/>
      <c r="L1468" s="177"/>
      <c r="M1468" s="177"/>
      <c r="N1468" s="177"/>
      <c r="O1468" s="177"/>
      <c r="P1468" s="177"/>
      <c r="Q1468" s="177"/>
      <c r="R1468" s="177"/>
      <c r="S1468" s="177"/>
      <c r="T1468" s="177"/>
      <c r="U1468" s="177"/>
      <c r="V1468" s="177"/>
      <c r="W1468" s="177"/>
      <c r="X1468" s="177"/>
      <c r="Y1468" s="177"/>
      <c r="Z1468" s="177"/>
      <c r="AA1468" s="177"/>
      <c r="AB1468" s="177"/>
      <c r="AC1468" s="177"/>
      <c r="AD1468" s="177"/>
      <c r="AE1468" s="177"/>
      <c r="AF1468" s="177"/>
      <c r="AG1468" s="177"/>
      <c r="AH1468" s="177"/>
      <c r="AI1468" s="177"/>
      <c r="AJ1468" s="177"/>
      <c r="AK1468" s="177"/>
      <c r="AL1468" s="177"/>
      <c r="AM1468" s="177"/>
      <c r="AN1468" s="177"/>
      <c r="AO1468" s="177"/>
      <c r="AP1468" s="177"/>
      <c r="AQ1468" s="177"/>
      <c r="AR1468" s="177"/>
      <c r="AS1468" s="177"/>
      <c r="AT1468" s="177"/>
    </row>
    <row r="1469" spans="1:46" ht="15" customHeight="1">
      <c r="A1469" s="177"/>
      <c r="B1469" s="177"/>
      <c r="C1469" s="177"/>
      <c r="D1469" s="177"/>
      <c r="E1469" s="177"/>
      <c r="F1469" s="177"/>
      <c r="G1469" s="177"/>
      <c r="H1469" s="177"/>
      <c r="I1469" s="177"/>
      <c r="J1469" s="177"/>
      <c r="K1469" s="177"/>
      <c r="L1469" s="177"/>
      <c r="M1469" s="177"/>
      <c r="N1469" s="177"/>
      <c r="O1469" s="177"/>
      <c r="P1469" s="177"/>
      <c r="Q1469" s="177"/>
      <c r="R1469" s="177"/>
      <c r="S1469" s="177"/>
      <c r="T1469" s="177"/>
      <c r="U1469" s="177"/>
      <c r="V1469" s="177"/>
      <c r="W1469" s="177"/>
      <c r="X1469" s="177"/>
      <c r="Y1469" s="177"/>
      <c r="Z1469" s="177"/>
      <c r="AA1469" s="177"/>
      <c r="AB1469" s="177"/>
      <c r="AC1469" s="177"/>
      <c r="AD1469" s="177"/>
      <c r="AE1469" s="177"/>
      <c r="AF1469" s="177"/>
      <c r="AG1469" s="177"/>
      <c r="AH1469" s="177"/>
      <c r="AI1469" s="177"/>
      <c r="AJ1469" s="177"/>
      <c r="AK1469" s="177"/>
      <c r="AL1469" s="177"/>
      <c r="AM1469" s="177"/>
      <c r="AN1469" s="177"/>
      <c r="AO1469" s="177"/>
      <c r="AP1469" s="177"/>
      <c r="AQ1469" s="177"/>
      <c r="AR1469" s="177"/>
      <c r="AS1469" s="177"/>
      <c r="AT1469" s="177"/>
    </row>
    <row r="1470" spans="1:46" ht="15" customHeight="1">
      <c r="A1470" s="177"/>
      <c r="B1470" s="177"/>
      <c r="C1470" s="177"/>
      <c r="D1470" s="177"/>
      <c r="E1470" s="177"/>
      <c r="F1470" s="177"/>
      <c r="G1470" s="177"/>
      <c r="H1470" s="177"/>
      <c r="I1470" s="177"/>
      <c r="J1470" s="177"/>
      <c r="K1470" s="177"/>
      <c r="L1470" s="177"/>
      <c r="M1470" s="177"/>
      <c r="N1470" s="177"/>
      <c r="O1470" s="177"/>
      <c r="P1470" s="177"/>
      <c r="Q1470" s="177"/>
      <c r="R1470" s="177"/>
      <c r="S1470" s="177"/>
      <c r="T1470" s="177"/>
      <c r="U1470" s="177"/>
      <c r="V1470" s="177"/>
      <c r="W1470" s="177"/>
      <c r="X1470" s="177"/>
      <c r="Y1470" s="177"/>
      <c r="Z1470" s="177"/>
      <c r="AA1470" s="177"/>
      <c r="AB1470" s="177"/>
      <c r="AC1470" s="177"/>
      <c r="AD1470" s="177"/>
      <c r="AE1470" s="177"/>
      <c r="AF1470" s="177"/>
      <c r="AG1470" s="177"/>
      <c r="AH1470" s="177"/>
      <c r="AI1470" s="177"/>
      <c r="AJ1470" s="177"/>
      <c r="AK1470" s="177"/>
      <c r="AL1470" s="177"/>
      <c r="AM1470" s="177"/>
      <c r="AN1470" s="177"/>
      <c r="AO1470" s="177"/>
      <c r="AP1470" s="177"/>
      <c r="AQ1470" s="177"/>
      <c r="AR1470" s="177"/>
      <c r="AS1470" s="177"/>
      <c r="AT1470" s="177"/>
    </row>
    <row r="1471" spans="1:46" ht="15" customHeight="1">
      <c r="A1471" s="177"/>
      <c r="B1471" s="177"/>
      <c r="C1471" s="177"/>
      <c r="D1471" s="177"/>
      <c r="E1471" s="177"/>
      <c r="F1471" s="177"/>
      <c r="G1471" s="177"/>
      <c r="H1471" s="177"/>
      <c r="I1471" s="177"/>
      <c r="J1471" s="177"/>
      <c r="K1471" s="177"/>
      <c r="L1471" s="177"/>
      <c r="M1471" s="177"/>
      <c r="N1471" s="177"/>
      <c r="O1471" s="177"/>
      <c r="P1471" s="177"/>
      <c r="Q1471" s="177"/>
      <c r="R1471" s="177"/>
      <c r="S1471" s="177"/>
      <c r="T1471" s="177"/>
      <c r="U1471" s="177"/>
      <c r="V1471" s="177"/>
      <c r="W1471" s="177"/>
      <c r="X1471" s="177"/>
      <c r="Y1471" s="177"/>
      <c r="Z1471" s="177"/>
      <c r="AA1471" s="177"/>
      <c r="AB1471" s="177"/>
      <c r="AC1471" s="177"/>
      <c r="AD1471" s="177"/>
      <c r="AE1471" s="177"/>
      <c r="AF1471" s="177"/>
      <c r="AG1471" s="177"/>
      <c r="AH1471" s="177"/>
      <c r="AI1471" s="177"/>
      <c r="AJ1471" s="177"/>
      <c r="AK1471" s="177"/>
      <c r="AL1471" s="177"/>
      <c r="AM1471" s="177"/>
      <c r="AN1471" s="177"/>
      <c r="AO1471" s="177"/>
      <c r="AP1471" s="177"/>
      <c r="AQ1471" s="177"/>
      <c r="AR1471" s="177"/>
      <c r="AS1471" s="177"/>
      <c r="AT1471" s="177"/>
    </row>
    <row r="1472" spans="1:46" ht="15" customHeight="1">
      <c r="A1472" s="177"/>
      <c r="B1472" s="177"/>
      <c r="C1472" s="177"/>
      <c r="D1472" s="177"/>
      <c r="E1472" s="177"/>
      <c r="F1472" s="177"/>
      <c r="G1472" s="177"/>
      <c r="H1472" s="177"/>
      <c r="I1472" s="177"/>
      <c r="J1472" s="177"/>
      <c r="K1472" s="177"/>
      <c r="L1472" s="177"/>
      <c r="M1472" s="177"/>
      <c r="N1472" s="177"/>
      <c r="O1472" s="177"/>
      <c r="P1472" s="177"/>
      <c r="Q1472" s="177"/>
      <c r="R1472" s="177"/>
      <c r="S1472" s="177"/>
      <c r="T1472" s="177"/>
      <c r="U1472" s="177"/>
      <c r="V1472" s="177"/>
      <c r="W1472" s="177"/>
      <c r="X1472" s="177"/>
      <c r="Y1472" s="177"/>
      <c r="Z1472" s="177"/>
      <c r="AA1472" s="177"/>
      <c r="AB1472" s="177"/>
      <c r="AC1472" s="177"/>
      <c r="AD1472" s="177"/>
      <c r="AE1472" s="177"/>
      <c r="AF1472" s="177"/>
      <c r="AG1472" s="177"/>
      <c r="AH1472" s="177"/>
      <c r="AI1472" s="177"/>
      <c r="AJ1472" s="177"/>
      <c r="AK1472" s="177"/>
      <c r="AL1472" s="177"/>
      <c r="AM1472" s="177"/>
      <c r="AN1472" s="177"/>
      <c r="AO1472" s="177"/>
      <c r="AP1472" s="177"/>
      <c r="AQ1472" s="177"/>
      <c r="AR1472" s="177"/>
      <c r="AS1472" s="177"/>
      <c r="AT1472" s="177"/>
    </row>
    <row r="1473" spans="1:46" ht="15" customHeight="1">
      <c r="A1473" s="177"/>
      <c r="B1473" s="177"/>
      <c r="C1473" s="177"/>
      <c r="D1473" s="177"/>
      <c r="E1473" s="177"/>
      <c r="F1473" s="177"/>
      <c r="G1473" s="177"/>
      <c r="H1473" s="177"/>
      <c r="I1473" s="177"/>
      <c r="J1473" s="177"/>
      <c r="K1473" s="177"/>
      <c r="L1473" s="177"/>
      <c r="M1473" s="177"/>
      <c r="N1473" s="177"/>
      <c r="O1473" s="177"/>
      <c r="P1473" s="177"/>
      <c r="Q1473" s="177"/>
      <c r="R1473" s="177"/>
      <c r="S1473" s="177"/>
      <c r="T1473" s="177"/>
      <c r="U1473" s="177"/>
      <c r="V1473" s="177"/>
      <c r="W1473" s="177"/>
      <c r="X1473" s="177"/>
      <c r="Y1473" s="177"/>
      <c r="Z1473" s="177"/>
      <c r="AA1473" s="177"/>
      <c r="AB1473" s="177"/>
      <c r="AC1473" s="177"/>
      <c r="AD1473" s="177"/>
      <c r="AE1473" s="177"/>
      <c r="AF1473" s="177"/>
      <c r="AG1473" s="177"/>
      <c r="AH1473" s="177"/>
      <c r="AI1473" s="177"/>
      <c r="AJ1473" s="177"/>
      <c r="AK1473" s="177"/>
      <c r="AL1473" s="177"/>
      <c r="AM1473" s="177"/>
      <c r="AN1473" s="177"/>
      <c r="AO1473" s="177"/>
      <c r="AP1473" s="177"/>
      <c r="AQ1473" s="177"/>
      <c r="AR1473" s="177"/>
      <c r="AS1473" s="177"/>
      <c r="AT1473" s="177"/>
    </row>
    <row r="1474" spans="1:46" ht="15" customHeight="1">
      <c r="A1474" s="177"/>
      <c r="B1474" s="177"/>
      <c r="C1474" s="177"/>
      <c r="D1474" s="177"/>
      <c r="E1474" s="177"/>
      <c r="F1474" s="177"/>
      <c r="G1474" s="177"/>
      <c r="H1474" s="177"/>
      <c r="I1474" s="177"/>
      <c r="J1474" s="177"/>
      <c r="K1474" s="177"/>
      <c r="L1474" s="177"/>
      <c r="M1474" s="177"/>
      <c r="N1474" s="177"/>
      <c r="O1474" s="177"/>
      <c r="P1474" s="177"/>
      <c r="Q1474" s="177"/>
      <c r="R1474" s="177"/>
      <c r="S1474" s="177"/>
      <c r="T1474" s="177"/>
      <c r="U1474" s="177"/>
      <c r="V1474" s="177"/>
      <c r="W1474" s="177"/>
      <c r="X1474" s="177"/>
      <c r="Y1474" s="177"/>
      <c r="Z1474" s="177"/>
      <c r="AA1474" s="177"/>
      <c r="AB1474" s="177"/>
      <c r="AC1474" s="177"/>
      <c r="AD1474" s="177"/>
      <c r="AE1474" s="177"/>
      <c r="AF1474" s="177"/>
      <c r="AG1474" s="177"/>
      <c r="AH1474" s="177"/>
      <c r="AI1474" s="177"/>
      <c r="AJ1474" s="177"/>
      <c r="AK1474" s="177"/>
      <c r="AL1474" s="177"/>
      <c r="AM1474" s="177"/>
      <c r="AN1474" s="177"/>
      <c r="AO1474" s="177"/>
      <c r="AP1474" s="177"/>
      <c r="AQ1474" s="177"/>
      <c r="AR1474" s="177"/>
      <c r="AS1474" s="177"/>
      <c r="AT1474" s="177"/>
    </row>
    <row r="1475" spans="1:46" ht="15" customHeight="1">
      <c r="A1475" s="177"/>
      <c r="B1475" s="177"/>
      <c r="C1475" s="177"/>
      <c r="D1475" s="177"/>
      <c r="E1475" s="177"/>
      <c r="F1475" s="177"/>
      <c r="G1475" s="177"/>
      <c r="H1475" s="177"/>
      <c r="I1475" s="177"/>
      <c r="J1475" s="177"/>
      <c r="K1475" s="177"/>
      <c r="L1475" s="177"/>
      <c r="M1475" s="177"/>
      <c r="N1475" s="177"/>
      <c r="O1475" s="177"/>
      <c r="P1475" s="177"/>
      <c r="Q1475" s="177"/>
      <c r="R1475" s="177"/>
      <c r="S1475" s="177"/>
      <c r="T1475" s="177"/>
      <c r="U1475" s="177"/>
      <c r="V1475" s="177"/>
      <c r="W1475" s="177"/>
      <c r="X1475" s="177"/>
      <c r="Y1475" s="177"/>
      <c r="Z1475" s="177"/>
      <c r="AA1475" s="177"/>
      <c r="AB1475" s="177"/>
      <c r="AC1475" s="177"/>
      <c r="AD1475" s="177"/>
      <c r="AE1475" s="177"/>
      <c r="AF1475" s="177"/>
      <c r="AG1475" s="177"/>
      <c r="AH1475" s="177"/>
      <c r="AI1475" s="177"/>
      <c r="AJ1475" s="177"/>
      <c r="AK1475" s="177"/>
      <c r="AL1475" s="177"/>
      <c r="AM1475" s="177"/>
      <c r="AN1475" s="177"/>
      <c r="AO1475" s="177"/>
      <c r="AP1475" s="177"/>
      <c r="AQ1475" s="177"/>
      <c r="AR1475" s="177"/>
      <c r="AS1475" s="177"/>
      <c r="AT1475" s="177"/>
    </row>
    <row r="1476" spans="1:46" ht="15" customHeight="1">
      <c r="A1476" s="177"/>
      <c r="B1476" s="177"/>
      <c r="C1476" s="177"/>
      <c r="D1476" s="177"/>
      <c r="E1476" s="177"/>
      <c r="F1476" s="177"/>
      <c r="G1476" s="177"/>
      <c r="H1476" s="177"/>
      <c r="I1476" s="177"/>
      <c r="J1476" s="177"/>
      <c r="K1476" s="177"/>
      <c r="L1476" s="177"/>
      <c r="M1476" s="177"/>
      <c r="N1476" s="177"/>
      <c r="O1476" s="177"/>
      <c r="P1476" s="177"/>
      <c r="Q1476" s="177"/>
      <c r="R1476" s="177"/>
      <c r="S1476" s="177"/>
      <c r="T1476" s="177"/>
      <c r="U1476" s="177"/>
      <c r="V1476" s="177"/>
      <c r="W1476" s="177"/>
      <c r="X1476" s="177"/>
      <c r="Y1476" s="177"/>
      <c r="Z1476" s="177"/>
      <c r="AA1476" s="177"/>
      <c r="AB1476" s="177"/>
      <c r="AC1476" s="177"/>
      <c r="AD1476" s="177"/>
      <c r="AE1476" s="177"/>
      <c r="AF1476" s="177"/>
      <c r="AG1476" s="177"/>
      <c r="AH1476" s="177"/>
      <c r="AI1476" s="177"/>
      <c r="AJ1476" s="177"/>
      <c r="AK1476" s="177"/>
      <c r="AL1476" s="177"/>
      <c r="AM1476" s="177"/>
      <c r="AN1476" s="177"/>
      <c r="AO1476" s="177"/>
      <c r="AP1476" s="177"/>
      <c r="AQ1476" s="177"/>
      <c r="AR1476" s="177"/>
      <c r="AS1476" s="177"/>
      <c r="AT1476" s="177"/>
    </row>
    <row r="1477" spans="1:46" ht="15" customHeight="1">
      <c r="A1477" s="177"/>
      <c r="B1477" s="177"/>
      <c r="C1477" s="177"/>
      <c r="D1477" s="177"/>
      <c r="E1477" s="177"/>
      <c r="F1477" s="177"/>
      <c r="G1477" s="177"/>
      <c r="H1477" s="177"/>
      <c r="I1477" s="177"/>
      <c r="J1477" s="177"/>
      <c r="K1477" s="177"/>
      <c r="L1477" s="177"/>
      <c r="M1477" s="177"/>
      <c r="N1477" s="177"/>
      <c r="O1477" s="177"/>
      <c r="P1477" s="177"/>
      <c r="Q1477" s="177"/>
      <c r="R1477" s="177"/>
      <c r="S1477" s="177"/>
      <c r="T1477" s="177"/>
      <c r="U1477" s="177"/>
      <c r="V1477" s="177"/>
      <c r="W1477" s="177"/>
      <c r="X1477" s="177"/>
      <c r="Y1477" s="177"/>
      <c r="Z1477" s="177"/>
      <c r="AA1477" s="177"/>
      <c r="AB1477" s="177"/>
      <c r="AC1477" s="177"/>
      <c r="AD1477" s="177"/>
      <c r="AE1477" s="177"/>
      <c r="AF1477" s="177"/>
      <c r="AG1477" s="177"/>
      <c r="AH1477" s="177"/>
      <c r="AI1477" s="177"/>
      <c r="AJ1477" s="177"/>
      <c r="AK1477" s="177"/>
      <c r="AL1477" s="177"/>
      <c r="AM1477" s="177"/>
      <c r="AN1477" s="177"/>
      <c r="AO1477" s="177"/>
      <c r="AP1477" s="177"/>
      <c r="AQ1477" s="177"/>
      <c r="AR1477" s="177"/>
      <c r="AS1477" s="177"/>
      <c r="AT1477" s="177"/>
    </row>
    <row r="1478" spans="1:46" ht="15" customHeight="1">
      <c r="A1478" s="177"/>
      <c r="B1478" s="177"/>
      <c r="C1478" s="177"/>
      <c r="D1478" s="177"/>
      <c r="E1478" s="177"/>
      <c r="F1478" s="177"/>
      <c r="G1478" s="177"/>
      <c r="H1478" s="177"/>
      <c r="I1478" s="177"/>
      <c r="J1478" s="177"/>
      <c r="K1478" s="177"/>
      <c r="L1478" s="177"/>
      <c r="M1478" s="177"/>
      <c r="N1478" s="177"/>
      <c r="O1478" s="177"/>
      <c r="P1478" s="177"/>
      <c r="Q1478" s="177"/>
      <c r="R1478" s="177"/>
      <c r="S1478" s="177"/>
      <c r="T1478" s="177"/>
      <c r="U1478" s="177"/>
      <c r="V1478" s="177"/>
      <c r="W1478" s="177"/>
      <c r="X1478" s="177"/>
      <c r="Y1478" s="177"/>
      <c r="Z1478" s="177"/>
      <c r="AA1478" s="177"/>
      <c r="AB1478" s="177"/>
      <c r="AC1478" s="177"/>
      <c r="AD1478" s="177"/>
      <c r="AE1478" s="177"/>
      <c r="AF1478" s="177"/>
      <c r="AG1478" s="177"/>
      <c r="AH1478" s="177"/>
      <c r="AI1478" s="177"/>
      <c r="AJ1478" s="177"/>
      <c r="AK1478" s="177"/>
      <c r="AL1478" s="177"/>
      <c r="AM1478" s="177"/>
      <c r="AN1478" s="177"/>
      <c r="AO1478" s="177"/>
      <c r="AP1478" s="177"/>
      <c r="AQ1478" s="177"/>
      <c r="AR1478" s="177"/>
      <c r="AS1478" s="177"/>
      <c r="AT1478" s="177"/>
    </row>
    <row r="1479" spans="1:46" ht="15" customHeight="1">
      <c r="A1479" s="177"/>
      <c r="B1479" s="177"/>
      <c r="C1479" s="177"/>
      <c r="D1479" s="177"/>
      <c r="E1479" s="177"/>
      <c r="F1479" s="177"/>
      <c r="G1479" s="177"/>
      <c r="H1479" s="177"/>
      <c r="I1479" s="177"/>
      <c r="J1479" s="177"/>
      <c r="K1479" s="177"/>
      <c r="L1479" s="177"/>
      <c r="M1479" s="177"/>
      <c r="N1479" s="177"/>
      <c r="O1479" s="177"/>
      <c r="P1479" s="177"/>
      <c r="Q1479" s="177"/>
      <c r="R1479" s="177"/>
      <c r="S1479" s="177"/>
      <c r="T1479" s="177"/>
      <c r="U1479" s="177"/>
      <c r="V1479" s="177"/>
      <c r="W1479" s="177"/>
      <c r="X1479" s="177"/>
      <c r="Y1479" s="177"/>
      <c r="Z1479" s="177"/>
      <c r="AA1479" s="177"/>
      <c r="AB1479" s="177"/>
      <c r="AC1479" s="177"/>
      <c r="AD1479" s="177"/>
      <c r="AE1479" s="177"/>
      <c r="AF1479" s="177"/>
      <c r="AG1479" s="177"/>
      <c r="AH1479" s="177"/>
      <c r="AI1479" s="177"/>
      <c r="AJ1479" s="177"/>
      <c r="AK1479" s="177"/>
      <c r="AL1479" s="177"/>
      <c r="AM1479" s="177"/>
      <c r="AN1479" s="177"/>
      <c r="AO1479" s="177"/>
      <c r="AP1479" s="177"/>
      <c r="AQ1479" s="177"/>
      <c r="AR1479" s="177"/>
      <c r="AS1479" s="177"/>
      <c r="AT1479" s="177"/>
    </row>
    <row r="1480" spans="1:46" ht="15" customHeight="1">
      <c r="A1480" s="177"/>
      <c r="B1480" s="177"/>
      <c r="C1480" s="177"/>
      <c r="D1480" s="177"/>
      <c r="E1480" s="177"/>
      <c r="F1480" s="177"/>
      <c r="G1480" s="177"/>
      <c r="H1480" s="177"/>
      <c r="I1480" s="177"/>
      <c r="J1480" s="177"/>
      <c r="K1480" s="177"/>
      <c r="L1480" s="177"/>
      <c r="M1480" s="177"/>
      <c r="N1480" s="177"/>
      <c r="O1480" s="177"/>
      <c r="P1480" s="177"/>
      <c r="Q1480" s="177"/>
      <c r="R1480" s="177"/>
      <c r="S1480" s="177"/>
      <c r="T1480" s="177"/>
      <c r="U1480" s="177"/>
      <c r="V1480" s="177"/>
      <c r="W1480" s="177"/>
      <c r="X1480" s="177"/>
      <c r="Y1480" s="177"/>
      <c r="Z1480" s="177"/>
      <c r="AA1480" s="177"/>
      <c r="AB1480" s="177"/>
      <c r="AC1480" s="177"/>
      <c r="AD1480" s="177"/>
      <c r="AE1480" s="177"/>
      <c r="AF1480" s="177"/>
      <c r="AG1480" s="177"/>
      <c r="AH1480" s="177"/>
      <c r="AI1480" s="177"/>
      <c r="AJ1480" s="177"/>
      <c r="AK1480" s="177"/>
      <c r="AL1480" s="177"/>
      <c r="AM1480" s="177"/>
      <c r="AN1480" s="177"/>
      <c r="AO1480" s="177"/>
      <c r="AP1480" s="177"/>
      <c r="AQ1480" s="177"/>
      <c r="AR1480" s="177"/>
      <c r="AS1480" s="177"/>
      <c r="AT1480" s="177"/>
    </row>
    <row r="1481" spans="1:46" ht="15" customHeight="1">
      <c r="A1481" s="177"/>
      <c r="B1481" s="177"/>
      <c r="C1481" s="177"/>
      <c r="D1481" s="177"/>
      <c r="E1481" s="177"/>
      <c r="F1481" s="177"/>
      <c r="G1481" s="177"/>
      <c r="H1481" s="177"/>
      <c r="I1481" s="177"/>
      <c r="J1481" s="177"/>
      <c r="K1481" s="177"/>
      <c r="L1481" s="177"/>
      <c r="M1481" s="177"/>
      <c r="N1481" s="177"/>
      <c r="O1481" s="177"/>
      <c r="P1481" s="177"/>
      <c r="Q1481" s="177"/>
      <c r="R1481" s="177"/>
      <c r="S1481" s="177"/>
      <c r="T1481" s="177"/>
      <c r="U1481" s="177"/>
      <c r="V1481" s="177"/>
      <c r="W1481" s="177"/>
      <c r="X1481" s="177"/>
      <c r="Y1481" s="177"/>
      <c r="Z1481" s="177"/>
      <c r="AA1481" s="177"/>
      <c r="AB1481" s="177"/>
      <c r="AC1481" s="177"/>
      <c r="AD1481" s="177"/>
      <c r="AE1481" s="177"/>
      <c r="AF1481" s="177"/>
      <c r="AG1481" s="177"/>
      <c r="AH1481" s="177"/>
      <c r="AI1481" s="177"/>
      <c r="AJ1481" s="177"/>
      <c r="AK1481" s="177"/>
      <c r="AL1481" s="177"/>
      <c r="AM1481" s="177"/>
      <c r="AN1481" s="177"/>
      <c r="AO1481" s="177"/>
      <c r="AP1481" s="177"/>
      <c r="AQ1481" s="177"/>
      <c r="AR1481" s="177"/>
      <c r="AS1481" s="177"/>
      <c r="AT1481" s="177"/>
    </row>
    <row r="1482" spans="1:46" ht="15" customHeight="1">
      <c r="A1482" s="177"/>
      <c r="B1482" s="177"/>
      <c r="C1482" s="177"/>
      <c r="D1482" s="177"/>
      <c r="E1482" s="177"/>
      <c r="F1482" s="177"/>
      <c r="G1482" s="177"/>
      <c r="H1482" s="177"/>
      <c r="I1482" s="177"/>
      <c r="J1482" s="177"/>
      <c r="K1482" s="177"/>
      <c r="L1482" s="177"/>
      <c r="M1482" s="177"/>
      <c r="N1482" s="177"/>
      <c r="O1482" s="177"/>
      <c r="P1482" s="177"/>
      <c r="Q1482" s="177"/>
      <c r="R1482" s="177"/>
      <c r="S1482" s="177"/>
      <c r="T1482" s="177"/>
      <c r="U1482" s="177"/>
      <c r="V1482" s="177"/>
      <c r="W1482" s="177"/>
      <c r="X1482" s="177"/>
      <c r="Y1482" s="177"/>
      <c r="Z1482" s="177"/>
      <c r="AA1482" s="177"/>
      <c r="AB1482" s="177"/>
      <c r="AC1482" s="177"/>
      <c r="AD1482" s="177"/>
      <c r="AE1482" s="177"/>
      <c r="AF1482" s="177"/>
      <c r="AG1482" s="177"/>
      <c r="AH1482" s="177"/>
      <c r="AI1482" s="177"/>
      <c r="AJ1482" s="177"/>
      <c r="AK1482" s="177"/>
      <c r="AL1482" s="177"/>
      <c r="AM1482" s="177"/>
      <c r="AN1482" s="177"/>
      <c r="AO1482" s="177"/>
      <c r="AP1482" s="177"/>
      <c r="AQ1482" s="177"/>
      <c r="AR1482" s="177"/>
      <c r="AS1482" s="177"/>
      <c r="AT1482" s="177"/>
    </row>
    <row r="1483" spans="1:46" ht="15" customHeight="1">
      <c r="A1483" s="177"/>
      <c r="B1483" s="177"/>
      <c r="C1483" s="177"/>
      <c r="D1483" s="177"/>
      <c r="E1483" s="177"/>
      <c r="F1483" s="177"/>
      <c r="G1483" s="177"/>
      <c r="H1483" s="177"/>
      <c r="I1483" s="177"/>
      <c r="J1483" s="177"/>
      <c r="K1483" s="177"/>
      <c r="L1483" s="177"/>
      <c r="M1483" s="177"/>
      <c r="N1483" s="177"/>
      <c r="O1483" s="177"/>
      <c r="P1483" s="177"/>
      <c r="Q1483" s="177"/>
      <c r="R1483" s="177"/>
      <c r="S1483" s="177"/>
      <c r="T1483" s="177"/>
      <c r="U1483" s="177"/>
      <c r="V1483" s="177"/>
      <c r="W1483" s="177"/>
      <c r="X1483" s="177"/>
      <c r="Y1483" s="177"/>
      <c r="Z1483" s="177"/>
      <c r="AA1483" s="177"/>
      <c r="AB1483" s="177"/>
      <c r="AC1483" s="177"/>
      <c r="AD1483" s="177"/>
      <c r="AE1483" s="177"/>
      <c r="AF1483" s="177"/>
      <c r="AG1483" s="177"/>
      <c r="AH1483" s="177"/>
      <c r="AI1483" s="177"/>
      <c r="AJ1483" s="177"/>
      <c r="AK1483" s="177"/>
      <c r="AL1483" s="177"/>
      <c r="AM1483" s="177"/>
      <c r="AN1483" s="177"/>
      <c r="AO1483" s="177"/>
      <c r="AP1483" s="177"/>
      <c r="AQ1483" s="177"/>
      <c r="AR1483" s="177"/>
      <c r="AS1483" s="177"/>
      <c r="AT1483" s="177"/>
    </row>
    <row r="1484" spans="1:46" ht="15" customHeight="1">
      <c r="A1484" s="177"/>
      <c r="B1484" s="177"/>
      <c r="C1484" s="177"/>
      <c r="D1484" s="177"/>
      <c r="E1484" s="177"/>
      <c r="F1484" s="177"/>
      <c r="G1484" s="177"/>
      <c r="H1484" s="177"/>
      <c r="I1484" s="177"/>
      <c r="J1484" s="177"/>
      <c r="K1484" s="177"/>
      <c r="L1484" s="177"/>
      <c r="M1484" s="177"/>
      <c r="N1484" s="177"/>
      <c r="O1484" s="177"/>
      <c r="P1484" s="177"/>
      <c r="Q1484" s="177"/>
      <c r="R1484" s="177"/>
      <c r="S1484" s="177"/>
      <c r="T1484" s="177"/>
      <c r="U1484" s="177"/>
      <c r="V1484" s="177"/>
      <c r="W1484" s="177"/>
      <c r="X1484" s="177"/>
      <c r="Y1484" s="177"/>
      <c r="Z1484" s="177"/>
      <c r="AA1484" s="177"/>
      <c r="AB1484" s="177"/>
      <c r="AC1484" s="177"/>
      <c r="AD1484" s="177"/>
      <c r="AE1484" s="177"/>
      <c r="AF1484" s="177"/>
      <c r="AG1484" s="177"/>
      <c r="AH1484" s="177"/>
      <c r="AI1484" s="177"/>
      <c r="AJ1484" s="177"/>
      <c r="AK1484" s="177"/>
      <c r="AL1484" s="177"/>
      <c r="AM1484" s="177"/>
      <c r="AN1484" s="177"/>
      <c r="AO1484" s="177"/>
      <c r="AP1484" s="177"/>
      <c r="AQ1484" s="177"/>
      <c r="AR1484" s="177"/>
      <c r="AS1484" s="177"/>
      <c r="AT1484" s="177"/>
    </row>
    <row r="1485" spans="1:46" ht="15" customHeight="1">
      <c r="A1485" s="177"/>
      <c r="B1485" s="177"/>
      <c r="C1485" s="177"/>
      <c r="D1485" s="177"/>
      <c r="E1485" s="177"/>
      <c r="F1485" s="177"/>
      <c r="G1485" s="177"/>
      <c r="H1485" s="177"/>
      <c r="I1485" s="177"/>
      <c r="J1485" s="177"/>
      <c r="K1485" s="177"/>
      <c r="L1485" s="177"/>
      <c r="M1485" s="177"/>
      <c r="N1485" s="177"/>
      <c r="O1485" s="177"/>
      <c r="P1485" s="177"/>
      <c r="Q1485" s="177"/>
      <c r="R1485" s="177"/>
      <c r="S1485" s="177"/>
      <c r="T1485" s="177"/>
      <c r="U1485" s="177"/>
      <c r="V1485" s="177"/>
      <c r="W1485" s="177"/>
      <c r="X1485" s="177"/>
      <c r="Y1485" s="177"/>
      <c r="Z1485" s="177"/>
      <c r="AA1485" s="177"/>
      <c r="AB1485" s="177"/>
      <c r="AC1485" s="177"/>
      <c r="AD1485" s="177"/>
      <c r="AE1485" s="177"/>
      <c r="AF1485" s="177"/>
      <c r="AG1485" s="177"/>
      <c r="AH1485" s="177"/>
      <c r="AI1485" s="177"/>
      <c r="AJ1485" s="177"/>
      <c r="AK1485" s="177"/>
      <c r="AL1485" s="177"/>
      <c r="AM1485" s="177"/>
      <c r="AN1485" s="177"/>
      <c r="AO1485" s="177"/>
      <c r="AP1485" s="177"/>
      <c r="AQ1485" s="177"/>
      <c r="AR1485" s="177"/>
      <c r="AS1485" s="177"/>
      <c r="AT1485" s="177"/>
    </row>
    <row r="1486" spans="1:46" ht="15" customHeight="1">
      <c r="A1486" s="177"/>
      <c r="B1486" s="177"/>
      <c r="C1486" s="177"/>
      <c r="D1486" s="177"/>
      <c r="E1486" s="177"/>
      <c r="F1486" s="177"/>
      <c r="G1486" s="177"/>
      <c r="H1486" s="177"/>
      <c r="I1486" s="177"/>
      <c r="J1486" s="177"/>
      <c r="K1486" s="177"/>
      <c r="L1486" s="177"/>
      <c r="M1486" s="177"/>
      <c r="N1486" s="177"/>
      <c r="O1486" s="177"/>
      <c r="P1486" s="177"/>
      <c r="Q1486" s="177"/>
      <c r="R1486" s="177"/>
      <c r="S1486" s="177"/>
      <c r="T1486" s="177"/>
      <c r="U1486" s="177"/>
      <c r="V1486" s="177"/>
      <c r="W1486" s="177"/>
      <c r="X1486" s="177"/>
      <c r="Y1486" s="177"/>
      <c r="Z1486" s="177"/>
      <c r="AA1486" s="177"/>
      <c r="AB1486" s="177"/>
      <c r="AC1486" s="177"/>
      <c r="AD1486" s="177"/>
      <c r="AE1486" s="177"/>
      <c r="AF1486" s="177"/>
      <c r="AG1486" s="177"/>
      <c r="AH1486" s="177"/>
      <c r="AI1486" s="177"/>
      <c r="AJ1486" s="177"/>
      <c r="AK1486" s="177"/>
      <c r="AL1486" s="177"/>
      <c r="AM1486" s="177"/>
      <c r="AN1486" s="177"/>
      <c r="AO1486" s="177"/>
      <c r="AP1486" s="177"/>
      <c r="AQ1486" s="177"/>
      <c r="AR1486" s="177"/>
      <c r="AS1486" s="177"/>
      <c r="AT1486" s="177"/>
    </row>
    <row r="1487" spans="1:46" ht="15" customHeight="1">
      <c r="A1487" s="177"/>
      <c r="B1487" s="177"/>
      <c r="C1487" s="177"/>
      <c r="D1487" s="177"/>
      <c r="E1487" s="177"/>
      <c r="F1487" s="177"/>
      <c r="G1487" s="177"/>
      <c r="H1487" s="177"/>
      <c r="I1487" s="177"/>
      <c r="J1487" s="177"/>
      <c r="K1487" s="177"/>
      <c r="L1487" s="177"/>
      <c r="M1487" s="177"/>
      <c r="N1487" s="177"/>
      <c r="O1487" s="177"/>
      <c r="P1487" s="177"/>
      <c r="Q1487" s="177"/>
      <c r="R1487" s="177"/>
      <c r="S1487" s="177"/>
      <c r="T1487" s="177"/>
      <c r="U1487" s="177"/>
      <c r="V1487" s="177"/>
      <c r="W1487" s="177"/>
      <c r="X1487" s="177"/>
      <c r="Y1487" s="177"/>
      <c r="Z1487" s="177"/>
      <c r="AA1487" s="177"/>
      <c r="AB1487" s="177"/>
      <c r="AC1487" s="177"/>
      <c r="AD1487" s="177"/>
      <c r="AE1487" s="177"/>
      <c r="AF1487" s="177"/>
      <c r="AG1487" s="177"/>
      <c r="AH1487" s="177"/>
      <c r="AI1487" s="177"/>
      <c r="AJ1487" s="177"/>
      <c r="AK1487" s="177"/>
      <c r="AL1487" s="177"/>
      <c r="AM1487" s="177"/>
      <c r="AN1487" s="177"/>
      <c r="AO1487" s="177"/>
      <c r="AP1487" s="177"/>
      <c r="AQ1487" s="177"/>
      <c r="AR1487" s="177"/>
      <c r="AS1487" s="177"/>
      <c r="AT1487" s="177"/>
    </row>
    <row r="1488" spans="1:46" ht="15" customHeight="1">
      <c r="A1488" s="177"/>
      <c r="B1488" s="177"/>
      <c r="C1488" s="177"/>
      <c r="D1488" s="177"/>
      <c r="E1488" s="177"/>
      <c r="F1488" s="177"/>
      <c r="G1488" s="177"/>
      <c r="H1488" s="177"/>
      <c r="I1488" s="177"/>
      <c r="J1488" s="177"/>
      <c r="K1488" s="177"/>
      <c r="L1488" s="177"/>
      <c r="M1488" s="177"/>
      <c r="N1488" s="177"/>
      <c r="O1488" s="177"/>
      <c r="P1488" s="177"/>
      <c r="Q1488" s="177"/>
      <c r="R1488" s="177"/>
      <c r="S1488" s="177"/>
      <c r="T1488" s="177"/>
      <c r="U1488" s="177"/>
      <c r="V1488" s="177"/>
      <c r="W1488" s="177"/>
      <c r="X1488" s="177"/>
      <c r="Y1488" s="177"/>
      <c r="Z1488" s="177"/>
      <c r="AA1488" s="177"/>
      <c r="AB1488" s="177"/>
      <c r="AC1488" s="177"/>
      <c r="AD1488" s="177"/>
      <c r="AE1488" s="177"/>
      <c r="AF1488" s="177"/>
      <c r="AG1488" s="177"/>
      <c r="AH1488" s="177"/>
      <c r="AI1488" s="177"/>
      <c r="AJ1488" s="177"/>
      <c r="AK1488" s="177"/>
      <c r="AL1488" s="177"/>
      <c r="AM1488" s="177"/>
      <c r="AN1488" s="177"/>
      <c r="AO1488" s="177"/>
      <c r="AP1488" s="177"/>
      <c r="AQ1488" s="177"/>
      <c r="AR1488" s="177"/>
      <c r="AS1488" s="177"/>
      <c r="AT1488" s="177"/>
    </row>
    <row r="1489" spans="1:46" ht="15" customHeight="1">
      <c r="A1489" s="177"/>
      <c r="B1489" s="177"/>
      <c r="C1489" s="177"/>
      <c r="D1489" s="177"/>
      <c r="E1489" s="177"/>
      <c r="F1489" s="177"/>
      <c r="G1489" s="177"/>
      <c r="H1489" s="177"/>
      <c r="I1489" s="177"/>
      <c r="J1489" s="177"/>
      <c r="K1489" s="177"/>
      <c r="L1489" s="177"/>
      <c r="M1489" s="177"/>
      <c r="N1489" s="177"/>
      <c r="O1489" s="177"/>
      <c r="P1489" s="177"/>
      <c r="Q1489" s="177"/>
      <c r="R1489" s="177"/>
      <c r="S1489" s="177"/>
      <c r="T1489" s="177"/>
      <c r="U1489" s="177"/>
      <c r="V1489" s="177"/>
      <c r="W1489" s="177"/>
      <c r="X1489" s="177"/>
      <c r="Y1489" s="177"/>
      <c r="Z1489" s="177"/>
      <c r="AA1489" s="177"/>
      <c r="AB1489" s="177"/>
      <c r="AC1489" s="177"/>
      <c r="AD1489" s="177"/>
      <c r="AE1489" s="177"/>
      <c r="AF1489" s="177"/>
      <c r="AG1489" s="177"/>
      <c r="AH1489" s="177"/>
      <c r="AI1489" s="177"/>
      <c r="AJ1489" s="177"/>
      <c r="AK1489" s="177"/>
      <c r="AL1489" s="177"/>
      <c r="AM1489" s="177"/>
      <c r="AN1489" s="177"/>
      <c r="AO1489" s="177"/>
      <c r="AP1489" s="177"/>
      <c r="AQ1489" s="177"/>
      <c r="AR1489" s="177"/>
      <c r="AS1489" s="177"/>
      <c r="AT1489" s="177"/>
    </row>
    <row r="1490" spans="1:46" ht="15" customHeight="1">
      <c r="A1490" s="177"/>
      <c r="B1490" s="177"/>
      <c r="C1490" s="177"/>
      <c r="D1490" s="177"/>
      <c r="E1490" s="177"/>
      <c r="F1490" s="177"/>
      <c r="G1490" s="177"/>
      <c r="H1490" s="177"/>
      <c r="I1490" s="177"/>
      <c r="J1490" s="177"/>
      <c r="K1490" s="177"/>
      <c r="L1490" s="177"/>
      <c r="M1490" s="177"/>
      <c r="N1490" s="177"/>
      <c r="O1490" s="177"/>
      <c r="P1490" s="177"/>
      <c r="Q1490" s="177"/>
      <c r="R1490" s="177"/>
      <c r="S1490" s="177"/>
      <c r="T1490" s="177"/>
      <c r="U1490" s="177"/>
      <c r="V1490" s="177"/>
      <c r="W1490" s="177"/>
      <c r="X1490" s="177"/>
      <c r="Y1490" s="177"/>
      <c r="Z1490" s="177"/>
      <c r="AA1490" s="177"/>
      <c r="AB1490" s="177"/>
      <c r="AC1490" s="177"/>
      <c r="AD1490" s="177"/>
      <c r="AE1490" s="177"/>
      <c r="AF1490" s="177"/>
      <c r="AG1490" s="177"/>
      <c r="AH1490" s="177"/>
      <c r="AI1490" s="177"/>
      <c r="AJ1490" s="177"/>
      <c r="AK1490" s="177"/>
      <c r="AL1490" s="177"/>
      <c r="AM1490" s="177"/>
      <c r="AN1490" s="177"/>
      <c r="AO1490" s="177"/>
      <c r="AP1490" s="177"/>
      <c r="AQ1490" s="177"/>
      <c r="AR1490" s="177"/>
      <c r="AS1490" s="177"/>
      <c r="AT1490" s="177"/>
    </row>
    <row r="1491" spans="1:46" ht="15" customHeight="1">
      <c r="A1491" s="177"/>
      <c r="B1491" s="177"/>
      <c r="C1491" s="177"/>
      <c r="D1491" s="177"/>
      <c r="E1491" s="177"/>
      <c r="F1491" s="177"/>
      <c r="G1491" s="177"/>
      <c r="H1491" s="177"/>
      <c r="I1491" s="177"/>
      <c r="J1491" s="177"/>
      <c r="K1491" s="177"/>
      <c r="L1491" s="177"/>
      <c r="M1491" s="177"/>
      <c r="N1491" s="177"/>
      <c r="O1491" s="177"/>
      <c r="P1491" s="177"/>
      <c r="Q1491" s="177"/>
      <c r="R1491" s="177"/>
      <c r="S1491" s="177"/>
      <c r="T1491" s="177"/>
      <c r="U1491" s="177"/>
      <c r="V1491" s="177"/>
      <c r="W1491" s="177"/>
      <c r="X1491" s="177"/>
      <c r="Y1491" s="177"/>
      <c r="Z1491" s="177"/>
      <c r="AA1491" s="177"/>
      <c r="AB1491" s="177"/>
      <c r="AC1491" s="177"/>
      <c r="AD1491" s="177"/>
      <c r="AE1491" s="177"/>
      <c r="AF1491" s="177"/>
      <c r="AG1491" s="177"/>
      <c r="AH1491" s="177"/>
      <c r="AI1491" s="177"/>
      <c r="AJ1491" s="177"/>
      <c r="AK1491" s="177"/>
      <c r="AL1491" s="177"/>
      <c r="AM1491" s="177"/>
      <c r="AN1491" s="177"/>
      <c r="AO1491" s="177"/>
      <c r="AP1491" s="177"/>
      <c r="AQ1491" s="177"/>
      <c r="AR1491" s="177"/>
      <c r="AS1491" s="177"/>
      <c r="AT1491" s="177"/>
    </row>
    <row r="1492" spans="1:46" ht="15" customHeight="1">
      <c r="A1492" s="177"/>
      <c r="B1492" s="177"/>
      <c r="C1492" s="177"/>
      <c r="D1492" s="177"/>
      <c r="E1492" s="177"/>
      <c r="F1492" s="177"/>
      <c r="G1492" s="177"/>
      <c r="H1492" s="177"/>
      <c r="I1492" s="177"/>
      <c r="J1492" s="177"/>
      <c r="K1492" s="177"/>
      <c r="L1492" s="177"/>
      <c r="M1492" s="177"/>
      <c r="N1492" s="177"/>
      <c r="O1492" s="177"/>
      <c r="P1492" s="177"/>
      <c r="Q1492" s="177"/>
      <c r="R1492" s="177"/>
      <c r="S1492" s="177"/>
      <c r="T1492" s="177"/>
      <c r="U1492" s="177"/>
      <c r="V1492" s="177"/>
      <c r="W1492" s="177"/>
      <c r="X1492" s="177"/>
      <c r="Y1492" s="177"/>
      <c r="Z1492" s="177"/>
      <c r="AA1492" s="177"/>
      <c r="AB1492" s="177"/>
      <c r="AC1492" s="177"/>
      <c r="AD1492" s="177"/>
      <c r="AE1492" s="177"/>
      <c r="AF1492" s="177"/>
      <c r="AG1492" s="177"/>
      <c r="AH1492" s="177"/>
      <c r="AI1492" s="177"/>
      <c r="AJ1492" s="177"/>
      <c r="AK1492" s="177"/>
      <c r="AL1492" s="177"/>
      <c r="AM1492" s="177"/>
      <c r="AN1492" s="177"/>
      <c r="AO1492" s="177"/>
      <c r="AP1492" s="177"/>
      <c r="AQ1492" s="177"/>
      <c r="AR1492" s="177"/>
      <c r="AS1492" s="177"/>
      <c r="AT1492" s="177"/>
    </row>
    <row r="1493" spans="1:46" ht="15" customHeight="1">
      <c r="A1493" s="177"/>
      <c r="B1493" s="177"/>
      <c r="C1493" s="177"/>
      <c r="D1493" s="177"/>
      <c r="E1493" s="177"/>
      <c r="F1493" s="177"/>
      <c r="G1493" s="177"/>
      <c r="H1493" s="177"/>
      <c r="I1493" s="177"/>
      <c r="J1493" s="177"/>
      <c r="K1493" s="177"/>
      <c r="L1493" s="177"/>
      <c r="M1493" s="177"/>
      <c r="N1493" s="177"/>
      <c r="O1493" s="177"/>
      <c r="P1493" s="177"/>
      <c r="Q1493" s="177"/>
      <c r="R1493" s="177"/>
      <c r="S1493" s="177"/>
      <c r="T1493" s="177"/>
      <c r="U1493" s="177"/>
      <c r="V1493" s="177"/>
      <c r="W1493" s="177"/>
      <c r="X1493" s="177"/>
      <c r="Y1493" s="177"/>
      <c r="Z1493" s="177"/>
      <c r="AA1493" s="177"/>
      <c r="AB1493" s="177"/>
      <c r="AC1493" s="177"/>
      <c r="AD1493" s="177"/>
      <c r="AE1493" s="177"/>
      <c r="AF1493" s="177"/>
      <c r="AG1493" s="177"/>
      <c r="AH1493" s="177"/>
      <c r="AI1493" s="177"/>
      <c r="AJ1493" s="177"/>
      <c r="AK1493" s="177"/>
      <c r="AL1493" s="177"/>
      <c r="AM1493" s="177"/>
      <c r="AN1493" s="177"/>
      <c r="AO1493" s="177"/>
      <c r="AP1493" s="177"/>
      <c r="AQ1493" s="177"/>
      <c r="AR1493" s="177"/>
      <c r="AS1493" s="177"/>
      <c r="AT1493" s="177"/>
    </row>
    <row r="1494" spans="1:46" ht="15" customHeight="1">
      <c r="A1494" s="177"/>
      <c r="B1494" s="177"/>
      <c r="C1494" s="177"/>
      <c r="D1494" s="177"/>
      <c r="E1494" s="177"/>
      <c r="F1494" s="177"/>
      <c r="G1494" s="177"/>
      <c r="H1494" s="177"/>
      <c r="I1494" s="177"/>
      <c r="J1494" s="177"/>
      <c r="K1494" s="177"/>
      <c r="L1494" s="177"/>
      <c r="M1494" s="177"/>
      <c r="N1494" s="177"/>
      <c r="O1494" s="177"/>
      <c r="P1494" s="177"/>
      <c r="Q1494" s="177"/>
      <c r="R1494" s="177"/>
      <c r="S1494" s="177"/>
      <c r="T1494" s="177"/>
      <c r="U1494" s="177"/>
      <c r="V1494" s="177"/>
      <c r="W1494" s="177"/>
      <c r="X1494" s="177"/>
      <c r="Y1494" s="177"/>
      <c r="Z1494" s="177"/>
      <c r="AA1494" s="177"/>
      <c r="AB1494" s="177"/>
      <c r="AC1494" s="177"/>
      <c r="AD1494" s="177"/>
      <c r="AE1494" s="177"/>
      <c r="AF1494" s="177"/>
      <c r="AG1494" s="177"/>
      <c r="AH1494" s="177"/>
      <c r="AI1494" s="177"/>
      <c r="AJ1494" s="177"/>
      <c r="AK1494" s="177"/>
      <c r="AL1494" s="177"/>
      <c r="AM1494" s="177"/>
      <c r="AN1494" s="177"/>
      <c r="AO1494" s="177"/>
      <c r="AP1494" s="177"/>
      <c r="AQ1494" s="177"/>
      <c r="AR1494" s="177"/>
      <c r="AS1494" s="177"/>
      <c r="AT1494" s="177"/>
    </row>
    <row r="1495" spans="1:46" ht="15" customHeight="1">
      <c r="A1495" s="177"/>
      <c r="B1495" s="177"/>
      <c r="C1495" s="177"/>
      <c r="D1495" s="177"/>
      <c r="E1495" s="177"/>
      <c r="F1495" s="177"/>
      <c r="G1495" s="177"/>
      <c r="H1495" s="177"/>
      <c r="I1495" s="177"/>
      <c r="J1495" s="177"/>
      <c r="K1495" s="177"/>
      <c r="L1495" s="177"/>
      <c r="M1495" s="177"/>
      <c r="N1495" s="177"/>
      <c r="O1495" s="177"/>
      <c r="P1495" s="177"/>
      <c r="Q1495" s="177"/>
      <c r="R1495" s="177"/>
      <c r="S1495" s="177"/>
      <c r="T1495" s="177"/>
      <c r="U1495" s="177"/>
      <c r="V1495" s="177"/>
      <c r="W1495" s="177"/>
      <c r="X1495" s="177"/>
      <c r="Y1495" s="177"/>
      <c r="Z1495" s="177"/>
      <c r="AA1495" s="177"/>
      <c r="AB1495" s="177"/>
      <c r="AC1495" s="177"/>
      <c r="AD1495" s="177"/>
      <c r="AE1495" s="177"/>
      <c r="AF1495" s="177"/>
      <c r="AG1495" s="177"/>
      <c r="AH1495" s="177"/>
      <c r="AI1495" s="177"/>
      <c r="AJ1495" s="177"/>
      <c r="AK1495" s="177"/>
      <c r="AL1495" s="177"/>
      <c r="AM1495" s="177"/>
      <c r="AN1495" s="177"/>
      <c r="AO1495" s="177"/>
      <c r="AP1495" s="177"/>
      <c r="AQ1495" s="177"/>
      <c r="AR1495" s="177"/>
      <c r="AS1495" s="177"/>
      <c r="AT1495" s="177"/>
    </row>
    <row r="1496" spans="1:46" ht="15" customHeight="1">
      <c r="A1496" s="177"/>
      <c r="B1496" s="177"/>
      <c r="C1496" s="177"/>
      <c r="D1496" s="177"/>
      <c r="E1496" s="177"/>
      <c r="F1496" s="177"/>
      <c r="G1496" s="177"/>
      <c r="H1496" s="177"/>
      <c r="I1496" s="177"/>
      <c r="J1496" s="177"/>
      <c r="K1496" s="177"/>
      <c r="L1496" s="177"/>
      <c r="M1496" s="177"/>
      <c r="N1496" s="177"/>
      <c r="O1496" s="177"/>
      <c r="P1496" s="177"/>
      <c r="Q1496" s="177"/>
      <c r="R1496" s="177"/>
      <c r="S1496" s="177"/>
      <c r="T1496" s="177"/>
      <c r="U1496" s="177"/>
      <c r="V1496" s="177"/>
      <c r="W1496" s="177"/>
      <c r="X1496" s="177"/>
      <c r="Y1496" s="177"/>
      <c r="Z1496" s="177"/>
      <c r="AA1496" s="177"/>
      <c r="AB1496" s="177"/>
      <c r="AC1496" s="177"/>
      <c r="AD1496" s="177"/>
      <c r="AE1496" s="177"/>
      <c r="AF1496" s="177"/>
      <c r="AG1496" s="177"/>
      <c r="AH1496" s="177"/>
      <c r="AI1496" s="177"/>
      <c r="AJ1496" s="177"/>
      <c r="AK1496" s="177"/>
      <c r="AL1496" s="177"/>
      <c r="AM1496" s="177"/>
      <c r="AN1496" s="177"/>
      <c r="AO1496" s="177"/>
      <c r="AP1496" s="177"/>
      <c r="AQ1496" s="177"/>
      <c r="AR1496" s="177"/>
      <c r="AS1496" s="177"/>
      <c r="AT1496" s="177"/>
    </row>
    <row r="1497" spans="1:46" ht="15" customHeight="1">
      <c r="A1497" s="177"/>
      <c r="B1497" s="177"/>
      <c r="C1497" s="177"/>
      <c r="D1497" s="177"/>
      <c r="E1497" s="177"/>
      <c r="F1497" s="177"/>
      <c r="G1497" s="177"/>
      <c r="H1497" s="177"/>
      <c r="I1497" s="177"/>
      <c r="J1497" s="177"/>
      <c r="K1497" s="177"/>
      <c r="L1497" s="177"/>
      <c r="M1497" s="177"/>
      <c r="N1497" s="177"/>
      <c r="O1497" s="177"/>
      <c r="P1497" s="177"/>
      <c r="Q1497" s="177"/>
      <c r="R1497" s="177"/>
      <c r="S1497" s="177"/>
      <c r="T1497" s="177"/>
      <c r="U1497" s="177"/>
      <c r="V1497" s="177"/>
      <c r="W1497" s="177"/>
      <c r="X1497" s="177"/>
      <c r="Y1497" s="177"/>
      <c r="Z1497" s="177"/>
      <c r="AA1497" s="177"/>
      <c r="AB1497" s="177"/>
      <c r="AC1497" s="177"/>
      <c r="AD1497" s="177"/>
      <c r="AE1497" s="177"/>
      <c r="AF1497" s="177"/>
      <c r="AG1497" s="177"/>
      <c r="AH1497" s="177"/>
      <c r="AI1497" s="177"/>
      <c r="AJ1497" s="177"/>
      <c r="AK1497" s="177"/>
      <c r="AL1497" s="177"/>
      <c r="AM1497" s="177"/>
      <c r="AN1497" s="177"/>
      <c r="AO1497" s="177"/>
      <c r="AP1497" s="177"/>
      <c r="AQ1497" s="177"/>
      <c r="AR1497" s="177"/>
      <c r="AS1497" s="177"/>
      <c r="AT1497" s="177"/>
    </row>
    <row r="1498" spans="1:46" ht="15" customHeight="1">
      <c r="A1498" s="177"/>
      <c r="B1498" s="177"/>
      <c r="C1498" s="177"/>
      <c r="D1498" s="177"/>
      <c r="E1498" s="177"/>
      <c r="F1498" s="177"/>
      <c r="G1498" s="177"/>
      <c r="H1498" s="177"/>
      <c r="I1498" s="177"/>
      <c r="J1498" s="177"/>
      <c r="K1498" s="177"/>
      <c r="L1498" s="177"/>
      <c r="M1498" s="177"/>
      <c r="N1498" s="177"/>
      <c r="O1498" s="177"/>
      <c r="P1498" s="177"/>
      <c r="Q1498" s="177"/>
      <c r="R1498" s="177"/>
      <c r="S1498" s="177"/>
      <c r="T1498" s="177"/>
      <c r="U1498" s="177"/>
      <c r="V1498" s="177"/>
      <c r="W1498" s="177"/>
      <c r="X1498" s="177"/>
      <c r="Y1498" s="177"/>
      <c r="Z1498" s="177"/>
      <c r="AA1498" s="177"/>
      <c r="AB1498" s="177"/>
      <c r="AC1498" s="177"/>
      <c r="AD1498" s="177"/>
      <c r="AE1498" s="177"/>
      <c r="AF1498" s="177"/>
      <c r="AG1498" s="177"/>
      <c r="AH1498" s="177"/>
      <c r="AI1498" s="177"/>
      <c r="AJ1498" s="177"/>
      <c r="AK1498" s="177"/>
      <c r="AL1498" s="177"/>
      <c r="AM1498" s="177"/>
      <c r="AN1498" s="177"/>
      <c r="AO1498" s="177"/>
      <c r="AP1498" s="177"/>
      <c r="AQ1498" s="177"/>
      <c r="AR1498" s="177"/>
      <c r="AS1498" s="177"/>
      <c r="AT1498" s="177"/>
    </row>
    <row r="1499" spans="1:46" ht="15" customHeight="1">
      <c r="A1499" s="177"/>
      <c r="B1499" s="177"/>
      <c r="C1499" s="177"/>
      <c r="D1499" s="177"/>
      <c r="E1499" s="177"/>
      <c r="F1499" s="177"/>
      <c r="G1499" s="177"/>
      <c r="H1499" s="177"/>
      <c r="I1499" s="177"/>
      <c r="J1499" s="177"/>
      <c r="K1499" s="177"/>
      <c r="L1499" s="177"/>
      <c r="M1499" s="177"/>
      <c r="N1499" s="177"/>
      <c r="O1499" s="177"/>
      <c r="P1499" s="177"/>
      <c r="Q1499" s="177"/>
      <c r="R1499" s="177"/>
      <c r="S1499" s="177"/>
      <c r="T1499" s="177"/>
      <c r="U1499" s="177"/>
      <c r="V1499" s="177"/>
      <c r="W1499" s="177"/>
      <c r="X1499" s="177"/>
      <c r="Y1499" s="177"/>
      <c r="Z1499" s="177"/>
      <c r="AA1499" s="177"/>
      <c r="AB1499" s="177"/>
      <c r="AC1499" s="177"/>
      <c r="AD1499" s="177"/>
      <c r="AE1499" s="177"/>
      <c r="AF1499" s="177"/>
      <c r="AG1499" s="177"/>
      <c r="AH1499" s="177"/>
      <c r="AI1499" s="177"/>
      <c r="AJ1499" s="177"/>
      <c r="AK1499" s="177"/>
      <c r="AL1499" s="177"/>
      <c r="AM1499" s="177"/>
      <c r="AN1499" s="177"/>
      <c r="AO1499" s="177"/>
      <c r="AP1499" s="177"/>
      <c r="AQ1499" s="177"/>
      <c r="AR1499" s="177"/>
      <c r="AS1499" s="177"/>
      <c r="AT1499" s="177"/>
    </row>
    <row r="1500" spans="1:46" ht="15" customHeight="1">
      <c r="A1500" s="177"/>
      <c r="B1500" s="177"/>
      <c r="C1500" s="177"/>
      <c r="D1500" s="177"/>
      <c r="E1500" s="177"/>
      <c r="F1500" s="177"/>
      <c r="G1500" s="177"/>
      <c r="H1500" s="177"/>
      <c r="I1500" s="177"/>
      <c r="J1500" s="177"/>
      <c r="K1500" s="177"/>
      <c r="L1500" s="177"/>
      <c r="M1500" s="177"/>
      <c r="N1500" s="177"/>
      <c r="O1500" s="177"/>
      <c r="P1500" s="177"/>
      <c r="Q1500" s="177"/>
      <c r="R1500" s="177"/>
      <c r="S1500" s="177"/>
      <c r="T1500" s="177"/>
      <c r="U1500" s="177"/>
      <c r="V1500" s="177"/>
      <c r="W1500" s="177"/>
      <c r="X1500" s="177"/>
      <c r="Y1500" s="177"/>
      <c r="Z1500" s="177"/>
      <c r="AA1500" s="177"/>
      <c r="AB1500" s="177"/>
      <c r="AC1500" s="177"/>
      <c r="AD1500" s="177"/>
      <c r="AE1500" s="177"/>
      <c r="AF1500" s="177"/>
      <c r="AG1500" s="177"/>
      <c r="AH1500" s="177"/>
      <c r="AI1500" s="177"/>
      <c r="AJ1500" s="177"/>
      <c r="AK1500" s="177"/>
      <c r="AL1500" s="177"/>
      <c r="AM1500" s="177"/>
      <c r="AN1500" s="177"/>
      <c r="AO1500" s="177"/>
      <c r="AP1500" s="177"/>
      <c r="AQ1500" s="177"/>
      <c r="AR1500" s="177"/>
      <c r="AS1500" s="177"/>
      <c r="AT1500" s="177"/>
    </row>
    <row r="1501" spans="1:46" ht="15" customHeight="1">
      <c r="A1501" s="177"/>
      <c r="B1501" s="177"/>
      <c r="C1501" s="177"/>
      <c r="D1501" s="177"/>
      <c r="E1501" s="177"/>
      <c r="F1501" s="177"/>
      <c r="G1501" s="177"/>
      <c r="H1501" s="177"/>
      <c r="I1501" s="177"/>
      <c r="J1501" s="177"/>
      <c r="K1501" s="177"/>
      <c r="L1501" s="177"/>
      <c r="M1501" s="177"/>
      <c r="N1501" s="177"/>
      <c r="O1501" s="177"/>
      <c r="P1501" s="177"/>
      <c r="Q1501" s="177"/>
      <c r="R1501" s="177"/>
      <c r="S1501" s="177"/>
      <c r="T1501" s="177"/>
      <c r="U1501" s="177"/>
      <c r="V1501" s="177"/>
      <c r="W1501" s="177"/>
      <c r="X1501" s="177"/>
      <c r="Y1501" s="177"/>
      <c r="Z1501" s="177"/>
      <c r="AA1501" s="177"/>
      <c r="AB1501" s="177"/>
      <c r="AC1501" s="177"/>
      <c r="AD1501" s="177"/>
      <c r="AE1501" s="177"/>
      <c r="AF1501" s="177"/>
      <c r="AG1501" s="177"/>
      <c r="AH1501" s="177"/>
      <c r="AI1501" s="177"/>
      <c r="AJ1501" s="177"/>
      <c r="AK1501" s="177"/>
      <c r="AL1501" s="177"/>
      <c r="AM1501" s="177"/>
      <c r="AN1501" s="177"/>
      <c r="AO1501" s="177"/>
      <c r="AP1501" s="177"/>
      <c r="AQ1501" s="177"/>
      <c r="AR1501" s="177"/>
      <c r="AS1501" s="177"/>
      <c r="AT1501" s="177"/>
    </row>
    <row r="1502" spans="1:46" ht="15" customHeight="1">
      <c r="A1502" s="177"/>
      <c r="B1502" s="177"/>
      <c r="C1502" s="177"/>
      <c r="D1502" s="177"/>
      <c r="E1502" s="177"/>
      <c r="F1502" s="177"/>
      <c r="G1502" s="177"/>
      <c r="H1502" s="177"/>
      <c r="I1502" s="177"/>
      <c r="J1502" s="177"/>
      <c r="K1502" s="177"/>
      <c r="L1502" s="177"/>
      <c r="M1502" s="177"/>
      <c r="N1502" s="177"/>
      <c r="O1502" s="177"/>
      <c r="P1502" s="177"/>
      <c r="Q1502" s="177"/>
      <c r="R1502" s="177"/>
      <c r="S1502" s="177"/>
      <c r="T1502" s="177"/>
      <c r="U1502" s="177"/>
      <c r="V1502" s="177"/>
      <c r="W1502" s="177"/>
      <c r="X1502" s="177"/>
      <c r="Y1502" s="177"/>
      <c r="Z1502" s="177"/>
      <c r="AA1502" s="177"/>
      <c r="AB1502" s="177"/>
      <c r="AC1502" s="177"/>
      <c r="AD1502" s="177"/>
      <c r="AE1502" s="177"/>
      <c r="AF1502" s="177"/>
      <c r="AG1502" s="177"/>
      <c r="AH1502" s="177"/>
      <c r="AI1502" s="177"/>
      <c r="AJ1502" s="177"/>
      <c r="AK1502" s="177"/>
      <c r="AL1502" s="177"/>
      <c r="AM1502" s="177"/>
      <c r="AN1502" s="177"/>
      <c r="AO1502" s="177"/>
      <c r="AP1502" s="177"/>
      <c r="AQ1502" s="177"/>
      <c r="AR1502" s="177"/>
      <c r="AS1502" s="177"/>
      <c r="AT1502" s="177"/>
    </row>
    <row r="1503" spans="1:46" ht="15" customHeight="1">
      <c r="A1503" s="177"/>
      <c r="B1503" s="177"/>
      <c r="C1503" s="177"/>
      <c r="D1503" s="177"/>
      <c r="E1503" s="177"/>
      <c r="F1503" s="177"/>
      <c r="G1503" s="177"/>
      <c r="H1503" s="177"/>
      <c r="I1503" s="177"/>
      <c r="J1503" s="177"/>
      <c r="K1503" s="177"/>
      <c r="L1503" s="177"/>
      <c r="M1503" s="177"/>
      <c r="N1503" s="177"/>
      <c r="O1503" s="177"/>
      <c r="P1503" s="177"/>
      <c r="Q1503" s="177"/>
      <c r="R1503" s="177"/>
      <c r="S1503" s="177"/>
      <c r="T1503" s="177"/>
      <c r="U1503" s="177"/>
      <c r="V1503" s="177"/>
      <c r="W1503" s="177"/>
      <c r="X1503" s="177"/>
      <c r="Y1503" s="177"/>
      <c r="Z1503" s="177"/>
      <c r="AA1503" s="177"/>
      <c r="AB1503" s="177"/>
      <c r="AC1503" s="177"/>
      <c r="AD1503" s="177"/>
      <c r="AE1503" s="177"/>
      <c r="AF1503" s="177"/>
      <c r="AG1503" s="177"/>
      <c r="AH1503" s="177"/>
      <c r="AI1503" s="177"/>
      <c r="AJ1503" s="177"/>
      <c r="AK1503" s="177"/>
      <c r="AL1503" s="177"/>
      <c r="AM1503" s="177"/>
      <c r="AN1503" s="177"/>
      <c r="AO1503" s="177"/>
      <c r="AP1503" s="177"/>
      <c r="AQ1503" s="177"/>
      <c r="AR1503" s="177"/>
      <c r="AS1503" s="177"/>
      <c r="AT1503" s="177"/>
    </row>
    <row r="1504" spans="1:46" ht="15" customHeight="1">
      <c r="A1504" s="177"/>
      <c r="B1504" s="177"/>
      <c r="C1504" s="177"/>
      <c r="D1504" s="177"/>
      <c r="E1504" s="177"/>
      <c r="F1504" s="177"/>
      <c r="G1504" s="177"/>
      <c r="H1504" s="177"/>
      <c r="I1504" s="177"/>
      <c r="J1504" s="177"/>
      <c r="K1504" s="177"/>
      <c r="L1504" s="177"/>
      <c r="M1504" s="177"/>
      <c r="N1504" s="177"/>
      <c r="O1504" s="177"/>
      <c r="P1504" s="177"/>
      <c r="Q1504" s="177"/>
      <c r="R1504" s="177"/>
      <c r="S1504" s="177"/>
      <c r="T1504" s="177"/>
      <c r="U1504" s="177"/>
      <c r="V1504" s="177"/>
      <c r="W1504" s="177"/>
      <c r="X1504" s="177"/>
      <c r="Y1504" s="177"/>
      <c r="Z1504" s="177"/>
      <c r="AA1504" s="177"/>
      <c r="AB1504" s="177"/>
      <c r="AC1504" s="177"/>
      <c r="AD1504" s="177"/>
      <c r="AE1504" s="177"/>
      <c r="AF1504" s="177"/>
      <c r="AG1504" s="177"/>
      <c r="AH1504" s="177"/>
      <c r="AI1504" s="177"/>
      <c r="AJ1504" s="177"/>
      <c r="AK1504" s="177"/>
      <c r="AL1504" s="177"/>
      <c r="AM1504" s="177"/>
      <c r="AN1504" s="177"/>
      <c r="AO1504" s="177"/>
      <c r="AP1504" s="177"/>
      <c r="AQ1504" s="177"/>
      <c r="AR1504" s="177"/>
      <c r="AS1504" s="177"/>
      <c r="AT1504" s="177"/>
    </row>
    <row r="1505" spans="1:46" ht="15" customHeight="1">
      <c r="A1505" s="177"/>
      <c r="B1505" s="177"/>
      <c r="C1505" s="177"/>
      <c r="D1505" s="177"/>
      <c r="E1505" s="177"/>
      <c r="F1505" s="177"/>
      <c r="G1505" s="177"/>
      <c r="H1505" s="177"/>
      <c r="I1505" s="177"/>
      <c r="J1505" s="177"/>
      <c r="K1505" s="177"/>
      <c r="L1505" s="177"/>
      <c r="M1505" s="177"/>
      <c r="N1505" s="177"/>
      <c r="O1505" s="177"/>
      <c r="P1505" s="177"/>
      <c r="Q1505" s="177"/>
      <c r="R1505" s="177"/>
      <c r="S1505" s="177"/>
      <c r="T1505" s="177"/>
      <c r="U1505" s="177"/>
      <c r="V1505" s="177"/>
      <c r="W1505" s="177"/>
      <c r="X1505" s="177"/>
      <c r="Y1505" s="177"/>
      <c r="Z1505" s="177"/>
      <c r="AA1505" s="177"/>
      <c r="AB1505" s="177"/>
      <c r="AC1505" s="177"/>
      <c r="AD1505" s="177"/>
      <c r="AE1505" s="177"/>
      <c r="AF1505" s="177"/>
      <c r="AG1505" s="177"/>
      <c r="AH1505" s="177"/>
      <c r="AI1505" s="177"/>
      <c r="AJ1505" s="177"/>
      <c r="AK1505" s="177"/>
      <c r="AL1505" s="177"/>
      <c r="AM1505" s="177"/>
      <c r="AN1505" s="177"/>
      <c r="AO1505" s="177"/>
      <c r="AP1505" s="177"/>
      <c r="AQ1505" s="177"/>
      <c r="AR1505" s="177"/>
      <c r="AS1505" s="177"/>
      <c r="AT1505" s="177"/>
    </row>
    <row r="1506" spans="1:46" ht="15" customHeight="1">
      <c r="A1506" s="177"/>
      <c r="B1506" s="177"/>
      <c r="C1506" s="177"/>
      <c r="D1506" s="177"/>
      <c r="E1506" s="177"/>
      <c r="F1506" s="177"/>
      <c r="G1506" s="177"/>
      <c r="H1506" s="177"/>
      <c r="I1506" s="177"/>
      <c r="J1506" s="177"/>
      <c r="K1506" s="177"/>
      <c r="L1506" s="177"/>
      <c r="M1506" s="177"/>
      <c r="N1506" s="177"/>
      <c r="O1506" s="177"/>
      <c r="P1506" s="177"/>
      <c r="Q1506" s="177"/>
      <c r="R1506" s="177"/>
      <c r="S1506" s="177"/>
      <c r="T1506" s="177"/>
      <c r="U1506" s="177"/>
      <c r="V1506" s="177"/>
      <c r="W1506" s="177"/>
      <c r="X1506" s="177"/>
      <c r="Y1506" s="177"/>
      <c r="Z1506" s="177"/>
      <c r="AA1506" s="177"/>
      <c r="AB1506" s="177"/>
      <c r="AC1506" s="177"/>
      <c r="AD1506" s="177"/>
      <c r="AE1506" s="177"/>
      <c r="AF1506" s="177"/>
      <c r="AG1506" s="177"/>
      <c r="AH1506" s="177"/>
      <c r="AI1506" s="177"/>
      <c r="AJ1506" s="177"/>
      <c r="AK1506" s="177"/>
      <c r="AL1506" s="177"/>
      <c r="AM1506" s="177"/>
      <c r="AN1506" s="177"/>
      <c r="AO1506" s="177"/>
      <c r="AP1506" s="177"/>
      <c r="AQ1506" s="177"/>
      <c r="AR1506" s="177"/>
      <c r="AS1506" s="177"/>
      <c r="AT1506" s="177"/>
    </row>
    <row r="1507" spans="1:46" ht="15" customHeight="1">
      <c r="A1507" s="177"/>
      <c r="B1507" s="177"/>
      <c r="C1507" s="177"/>
      <c r="D1507" s="177"/>
      <c r="E1507" s="177"/>
      <c r="F1507" s="177"/>
      <c r="G1507" s="177"/>
      <c r="H1507" s="177"/>
      <c r="I1507" s="177"/>
      <c r="J1507" s="177"/>
      <c r="K1507" s="177"/>
      <c r="L1507" s="177"/>
      <c r="M1507" s="177"/>
      <c r="N1507" s="177"/>
      <c r="O1507" s="177"/>
      <c r="P1507" s="177"/>
      <c r="Q1507" s="177"/>
      <c r="R1507" s="177"/>
      <c r="S1507" s="177"/>
      <c r="T1507" s="177"/>
      <c r="U1507" s="177"/>
      <c r="V1507" s="177"/>
      <c r="W1507" s="177"/>
      <c r="X1507" s="177"/>
      <c r="Y1507" s="177"/>
      <c r="Z1507" s="177"/>
      <c r="AA1507" s="177"/>
      <c r="AB1507" s="177"/>
      <c r="AC1507" s="177"/>
      <c r="AD1507" s="177"/>
      <c r="AE1507" s="177"/>
      <c r="AF1507" s="177"/>
      <c r="AG1507" s="177"/>
      <c r="AH1507" s="177"/>
      <c r="AI1507" s="177"/>
      <c r="AJ1507" s="177"/>
      <c r="AK1507" s="177"/>
      <c r="AL1507" s="177"/>
      <c r="AM1507" s="177"/>
      <c r="AN1507" s="177"/>
      <c r="AO1507" s="177"/>
      <c r="AP1507" s="177"/>
      <c r="AQ1507" s="177"/>
      <c r="AR1507" s="177"/>
      <c r="AS1507" s="177"/>
      <c r="AT1507" s="177"/>
    </row>
    <row r="1508" spans="1:46" ht="15" customHeight="1">
      <c r="A1508" s="177"/>
      <c r="B1508" s="177"/>
      <c r="C1508" s="177"/>
      <c r="D1508" s="177"/>
      <c r="E1508" s="177"/>
      <c r="F1508" s="177"/>
      <c r="G1508" s="177"/>
      <c r="H1508" s="177"/>
      <c r="I1508" s="177"/>
      <c r="J1508" s="177"/>
      <c r="K1508" s="177"/>
      <c r="L1508" s="177"/>
      <c r="M1508" s="177"/>
      <c r="N1508" s="177"/>
      <c r="O1508" s="177"/>
      <c r="P1508" s="177"/>
      <c r="Q1508" s="177"/>
      <c r="R1508" s="177"/>
      <c r="S1508" s="177"/>
      <c r="T1508" s="177"/>
      <c r="U1508" s="177"/>
      <c r="V1508" s="177"/>
      <c r="W1508" s="177"/>
      <c r="X1508" s="177"/>
      <c r="Y1508" s="177"/>
      <c r="Z1508" s="177"/>
      <c r="AA1508" s="177"/>
      <c r="AB1508" s="177"/>
      <c r="AC1508" s="177"/>
      <c r="AD1508" s="177"/>
      <c r="AE1508" s="177"/>
      <c r="AF1508" s="177"/>
      <c r="AG1508" s="177"/>
      <c r="AH1508" s="177"/>
      <c r="AI1508" s="177"/>
      <c r="AJ1508" s="177"/>
      <c r="AK1508" s="177"/>
      <c r="AL1508" s="177"/>
      <c r="AM1508" s="177"/>
      <c r="AN1508" s="177"/>
      <c r="AO1508" s="177"/>
      <c r="AP1508" s="177"/>
      <c r="AQ1508" s="177"/>
      <c r="AR1508" s="177"/>
      <c r="AS1508" s="177"/>
      <c r="AT1508" s="177"/>
    </row>
    <row r="1509" spans="1:46" ht="15" customHeight="1">
      <c r="A1509" s="177"/>
      <c r="B1509" s="177"/>
      <c r="C1509" s="177"/>
      <c r="D1509" s="177"/>
      <c r="E1509" s="177"/>
      <c r="F1509" s="177"/>
      <c r="G1509" s="177"/>
      <c r="H1509" s="177"/>
      <c r="I1509" s="177"/>
      <c r="J1509" s="177"/>
      <c r="K1509" s="177"/>
      <c r="L1509" s="177"/>
      <c r="M1509" s="177"/>
      <c r="N1509" s="177"/>
      <c r="O1509" s="177"/>
      <c r="P1509" s="177"/>
      <c r="Q1509" s="177"/>
      <c r="R1509" s="177"/>
      <c r="S1509" s="177"/>
      <c r="T1509" s="177"/>
      <c r="U1509" s="177"/>
      <c r="V1509" s="177"/>
      <c r="W1509" s="177"/>
      <c r="X1509" s="177"/>
      <c r="Y1509" s="177"/>
      <c r="Z1509" s="177"/>
      <c r="AA1509" s="177"/>
      <c r="AB1509" s="177"/>
      <c r="AC1509" s="177"/>
      <c r="AD1509" s="177"/>
      <c r="AE1509" s="177"/>
      <c r="AF1509" s="177"/>
      <c r="AG1509" s="177"/>
      <c r="AH1509" s="177"/>
      <c r="AI1509" s="177"/>
      <c r="AJ1509" s="177"/>
      <c r="AK1509" s="177"/>
      <c r="AL1509" s="177"/>
      <c r="AM1509" s="177"/>
      <c r="AN1509" s="177"/>
      <c r="AO1509" s="177"/>
      <c r="AP1509" s="177"/>
      <c r="AQ1509" s="177"/>
      <c r="AR1509" s="177"/>
      <c r="AS1509" s="177"/>
      <c r="AT1509" s="177"/>
    </row>
    <row r="1510" spans="1:46" ht="15" customHeight="1">
      <c r="A1510" s="177"/>
      <c r="B1510" s="177"/>
      <c r="C1510" s="177"/>
      <c r="D1510" s="177"/>
      <c r="E1510" s="177"/>
      <c r="F1510" s="177"/>
      <c r="G1510" s="177"/>
      <c r="H1510" s="177"/>
      <c r="I1510" s="177"/>
      <c r="J1510" s="177"/>
      <c r="K1510" s="177"/>
      <c r="L1510" s="177"/>
      <c r="M1510" s="177"/>
      <c r="N1510" s="177"/>
      <c r="O1510" s="177"/>
      <c r="P1510" s="177"/>
      <c r="Q1510" s="177"/>
      <c r="R1510" s="177"/>
      <c r="S1510" s="177"/>
      <c r="T1510" s="177"/>
      <c r="U1510" s="177"/>
      <c r="V1510" s="177"/>
      <c r="W1510" s="177"/>
      <c r="X1510" s="177"/>
      <c r="Y1510" s="177"/>
      <c r="Z1510" s="177"/>
      <c r="AA1510" s="177"/>
      <c r="AB1510" s="177"/>
      <c r="AC1510" s="177"/>
      <c r="AD1510" s="177"/>
      <c r="AE1510" s="177"/>
      <c r="AF1510" s="177"/>
      <c r="AG1510" s="177"/>
      <c r="AH1510" s="177"/>
      <c r="AI1510" s="177"/>
      <c r="AJ1510" s="177"/>
      <c r="AK1510" s="177"/>
      <c r="AL1510" s="177"/>
      <c r="AM1510" s="177"/>
      <c r="AN1510" s="177"/>
      <c r="AO1510" s="177"/>
      <c r="AP1510" s="177"/>
      <c r="AQ1510" s="177"/>
      <c r="AR1510" s="177"/>
      <c r="AS1510" s="177"/>
      <c r="AT1510" s="177"/>
    </row>
    <row r="1511" spans="1:46" ht="15" customHeight="1">
      <c r="A1511" s="177"/>
      <c r="B1511" s="177"/>
      <c r="C1511" s="177"/>
      <c r="D1511" s="177"/>
      <c r="E1511" s="177"/>
      <c r="F1511" s="177"/>
      <c r="G1511" s="177"/>
      <c r="H1511" s="177"/>
      <c r="I1511" s="177"/>
      <c r="J1511" s="177"/>
      <c r="K1511" s="177"/>
      <c r="L1511" s="177"/>
      <c r="M1511" s="177"/>
      <c r="N1511" s="177"/>
      <c r="O1511" s="177"/>
      <c r="P1511" s="177"/>
      <c r="Q1511" s="177"/>
      <c r="R1511" s="177"/>
      <c r="S1511" s="177"/>
      <c r="T1511" s="177"/>
      <c r="U1511" s="177"/>
      <c r="V1511" s="177"/>
      <c r="W1511" s="177"/>
      <c r="X1511" s="177"/>
      <c r="Y1511" s="177"/>
      <c r="Z1511" s="177"/>
      <c r="AA1511" s="177"/>
      <c r="AB1511" s="177"/>
      <c r="AC1511" s="177"/>
      <c r="AD1511" s="177"/>
      <c r="AE1511" s="177"/>
      <c r="AF1511" s="177"/>
      <c r="AG1511" s="177"/>
      <c r="AH1511" s="177"/>
      <c r="AI1511" s="177"/>
      <c r="AJ1511" s="177"/>
      <c r="AK1511" s="177"/>
      <c r="AL1511" s="177"/>
      <c r="AM1511" s="177"/>
      <c r="AN1511" s="177"/>
      <c r="AO1511" s="177"/>
      <c r="AP1511" s="177"/>
      <c r="AQ1511" s="177"/>
      <c r="AR1511" s="177"/>
      <c r="AS1511" s="177"/>
      <c r="AT1511" s="177"/>
    </row>
    <row r="1512" spans="1:46" ht="15" customHeight="1">
      <c r="A1512" s="177"/>
      <c r="B1512" s="177"/>
      <c r="C1512" s="177"/>
      <c r="D1512" s="177"/>
      <c r="E1512" s="177"/>
      <c r="F1512" s="177"/>
      <c r="G1512" s="177"/>
      <c r="H1512" s="177"/>
      <c r="I1512" s="177"/>
      <c r="J1512" s="177"/>
      <c r="K1512" s="177"/>
      <c r="L1512" s="177"/>
      <c r="M1512" s="177"/>
      <c r="N1512" s="177"/>
      <c r="O1512" s="177"/>
      <c r="P1512" s="177"/>
      <c r="Q1512" s="177"/>
      <c r="R1512" s="177"/>
      <c r="S1512" s="177"/>
      <c r="T1512" s="177"/>
      <c r="U1512" s="177"/>
      <c r="V1512" s="177"/>
      <c r="W1512" s="177"/>
      <c r="X1512" s="177"/>
      <c r="Y1512" s="177"/>
      <c r="Z1512" s="177"/>
      <c r="AA1512" s="177"/>
      <c r="AB1512" s="177"/>
      <c r="AC1512" s="177"/>
      <c r="AD1512" s="177"/>
      <c r="AE1512" s="177"/>
      <c r="AF1512" s="177"/>
      <c r="AG1512" s="177"/>
      <c r="AH1512" s="177"/>
      <c r="AI1512" s="177"/>
      <c r="AJ1512" s="177"/>
      <c r="AK1512" s="177"/>
      <c r="AL1512" s="177"/>
      <c r="AM1512" s="177"/>
      <c r="AN1512" s="177"/>
      <c r="AO1512" s="177"/>
      <c r="AP1512" s="177"/>
      <c r="AQ1512" s="177"/>
      <c r="AR1512" s="177"/>
      <c r="AS1512" s="177"/>
      <c r="AT1512" s="177"/>
    </row>
    <row r="1513" spans="1:46" ht="15" customHeight="1">
      <c r="A1513" s="177"/>
      <c r="B1513" s="177"/>
      <c r="C1513" s="177"/>
      <c r="D1513" s="177"/>
      <c r="E1513" s="177"/>
      <c r="F1513" s="177"/>
      <c r="G1513" s="177"/>
      <c r="H1513" s="177"/>
      <c r="I1513" s="177"/>
      <c r="J1513" s="177"/>
      <c r="K1513" s="177"/>
      <c r="L1513" s="177"/>
      <c r="M1513" s="177"/>
      <c r="N1513" s="177"/>
      <c r="O1513" s="177"/>
      <c r="P1513" s="177"/>
      <c r="Q1513" s="177"/>
      <c r="R1513" s="177"/>
      <c r="S1513" s="177"/>
      <c r="T1513" s="177"/>
      <c r="U1513" s="177"/>
      <c r="V1513" s="177"/>
      <c r="W1513" s="177"/>
      <c r="X1513" s="177"/>
      <c r="Y1513" s="177"/>
      <c r="Z1513" s="177"/>
      <c r="AA1513" s="177"/>
      <c r="AB1513" s="177"/>
      <c r="AC1513" s="177"/>
      <c r="AD1513" s="177"/>
      <c r="AE1513" s="177"/>
      <c r="AF1513" s="177"/>
      <c r="AG1513" s="177"/>
      <c r="AH1513" s="177"/>
      <c r="AI1513" s="177"/>
      <c r="AJ1513" s="177"/>
      <c r="AK1513" s="177"/>
      <c r="AL1513" s="177"/>
      <c r="AM1513" s="177"/>
      <c r="AN1513" s="177"/>
      <c r="AO1513" s="177"/>
      <c r="AP1513" s="177"/>
      <c r="AQ1513" s="177"/>
      <c r="AR1513" s="177"/>
      <c r="AS1513" s="177"/>
      <c r="AT1513" s="177"/>
    </row>
    <row r="1514" spans="1:46" ht="15" customHeight="1">
      <c r="A1514" s="177"/>
      <c r="B1514" s="177"/>
      <c r="C1514" s="177"/>
      <c r="D1514" s="177"/>
      <c r="E1514" s="177"/>
      <c r="F1514" s="177"/>
      <c r="G1514" s="177"/>
      <c r="H1514" s="177"/>
      <c r="I1514" s="177"/>
      <c r="J1514" s="177"/>
      <c r="K1514" s="177"/>
      <c r="L1514" s="177"/>
      <c r="M1514" s="177"/>
      <c r="N1514" s="177"/>
      <c r="O1514" s="177"/>
      <c r="P1514" s="177"/>
      <c r="Q1514" s="177"/>
      <c r="R1514" s="177"/>
      <c r="S1514" s="177"/>
      <c r="T1514" s="177"/>
      <c r="U1514" s="177"/>
      <c r="V1514" s="177"/>
      <c r="W1514" s="177"/>
      <c r="X1514" s="177"/>
      <c r="Y1514" s="177"/>
      <c r="Z1514" s="177"/>
      <c r="AA1514" s="177"/>
      <c r="AB1514" s="177"/>
      <c r="AC1514" s="177"/>
      <c r="AD1514" s="177"/>
      <c r="AE1514" s="177"/>
      <c r="AF1514" s="177"/>
      <c r="AG1514" s="177"/>
      <c r="AH1514" s="177"/>
      <c r="AI1514" s="177"/>
      <c r="AJ1514" s="177"/>
      <c r="AK1514" s="177"/>
      <c r="AL1514" s="177"/>
      <c r="AM1514" s="177"/>
      <c r="AN1514" s="177"/>
      <c r="AO1514" s="177"/>
      <c r="AP1514" s="177"/>
      <c r="AQ1514" s="177"/>
      <c r="AR1514" s="177"/>
      <c r="AS1514" s="177"/>
      <c r="AT1514" s="177"/>
    </row>
    <row r="1515" spans="1:46" ht="15" customHeight="1">
      <c r="A1515" s="177"/>
      <c r="B1515" s="177"/>
      <c r="C1515" s="177"/>
      <c r="D1515" s="177"/>
      <c r="E1515" s="177"/>
      <c r="F1515" s="177"/>
      <c r="G1515" s="177"/>
      <c r="H1515" s="177"/>
      <c r="I1515" s="177"/>
      <c r="J1515" s="177"/>
      <c r="K1515" s="177"/>
      <c r="L1515" s="177"/>
      <c r="M1515" s="177"/>
      <c r="N1515" s="177"/>
      <c r="O1515" s="177"/>
      <c r="P1515" s="177"/>
      <c r="Q1515" s="177"/>
      <c r="R1515" s="177"/>
      <c r="S1515" s="177"/>
      <c r="T1515" s="177"/>
      <c r="U1515" s="177"/>
      <c r="V1515" s="177"/>
      <c r="W1515" s="177"/>
      <c r="X1515" s="177"/>
      <c r="Y1515" s="177"/>
      <c r="Z1515" s="177"/>
      <c r="AA1515" s="177"/>
      <c r="AB1515" s="177"/>
      <c r="AC1515" s="177"/>
      <c r="AD1515" s="177"/>
      <c r="AE1515" s="177"/>
      <c r="AF1515" s="177"/>
      <c r="AG1515" s="177"/>
      <c r="AH1515" s="177"/>
      <c r="AI1515" s="177"/>
      <c r="AJ1515" s="177"/>
      <c r="AK1515" s="177"/>
      <c r="AL1515" s="177"/>
      <c r="AM1515" s="177"/>
      <c r="AN1515" s="177"/>
      <c r="AO1515" s="177"/>
      <c r="AP1515" s="177"/>
      <c r="AQ1515" s="177"/>
      <c r="AR1515" s="177"/>
      <c r="AS1515" s="177"/>
      <c r="AT1515" s="177"/>
    </row>
    <row r="1516" spans="1:46" ht="15" customHeight="1">
      <c r="A1516" s="177"/>
      <c r="B1516" s="177"/>
      <c r="C1516" s="177"/>
      <c r="D1516" s="177"/>
      <c r="E1516" s="177"/>
      <c r="F1516" s="177"/>
      <c r="G1516" s="177"/>
      <c r="H1516" s="177"/>
      <c r="I1516" s="177"/>
      <c r="J1516" s="177"/>
      <c r="K1516" s="177"/>
      <c r="L1516" s="177"/>
      <c r="M1516" s="177"/>
      <c r="N1516" s="177"/>
      <c r="O1516" s="177"/>
      <c r="P1516" s="177"/>
      <c r="Q1516" s="177"/>
      <c r="R1516" s="177"/>
      <c r="S1516" s="177"/>
      <c r="T1516" s="177"/>
      <c r="U1516" s="177"/>
      <c r="V1516" s="177"/>
      <c r="W1516" s="177"/>
      <c r="X1516" s="177"/>
      <c r="Y1516" s="177"/>
      <c r="Z1516" s="177"/>
      <c r="AA1516" s="177"/>
      <c r="AB1516" s="177"/>
      <c r="AC1516" s="177"/>
      <c r="AD1516" s="177"/>
      <c r="AE1516" s="177"/>
      <c r="AF1516" s="177"/>
      <c r="AG1516" s="177"/>
      <c r="AH1516" s="177"/>
      <c r="AI1516" s="177"/>
      <c r="AJ1516" s="177"/>
      <c r="AK1516" s="177"/>
      <c r="AL1516" s="177"/>
      <c r="AM1516" s="177"/>
      <c r="AN1516" s="177"/>
      <c r="AO1516" s="177"/>
      <c r="AP1516" s="177"/>
      <c r="AQ1516" s="177"/>
      <c r="AR1516" s="177"/>
      <c r="AS1516" s="177"/>
      <c r="AT1516" s="177"/>
    </row>
    <row r="1517" spans="1:46" ht="15" customHeight="1">
      <c r="A1517" s="177"/>
      <c r="B1517" s="177"/>
      <c r="C1517" s="177"/>
      <c r="D1517" s="177"/>
      <c r="E1517" s="177"/>
      <c r="F1517" s="177"/>
      <c r="G1517" s="177"/>
      <c r="H1517" s="177"/>
      <c r="I1517" s="177"/>
      <c r="J1517" s="177"/>
      <c r="K1517" s="177"/>
      <c r="L1517" s="177"/>
      <c r="M1517" s="177"/>
      <c r="N1517" s="177"/>
      <c r="O1517" s="177"/>
      <c r="P1517" s="177"/>
      <c r="Q1517" s="177"/>
      <c r="R1517" s="177"/>
      <c r="S1517" s="177"/>
      <c r="T1517" s="177"/>
      <c r="U1517" s="177"/>
      <c r="V1517" s="177"/>
      <c r="W1517" s="177"/>
      <c r="X1517" s="177"/>
      <c r="Y1517" s="177"/>
      <c r="Z1517" s="177"/>
      <c r="AA1517" s="177"/>
      <c r="AB1517" s="177"/>
      <c r="AC1517" s="177"/>
      <c r="AD1517" s="177"/>
      <c r="AE1517" s="177"/>
      <c r="AF1517" s="177"/>
      <c r="AG1517" s="177"/>
      <c r="AH1517" s="177"/>
      <c r="AI1517" s="177"/>
      <c r="AJ1517" s="177"/>
      <c r="AK1517" s="177"/>
      <c r="AL1517" s="177"/>
      <c r="AM1517" s="177"/>
      <c r="AN1517" s="177"/>
      <c r="AO1517" s="177"/>
      <c r="AP1517" s="177"/>
      <c r="AQ1517" s="177"/>
      <c r="AR1517" s="177"/>
      <c r="AS1517" s="177"/>
      <c r="AT1517" s="177"/>
    </row>
    <row r="1518" spans="1:46" ht="15" customHeight="1">
      <c r="A1518" s="177"/>
      <c r="B1518" s="177"/>
      <c r="C1518" s="177"/>
      <c r="D1518" s="177"/>
      <c r="E1518" s="177"/>
      <c r="F1518" s="177"/>
      <c r="G1518" s="177"/>
      <c r="H1518" s="177"/>
      <c r="I1518" s="177"/>
      <c r="J1518" s="177"/>
      <c r="K1518" s="177"/>
      <c r="L1518" s="177"/>
      <c r="M1518" s="177"/>
      <c r="N1518" s="177"/>
      <c r="O1518" s="177"/>
      <c r="P1518" s="177"/>
      <c r="Q1518" s="177"/>
      <c r="R1518" s="177"/>
      <c r="S1518" s="177"/>
      <c r="T1518" s="177"/>
      <c r="U1518" s="177"/>
      <c r="V1518" s="177"/>
      <c r="W1518" s="177"/>
      <c r="X1518" s="177"/>
      <c r="Y1518" s="177"/>
      <c r="Z1518" s="177"/>
      <c r="AA1518" s="177"/>
      <c r="AB1518" s="177"/>
      <c r="AC1518" s="177"/>
      <c r="AD1518" s="177"/>
      <c r="AE1518" s="177"/>
      <c r="AF1518" s="177"/>
      <c r="AG1518" s="177"/>
      <c r="AH1518" s="177"/>
      <c r="AI1518" s="177"/>
      <c r="AJ1518" s="177"/>
      <c r="AK1518" s="177"/>
      <c r="AL1518" s="177"/>
      <c r="AM1518" s="177"/>
      <c r="AN1518" s="177"/>
      <c r="AO1518" s="177"/>
      <c r="AP1518" s="177"/>
      <c r="AQ1518" s="177"/>
      <c r="AR1518" s="177"/>
      <c r="AS1518" s="177"/>
      <c r="AT1518" s="177"/>
    </row>
    <row r="1519" spans="1:46" ht="15" customHeight="1">
      <c r="A1519" s="177"/>
      <c r="B1519" s="177"/>
      <c r="C1519" s="177"/>
      <c r="D1519" s="177"/>
      <c r="E1519" s="177"/>
      <c r="F1519" s="177"/>
      <c r="G1519" s="177"/>
      <c r="H1519" s="177"/>
      <c r="I1519" s="177"/>
      <c r="J1519" s="177"/>
      <c r="K1519" s="177"/>
      <c r="L1519" s="177"/>
      <c r="M1519" s="177"/>
      <c r="N1519" s="177"/>
      <c r="O1519" s="177"/>
      <c r="P1519" s="177"/>
      <c r="Q1519" s="177"/>
      <c r="R1519" s="177"/>
      <c r="S1519" s="177"/>
      <c r="T1519" s="177"/>
      <c r="U1519" s="177"/>
      <c r="V1519" s="177"/>
      <c r="W1519" s="177"/>
      <c r="X1519" s="177"/>
      <c r="Y1519" s="177"/>
      <c r="Z1519" s="177"/>
      <c r="AA1519" s="177"/>
      <c r="AB1519" s="177"/>
      <c r="AC1519" s="177"/>
      <c r="AD1519" s="177"/>
      <c r="AE1519" s="177"/>
      <c r="AF1519" s="177"/>
      <c r="AG1519" s="177"/>
      <c r="AH1519" s="177"/>
      <c r="AI1519" s="177"/>
      <c r="AJ1519" s="177"/>
      <c r="AK1519" s="177"/>
      <c r="AL1519" s="177"/>
      <c r="AM1519" s="177"/>
      <c r="AN1519" s="177"/>
      <c r="AO1519" s="177"/>
      <c r="AP1519" s="177"/>
      <c r="AQ1519" s="177"/>
      <c r="AR1519" s="177"/>
      <c r="AS1519" s="177"/>
      <c r="AT1519" s="177"/>
    </row>
    <row r="1520" spans="1:46" ht="15" customHeight="1">
      <c r="A1520" s="177"/>
      <c r="B1520" s="177"/>
      <c r="C1520" s="177"/>
      <c r="D1520" s="177"/>
      <c r="E1520" s="177"/>
      <c r="F1520" s="177"/>
      <c r="G1520" s="177"/>
      <c r="H1520" s="177"/>
      <c r="I1520" s="177"/>
      <c r="J1520" s="177"/>
      <c r="K1520" s="177"/>
      <c r="L1520" s="177"/>
      <c r="M1520" s="177"/>
      <c r="N1520" s="177"/>
      <c r="O1520" s="177"/>
      <c r="P1520" s="177"/>
      <c r="Q1520" s="177"/>
      <c r="R1520" s="177"/>
      <c r="S1520" s="177"/>
      <c r="T1520" s="177"/>
      <c r="U1520" s="177"/>
      <c r="V1520" s="177"/>
      <c r="W1520" s="177"/>
      <c r="X1520" s="177"/>
      <c r="Y1520" s="177"/>
      <c r="Z1520" s="177"/>
      <c r="AA1520" s="177"/>
      <c r="AB1520" s="177"/>
      <c r="AC1520" s="177"/>
      <c r="AD1520" s="177"/>
      <c r="AE1520" s="177"/>
      <c r="AF1520" s="177"/>
      <c r="AG1520" s="177"/>
      <c r="AH1520" s="177"/>
      <c r="AI1520" s="177"/>
      <c r="AJ1520" s="177"/>
      <c r="AK1520" s="177"/>
      <c r="AL1520" s="177"/>
      <c r="AM1520" s="177"/>
      <c r="AN1520" s="177"/>
      <c r="AO1520" s="177"/>
      <c r="AP1520" s="177"/>
      <c r="AQ1520" s="177"/>
      <c r="AR1520" s="177"/>
      <c r="AS1520" s="177"/>
      <c r="AT1520" s="177"/>
    </row>
    <row r="1521" spans="1:46" ht="15" customHeight="1">
      <c r="A1521" s="177"/>
      <c r="B1521" s="177"/>
      <c r="C1521" s="177"/>
      <c r="D1521" s="177"/>
      <c r="E1521" s="177"/>
      <c r="F1521" s="177"/>
      <c r="G1521" s="177"/>
      <c r="H1521" s="177"/>
      <c r="I1521" s="177"/>
      <c r="J1521" s="177"/>
      <c r="K1521" s="177"/>
      <c r="L1521" s="177"/>
      <c r="M1521" s="177"/>
      <c r="N1521" s="177"/>
      <c r="O1521" s="177"/>
      <c r="P1521" s="177"/>
      <c r="Q1521" s="177"/>
      <c r="R1521" s="177"/>
      <c r="S1521" s="177"/>
      <c r="T1521" s="177"/>
      <c r="U1521" s="177"/>
      <c r="V1521" s="177"/>
      <c r="W1521" s="177"/>
      <c r="X1521" s="177"/>
      <c r="Y1521" s="177"/>
      <c r="Z1521" s="177"/>
      <c r="AA1521" s="177"/>
      <c r="AB1521" s="177"/>
      <c r="AC1521" s="177"/>
      <c r="AD1521" s="177"/>
      <c r="AE1521" s="177"/>
      <c r="AF1521" s="177"/>
      <c r="AG1521" s="177"/>
      <c r="AH1521" s="177"/>
      <c r="AI1521" s="177"/>
      <c r="AJ1521" s="177"/>
      <c r="AK1521" s="177"/>
      <c r="AL1521" s="177"/>
      <c r="AM1521" s="177"/>
      <c r="AN1521" s="177"/>
      <c r="AO1521" s="177"/>
      <c r="AP1521" s="177"/>
      <c r="AQ1521" s="177"/>
      <c r="AR1521" s="177"/>
      <c r="AS1521" s="177"/>
      <c r="AT1521" s="177"/>
    </row>
    <row r="1522" spans="1:46" ht="15" customHeight="1">
      <c r="A1522" s="177"/>
      <c r="B1522" s="177"/>
      <c r="C1522" s="177"/>
      <c r="D1522" s="177"/>
      <c r="E1522" s="177"/>
      <c r="F1522" s="177"/>
      <c r="G1522" s="177"/>
      <c r="H1522" s="177"/>
      <c r="I1522" s="177"/>
      <c r="J1522" s="177"/>
      <c r="K1522" s="177"/>
      <c r="L1522" s="177"/>
      <c r="M1522" s="177"/>
      <c r="N1522" s="177"/>
      <c r="O1522" s="177"/>
      <c r="P1522" s="177"/>
      <c r="Q1522" s="177"/>
      <c r="R1522" s="177"/>
      <c r="S1522" s="177"/>
      <c r="T1522" s="177"/>
      <c r="U1522" s="177"/>
      <c r="V1522" s="177"/>
      <c r="W1522" s="177"/>
      <c r="X1522" s="177"/>
      <c r="Y1522" s="177"/>
      <c r="Z1522" s="177"/>
      <c r="AA1522" s="177"/>
      <c r="AB1522" s="177"/>
      <c r="AC1522" s="177"/>
      <c r="AD1522" s="177"/>
      <c r="AE1522" s="177"/>
      <c r="AF1522" s="177"/>
      <c r="AG1522" s="177"/>
      <c r="AH1522" s="177"/>
      <c r="AI1522" s="177"/>
      <c r="AJ1522" s="177"/>
      <c r="AK1522" s="177"/>
      <c r="AL1522" s="177"/>
      <c r="AM1522" s="177"/>
      <c r="AN1522" s="177"/>
      <c r="AO1522" s="177"/>
      <c r="AP1522" s="177"/>
      <c r="AQ1522" s="177"/>
      <c r="AR1522" s="177"/>
      <c r="AS1522" s="177"/>
      <c r="AT1522" s="177"/>
    </row>
    <row r="1523" spans="1:46" ht="15" customHeight="1">
      <c r="A1523" s="177"/>
      <c r="B1523" s="177"/>
      <c r="C1523" s="177"/>
      <c r="D1523" s="177"/>
      <c r="E1523" s="177"/>
      <c r="F1523" s="177"/>
      <c r="G1523" s="177"/>
      <c r="H1523" s="177"/>
      <c r="I1523" s="177"/>
      <c r="J1523" s="177"/>
      <c r="K1523" s="177"/>
      <c r="L1523" s="177"/>
      <c r="M1523" s="177"/>
      <c r="N1523" s="177"/>
      <c r="O1523" s="177"/>
      <c r="P1523" s="177"/>
      <c r="Q1523" s="177"/>
      <c r="R1523" s="177"/>
      <c r="S1523" s="177"/>
      <c r="T1523" s="177"/>
      <c r="U1523" s="177"/>
      <c r="V1523" s="177"/>
      <c r="W1523" s="177"/>
      <c r="X1523" s="177"/>
      <c r="Y1523" s="177"/>
      <c r="Z1523" s="177"/>
      <c r="AA1523" s="177"/>
      <c r="AB1523" s="177"/>
      <c r="AC1523" s="177"/>
      <c r="AD1523" s="177"/>
      <c r="AE1523" s="177"/>
      <c r="AF1523" s="177"/>
      <c r="AG1523" s="177"/>
      <c r="AH1523" s="177"/>
      <c r="AI1523" s="177"/>
      <c r="AJ1523" s="177"/>
      <c r="AK1523" s="177"/>
      <c r="AL1523" s="177"/>
      <c r="AM1523" s="177"/>
      <c r="AN1523" s="177"/>
      <c r="AO1523" s="177"/>
      <c r="AP1523" s="177"/>
      <c r="AQ1523" s="177"/>
      <c r="AR1523" s="177"/>
      <c r="AS1523" s="177"/>
      <c r="AT1523" s="177"/>
    </row>
    <row r="1524" spans="1:46" ht="15" customHeight="1">
      <c r="A1524" s="177"/>
      <c r="B1524" s="177"/>
      <c r="C1524" s="177"/>
      <c r="D1524" s="177"/>
      <c r="E1524" s="177"/>
      <c r="F1524" s="177"/>
      <c r="G1524" s="177"/>
      <c r="H1524" s="177"/>
      <c r="I1524" s="177"/>
      <c r="J1524" s="177"/>
      <c r="K1524" s="177"/>
      <c r="L1524" s="177"/>
      <c r="M1524" s="177"/>
      <c r="N1524" s="177"/>
      <c r="O1524" s="177"/>
      <c r="P1524" s="177"/>
      <c r="Q1524" s="177"/>
      <c r="R1524" s="177"/>
      <c r="S1524" s="177"/>
      <c r="T1524" s="177"/>
      <c r="U1524" s="177"/>
      <c r="V1524" s="177"/>
      <c r="W1524" s="177"/>
      <c r="X1524" s="177"/>
      <c r="Y1524" s="177"/>
      <c r="Z1524" s="177"/>
      <c r="AA1524" s="177"/>
      <c r="AB1524" s="177"/>
      <c r="AC1524" s="177"/>
      <c r="AD1524" s="177"/>
      <c r="AE1524" s="177"/>
      <c r="AF1524" s="177"/>
      <c r="AG1524" s="177"/>
      <c r="AH1524" s="177"/>
      <c r="AI1524" s="177"/>
      <c r="AJ1524" s="177"/>
      <c r="AK1524" s="177"/>
      <c r="AL1524" s="177"/>
      <c r="AM1524" s="177"/>
      <c r="AN1524" s="177"/>
      <c r="AO1524" s="177"/>
      <c r="AP1524" s="177"/>
      <c r="AQ1524" s="177"/>
      <c r="AR1524" s="177"/>
      <c r="AS1524" s="177"/>
      <c r="AT1524" s="177"/>
    </row>
    <row r="1525" spans="1:46" ht="15" customHeight="1">
      <c r="A1525" s="177"/>
      <c r="B1525" s="177"/>
      <c r="C1525" s="177"/>
      <c r="D1525" s="177"/>
      <c r="E1525" s="177"/>
      <c r="F1525" s="177"/>
      <c r="G1525" s="177"/>
      <c r="H1525" s="177"/>
      <c r="I1525" s="177"/>
      <c r="J1525" s="177"/>
      <c r="K1525" s="177"/>
      <c r="L1525" s="177"/>
      <c r="M1525" s="177"/>
      <c r="N1525" s="177"/>
      <c r="O1525" s="177"/>
      <c r="P1525" s="177"/>
      <c r="Q1525" s="177"/>
      <c r="R1525" s="177"/>
      <c r="S1525" s="177"/>
      <c r="T1525" s="177"/>
      <c r="U1525" s="177"/>
      <c r="V1525" s="177"/>
      <c r="W1525" s="177"/>
      <c r="X1525" s="177"/>
      <c r="Y1525" s="177"/>
      <c r="Z1525" s="177"/>
      <c r="AA1525" s="177"/>
      <c r="AB1525" s="177"/>
      <c r="AC1525" s="177"/>
      <c r="AD1525" s="177"/>
      <c r="AE1525" s="177"/>
      <c r="AF1525" s="177"/>
      <c r="AG1525" s="177"/>
      <c r="AH1525" s="177"/>
      <c r="AI1525" s="177"/>
      <c r="AJ1525" s="177"/>
      <c r="AK1525" s="177"/>
      <c r="AL1525" s="177"/>
      <c r="AM1525" s="177"/>
      <c r="AN1525" s="177"/>
      <c r="AO1525" s="177"/>
      <c r="AP1525" s="177"/>
      <c r="AQ1525" s="177"/>
      <c r="AR1525" s="177"/>
      <c r="AS1525" s="177"/>
      <c r="AT1525" s="177"/>
    </row>
    <row r="1526" spans="1:46" ht="15" customHeight="1">
      <c r="A1526" s="177"/>
      <c r="B1526" s="177"/>
      <c r="C1526" s="177"/>
      <c r="D1526" s="177"/>
      <c r="E1526" s="177"/>
      <c r="F1526" s="177"/>
      <c r="G1526" s="177"/>
      <c r="H1526" s="177"/>
      <c r="I1526" s="177"/>
      <c r="J1526" s="177"/>
      <c r="K1526" s="177"/>
      <c r="L1526" s="177"/>
      <c r="M1526" s="177"/>
      <c r="N1526" s="177"/>
      <c r="O1526" s="177"/>
      <c r="P1526" s="177"/>
      <c r="Q1526" s="177"/>
      <c r="R1526" s="177"/>
      <c r="S1526" s="177"/>
      <c r="T1526" s="177"/>
      <c r="U1526" s="177"/>
      <c r="V1526" s="177"/>
      <c r="W1526" s="177"/>
      <c r="X1526" s="177"/>
      <c r="Y1526" s="177"/>
      <c r="Z1526" s="177"/>
      <c r="AA1526" s="177"/>
      <c r="AB1526" s="177"/>
      <c r="AC1526" s="177"/>
      <c r="AD1526" s="177"/>
      <c r="AE1526" s="177"/>
      <c r="AF1526" s="177"/>
      <c r="AG1526" s="177"/>
      <c r="AH1526" s="177"/>
      <c r="AI1526" s="177"/>
      <c r="AJ1526" s="177"/>
      <c r="AK1526" s="177"/>
      <c r="AL1526" s="177"/>
      <c r="AM1526" s="177"/>
      <c r="AN1526" s="177"/>
      <c r="AO1526" s="177"/>
      <c r="AP1526" s="177"/>
      <c r="AQ1526" s="177"/>
      <c r="AR1526" s="177"/>
      <c r="AS1526" s="177"/>
      <c r="AT1526" s="177"/>
    </row>
    <row r="1527" spans="1:46" ht="15" customHeight="1">
      <c r="A1527" s="177"/>
      <c r="B1527" s="177"/>
      <c r="C1527" s="177"/>
      <c r="D1527" s="177"/>
      <c r="E1527" s="177"/>
      <c r="F1527" s="177"/>
      <c r="G1527" s="177"/>
      <c r="H1527" s="177"/>
      <c r="I1527" s="177"/>
      <c r="J1527" s="177"/>
      <c r="K1527" s="177"/>
      <c r="L1527" s="177"/>
      <c r="M1527" s="177"/>
      <c r="N1527" s="177"/>
      <c r="O1527" s="177"/>
      <c r="P1527" s="177"/>
      <c r="Q1527" s="177"/>
      <c r="R1527" s="177"/>
      <c r="S1527" s="177"/>
      <c r="T1527" s="177"/>
      <c r="U1527" s="177"/>
      <c r="V1527" s="177"/>
      <c r="W1527" s="177"/>
      <c r="X1527" s="177"/>
      <c r="Y1527" s="177"/>
      <c r="Z1527" s="177"/>
      <c r="AA1527" s="177"/>
      <c r="AB1527" s="177"/>
      <c r="AC1527" s="177"/>
      <c r="AD1527" s="177"/>
      <c r="AE1527" s="177"/>
      <c r="AF1527" s="177"/>
      <c r="AG1527" s="177"/>
      <c r="AH1527" s="177"/>
      <c r="AI1527" s="177"/>
      <c r="AJ1527" s="177"/>
      <c r="AK1527" s="177"/>
      <c r="AL1527" s="177"/>
      <c r="AM1527" s="177"/>
      <c r="AN1527" s="177"/>
      <c r="AO1527" s="177"/>
      <c r="AP1527" s="177"/>
      <c r="AQ1527" s="177"/>
      <c r="AR1527" s="177"/>
      <c r="AS1527" s="177"/>
      <c r="AT1527" s="177"/>
    </row>
    <row r="1528" spans="1:46" ht="15" customHeight="1">
      <c r="A1528" s="177"/>
      <c r="B1528" s="177"/>
      <c r="C1528" s="177"/>
      <c r="D1528" s="177"/>
      <c r="E1528" s="177"/>
      <c r="F1528" s="177"/>
      <c r="G1528" s="177"/>
      <c r="H1528" s="177"/>
      <c r="I1528" s="177"/>
      <c r="J1528" s="177"/>
      <c r="K1528" s="177"/>
      <c r="L1528" s="177"/>
      <c r="M1528" s="177"/>
      <c r="N1528" s="177"/>
      <c r="O1528" s="177"/>
      <c r="P1528" s="177"/>
      <c r="Q1528" s="177"/>
      <c r="R1528" s="177"/>
      <c r="S1528" s="177"/>
      <c r="T1528" s="177"/>
      <c r="U1528" s="177"/>
      <c r="V1528" s="177"/>
      <c r="W1528" s="177"/>
      <c r="X1528" s="177"/>
      <c r="Y1528" s="177"/>
      <c r="Z1528" s="177"/>
      <c r="AA1528" s="177"/>
      <c r="AB1528" s="177"/>
      <c r="AC1528" s="177"/>
      <c r="AD1528" s="177"/>
      <c r="AE1528" s="177"/>
      <c r="AF1528" s="177"/>
      <c r="AG1528" s="177"/>
      <c r="AH1528" s="177"/>
      <c r="AI1528" s="177"/>
      <c r="AJ1528" s="177"/>
      <c r="AK1528" s="177"/>
      <c r="AL1528" s="177"/>
      <c r="AM1528" s="177"/>
      <c r="AN1528" s="177"/>
      <c r="AO1528" s="177"/>
      <c r="AP1528" s="177"/>
      <c r="AQ1528" s="177"/>
      <c r="AR1528" s="177"/>
      <c r="AS1528" s="177"/>
      <c r="AT1528" s="177"/>
    </row>
    <row r="1529" spans="1:46" ht="15" customHeight="1">
      <c r="A1529" s="177"/>
      <c r="B1529" s="177"/>
      <c r="C1529" s="177"/>
      <c r="D1529" s="177"/>
      <c r="E1529" s="177"/>
      <c r="F1529" s="177"/>
      <c r="G1529" s="177"/>
      <c r="H1529" s="177"/>
      <c r="I1529" s="177"/>
      <c r="J1529" s="177"/>
      <c r="K1529" s="177"/>
      <c r="L1529" s="177"/>
      <c r="M1529" s="177"/>
      <c r="N1529" s="177"/>
      <c r="O1529" s="177"/>
      <c r="P1529" s="177"/>
      <c r="Q1529" s="177"/>
      <c r="R1529" s="177"/>
      <c r="S1529" s="177"/>
      <c r="T1529" s="177"/>
      <c r="U1529" s="177"/>
      <c r="V1529" s="177"/>
      <c r="W1529" s="177"/>
      <c r="X1529" s="177"/>
      <c r="Y1529" s="177"/>
      <c r="Z1529" s="177"/>
      <c r="AA1529" s="177"/>
      <c r="AB1529" s="177"/>
      <c r="AC1529" s="177"/>
      <c r="AD1529" s="177"/>
      <c r="AE1529" s="177"/>
      <c r="AF1529" s="177"/>
      <c r="AG1529" s="177"/>
      <c r="AH1529" s="177"/>
      <c r="AI1529" s="177"/>
      <c r="AJ1529" s="177"/>
      <c r="AK1529" s="177"/>
      <c r="AL1529" s="177"/>
      <c r="AM1529" s="177"/>
      <c r="AN1529" s="177"/>
      <c r="AO1529" s="177"/>
      <c r="AP1529" s="177"/>
      <c r="AQ1529" s="177"/>
      <c r="AR1529" s="177"/>
      <c r="AS1529" s="177"/>
      <c r="AT1529" s="177"/>
    </row>
    <row r="1530" spans="1:46" ht="15" customHeight="1">
      <c r="A1530" s="177"/>
      <c r="B1530" s="177"/>
      <c r="C1530" s="177"/>
      <c r="D1530" s="177"/>
      <c r="E1530" s="177"/>
      <c r="F1530" s="177"/>
      <c r="G1530" s="177"/>
      <c r="H1530" s="177"/>
      <c r="I1530" s="177"/>
      <c r="J1530" s="177"/>
      <c r="K1530" s="177"/>
      <c r="L1530" s="177"/>
      <c r="M1530" s="177"/>
      <c r="N1530" s="177"/>
      <c r="O1530" s="177"/>
      <c r="P1530" s="177"/>
      <c r="Q1530" s="177"/>
      <c r="R1530" s="177"/>
      <c r="S1530" s="177"/>
      <c r="T1530" s="177"/>
      <c r="U1530" s="177"/>
      <c r="V1530" s="177"/>
      <c r="W1530" s="177"/>
      <c r="X1530" s="177"/>
      <c r="Y1530" s="177"/>
      <c r="Z1530" s="177"/>
      <c r="AA1530" s="177"/>
      <c r="AB1530" s="177"/>
      <c r="AC1530" s="177"/>
      <c r="AD1530" s="177"/>
      <c r="AE1530" s="177"/>
      <c r="AF1530" s="177"/>
      <c r="AG1530" s="177"/>
      <c r="AH1530" s="177"/>
      <c r="AI1530" s="177"/>
      <c r="AJ1530" s="177"/>
      <c r="AK1530" s="177"/>
      <c r="AL1530" s="177"/>
      <c r="AM1530" s="177"/>
      <c r="AN1530" s="177"/>
      <c r="AO1530" s="177"/>
      <c r="AP1530" s="177"/>
      <c r="AQ1530" s="177"/>
      <c r="AR1530" s="177"/>
      <c r="AS1530" s="177"/>
      <c r="AT1530" s="177"/>
    </row>
    <row r="1531" spans="1:46" ht="15" customHeight="1">
      <c r="A1531" s="177"/>
      <c r="B1531" s="177"/>
      <c r="C1531" s="177"/>
      <c r="D1531" s="177"/>
      <c r="E1531" s="177"/>
      <c r="F1531" s="177"/>
      <c r="G1531" s="177"/>
      <c r="H1531" s="177"/>
      <c r="I1531" s="177"/>
      <c r="J1531" s="177"/>
      <c r="K1531" s="177"/>
      <c r="L1531" s="177"/>
      <c r="M1531" s="177"/>
      <c r="N1531" s="177"/>
      <c r="O1531" s="177"/>
      <c r="P1531" s="177"/>
      <c r="Q1531" s="177"/>
      <c r="R1531" s="177"/>
      <c r="S1531" s="177"/>
      <c r="T1531" s="177"/>
      <c r="U1531" s="177"/>
      <c r="V1531" s="177"/>
      <c r="W1531" s="177"/>
      <c r="X1531" s="177"/>
      <c r="Y1531" s="177"/>
      <c r="Z1531" s="177"/>
      <c r="AA1531" s="177"/>
      <c r="AB1531" s="177"/>
      <c r="AC1531" s="177"/>
      <c r="AD1531" s="177"/>
      <c r="AE1531" s="177"/>
      <c r="AF1531" s="177"/>
      <c r="AG1531" s="177"/>
      <c r="AH1531" s="177"/>
      <c r="AI1531" s="177"/>
      <c r="AJ1531" s="177"/>
      <c r="AK1531" s="177"/>
      <c r="AL1531" s="177"/>
      <c r="AM1531" s="177"/>
      <c r="AN1531" s="177"/>
      <c r="AO1531" s="177"/>
      <c r="AP1531" s="177"/>
      <c r="AQ1531" s="177"/>
      <c r="AR1531" s="177"/>
      <c r="AS1531" s="177"/>
      <c r="AT1531" s="177"/>
    </row>
    <row r="1532" spans="1:46" ht="15" customHeight="1">
      <c r="A1532" s="177"/>
      <c r="B1532" s="177"/>
      <c r="C1532" s="177"/>
      <c r="D1532" s="177"/>
      <c r="E1532" s="177"/>
      <c r="F1532" s="177"/>
      <c r="G1532" s="177"/>
      <c r="H1532" s="177"/>
      <c r="I1532" s="177"/>
      <c r="J1532" s="177"/>
      <c r="K1532" s="177"/>
      <c r="L1532" s="177"/>
      <c r="M1532" s="177"/>
      <c r="N1532" s="177"/>
      <c r="O1532" s="177"/>
      <c r="P1532" s="177"/>
      <c r="Q1532" s="177"/>
      <c r="R1532" s="177"/>
      <c r="S1532" s="177"/>
      <c r="T1532" s="177"/>
      <c r="U1532" s="177"/>
      <c r="V1532" s="177"/>
      <c r="W1532" s="177"/>
      <c r="X1532" s="177"/>
      <c r="Y1532" s="177"/>
      <c r="Z1532" s="177"/>
      <c r="AA1532" s="177"/>
      <c r="AB1532" s="177"/>
      <c r="AC1532" s="177"/>
      <c r="AD1532" s="177"/>
      <c r="AE1532" s="177"/>
      <c r="AF1532" s="177"/>
      <c r="AG1532" s="177"/>
      <c r="AH1532" s="177"/>
      <c r="AI1532" s="177"/>
      <c r="AJ1532" s="177"/>
      <c r="AK1532" s="177"/>
      <c r="AL1532" s="177"/>
      <c r="AM1532" s="177"/>
      <c r="AN1532" s="177"/>
      <c r="AO1532" s="177"/>
      <c r="AP1532" s="177"/>
      <c r="AQ1532" s="177"/>
      <c r="AR1532" s="177"/>
      <c r="AS1532" s="177"/>
      <c r="AT1532" s="177"/>
    </row>
    <row r="1533" spans="1:46" ht="15" customHeight="1">
      <c r="A1533" s="177"/>
      <c r="B1533" s="177"/>
      <c r="C1533" s="177"/>
      <c r="D1533" s="177"/>
      <c r="E1533" s="177"/>
      <c r="F1533" s="177"/>
      <c r="G1533" s="177"/>
      <c r="H1533" s="177"/>
      <c r="I1533" s="177"/>
      <c r="J1533" s="177"/>
      <c r="K1533" s="177"/>
      <c r="L1533" s="177"/>
      <c r="M1533" s="177"/>
      <c r="N1533" s="177"/>
      <c r="O1533" s="177"/>
      <c r="P1533" s="177"/>
      <c r="Q1533" s="177"/>
      <c r="R1533" s="177"/>
      <c r="S1533" s="177"/>
      <c r="T1533" s="177"/>
      <c r="U1533" s="177"/>
      <c r="V1533" s="177"/>
      <c r="W1533" s="177"/>
      <c r="X1533" s="177"/>
      <c r="Y1533" s="177"/>
      <c r="Z1533" s="177"/>
      <c r="AA1533" s="177"/>
      <c r="AB1533" s="177"/>
      <c r="AC1533" s="177"/>
      <c r="AD1533" s="177"/>
      <c r="AE1533" s="177"/>
      <c r="AF1533" s="177"/>
      <c r="AG1533" s="177"/>
      <c r="AH1533" s="177"/>
      <c r="AI1533" s="177"/>
      <c r="AJ1533" s="177"/>
      <c r="AK1533" s="177"/>
      <c r="AL1533" s="177"/>
      <c r="AM1533" s="177"/>
      <c r="AN1533" s="177"/>
      <c r="AO1533" s="177"/>
      <c r="AP1533" s="177"/>
      <c r="AQ1533" s="177"/>
      <c r="AR1533" s="177"/>
      <c r="AS1533" s="177"/>
      <c r="AT1533" s="177"/>
    </row>
    <row r="1534" spans="1:46" ht="15" customHeight="1">
      <c r="A1534" s="177"/>
      <c r="B1534" s="177"/>
      <c r="C1534" s="177"/>
      <c r="D1534" s="177"/>
      <c r="E1534" s="177"/>
      <c r="F1534" s="177"/>
      <c r="G1534" s="177"/>
      <c r="H1534" s="177"/>
      <c r="I1534" s="177"/>
      <c r="J1534" s="177"/>
      <c r="K1534" s="177"/>
      <c r="L1534" s="177"/>
      <c r="M1534" s="177"/>
      <c r="N1534" s="177"/>
      <c r="O1534" s="177"/>
      <c r="P1534" s="177"/>
      <c r="Q1534" s="177"/>
      <c r="R1534" s="177"/>
      <c r="S1534" s="177"/>
      <c r="T1534" s="177"/>
      <c r="U1534" s="177"/>
      <c r="V1534" s="177"/>
      <c r="W1534" s="177"/>
      <c r="X1534" s="177"/>
      <c r="Y1534" s="177"/>
      <c r="Z1534" s="177"/>
      <c r="AA1534" s="177"/>
      <c r="AB1534" s="177"/>
      <c r="AC1534" s="177"/>
      <c r="AD1534" s="177"/>
      <c r="AE1534" s="177"/>
      <c r="AF1534" s="177"/>
      <c r="AG1534" s="177"/>
      <c r="AH1534" s="177"/>
      <c r="AI1534" s="177"/>
      <c r="AJ1534" s="177"/>
      <c r="AK1534" s="177"/>
      <c r="AL1534" s="177"/>
      <c r="AM1534" s="177"/>
      <c r="AN1534" s="177"/>
      <c r="AO1534" s="177"/>
      <c r="AP1534" s="177"/>
      <c r="AQ1534" s="177"/>
      <c r="AR1534" s="177"/>
      <c r="AS1534" s="177"/>
      <c r="AT1534" s="177"/>
    </row>
    <row r="1535" spans="1:46" ht="15" customHeight="1">
      <c r="A1535" s="177"/>
      <c r="B1535" s="177"/>
      <c r="C1535" s="177"/>
      <c r="D1535" s="177"/>
      <c r="E1535" s="177"/>
      <c r="F1535" s="177"/>
      <c r="G1535" s="177"/>
      <c r="H1535" s="177"/>
      <c r="I1535" s="177"/>
      <c r="J1535" s="177"/>
      <c r="K1535" s="177"/>
      <c r="L1535" s="177"/>
      <c r="M1535" s="177"/>
      <c r="N1535" s="177"/>
      <c r="O1535" s="177"/>
      <c r="P1535" s="177"/>
      <c r="Q1535" s="177"/>
      <c r="R1535" s="177"/>
      <c r="S1535" s="177"/>
      <c r="T1535" s="177"/>
      <c r="U1535" s="177"/>
      <c r="V1535" s="177"/>
      <c r="W1535" s="177"/>
      <c r="X1535" s="177"/>
      <c r="Y1535" s="177"/>
      <c r="Z1535" s="177"/>
      <c r="AA1535" s="177"/>
      <c r="AB1535" s="177"/>
      <c r="AC1535" s="177"/>
      <c r="AD1535" s="177"/>
      <c r="AE1535" s="177"/>
      <c r="AF1535" s="177"/>
      <c r="AG1535" s="177"/>
      <c r="AH1535" s="177"/>
      <c r="AI1535" s="177"/>
      <c r="AJ1535" s="177"/>
      <c r="AK1535" s="177"/>
      <c r="AL1535" s="177"/>
      <c r="AM1535" s="177"/>
      <c r="AN1535" s="177"/>
      <c r="AO1535" s="177"/>
      <c r="AP1535" s="177"/>
      <c r="AQ1535" s="177"/>
      <c r="AR1535" s="177"/>
      <c r="AS1535" s="177"/>
      <c r="AT1535" s="177"/>
    </row>
    <row r="1536" spans="1:46" ht="15" customHeight="1">
      <c r="A1536" s="177"/>
      <c r="B1536" s="177"/>
      <c r="C1536" s="177"/>
      <c r="D1536" s="177"/>
      <c r="E1536" s="177"/>
      <c r="F1536" s="177"/>
      <c r="G1536" s="177"/>
      <c r="H1536" s="177"/>
      <c r="I1536" s="177"/>
      <c r="J1536" s="177"/>
      <c r="K1536" s="177"/>
      <c r="L1536" s="177"/>
      <c r="M1536" s="177"/>
      <c r="N1536" s="177"/>
      <c r="O1536" s="177"/>
      <c r="P1536" s="177"/>
      <c r="Q1536" s="177"/>
      <c r="R1536" s="177"/>
      <c r="S1536" s="177"/>
      <c r="T1536" s="177"/>
      <c r="U1536" s="177"/>
      <c r="V1536" s="177"/>
      <c r="W1536" s="177"/>
      <c r="X1536" s="177"/>
      <c r="Y1536" s="177"/>
      <c r="Z1536" s="177"/>
      <c r="AA1536" s="177"/>
      <c r="AB1536" s="177"/>
      <c r="AC1536" s="177"/>
      <c r="AD1536" s="177"/>
      <c r="AE1536" s="177"/>
      <c r="AF1536" s="177"/>
      <c r="AG1536" s="177"/>
      <c r="AH1536" s="177"/>
      <c r="AI1536" s="177"/>
      <c r="AJ1536" s="177"/>
      <c r="AK1536" s="177"/>
      <c r="AL1536" s="177"/>
      <c r="AM1536" s="177"/>
      <c r="AN1536" s="177"/>
      <c r="AO1536" s="177"/>
      <c r="AP1536" s="177"/>
      <c r="AQ1536" s="177"/>
      <c r="AR1536" s="177"/>
      <c r="AS1536" s="177"/>
      <c r="AT1536" s="177"/>
    </row>
    <row r="1537" spans="1:46" ht="15" customHeight="1">
      <c r="A1537" s="177"/>
      <c r="B1537" s="177"/>
      <c r="C1537" s="177"/>
      <c r="D1537" s="177"/>
      <c r="E1537" s="177"/>
      <c r="F1537" s="177"/>
      <c r="G1537" s="177"/>
      <c r="H1537" s="177"/>
      <c r="I1537" s="177"/>
      <c r="J1537" s="177"/>
      <c r="K1537" s="177"/>
      <c r="L1537" s="177"/>
      <c r="M1537" s="177"/>
      <c r="N1537" s="177"/>
      <c r="O1537" s="177"/>
      <c r="P1537" s="177"/>
      <c r="Q1537" s="177"/>
      <c r="R1537" s="177"/>
      <c r="S1537" s="177"/>
      <c r="T1537" s="177"/>
      <c r="U1537" s="177"/>
      <c r="V1537" s="177"/>
      <c r="W1537" s="177"/>
      <c r="X1537" s="177"/>
      <c r="Y1537" s="177"/>
      <c r="Z1537" s="177"/>
      <c r="AA1537" s="177"/>
      <c r="AB1537" s="177"/>
      <c r="AC1537" s="177"/>
      <c r="AD1537" s="177"/>
      <c r="AE1537" s="177"/>
      <c r="AF1537" s="177"/>
      <c r="AG1537" s="177"/>
      <c r="AH1537" s="177"/>
      <c r="AI1537" s="177"/>
      <c r="AJ1537" s="177"/>
      <c r="AK1537" s="177"/>
      <c r="AL1537" s="177"/>
      <c r="AM1537" s="177"/>
      <c r="AN1537" s="177"/>
      <c r="AO1537" s="177"/>
      <c r="AP1537" s="177"/>
      <c r="AQ1537" s="177"/>
      <c r="AR1537" s="177"/>
      <c r="AS1537" s="177"/>
      <c r="AT1537" s="177"/>
    </row>
    <row r="1538" spans="1:46" ht="15" customHeight="1">
      <c r="A1538" s="177"/>
      <c r="B1538" s="177"/>
      <c r="C1538" s="177"/>
      <c r="D1538" s="177"/>
      <c r="E1538" s="177"/>
      <c r="F1538" s="177"/>
      <c r="G1538" s="177"/>
      <c r="H1538" s="177"/>
      <c r="I1538" s="177"/>
      <c r="J1538" s="177"/>
      <c r="K1538" s="177"/>
      <c r="L1538" s="177"/>
      <c r="M1538" s="177"/>
      <c r="N1538" s="177"/>
      <c r="O1538" s="177"/>
      <c r="P1538" s="177"/>
      <c r="Q1538" s="177"/>
      <c r="R1538" s="177"/>
      <c r="S1538" s="177"/>
      <c r="T1538" s="177"/>
      <c r="U1538" s="177"/>
      <c r="V1538" s="177"/>
      <c r="W1538" s="177"/>
      <c r="X1538" s="177"/>
      <c r="Y1538" s="177"/>
      <c r="Z1538" s="177"/>
      <c r="AA1538" s="177"/>
      <c r="AB1538" s="177"/>
      <c r="AC1538" s="177"/>
      <c r="AD1538" s="177"/>
      <c r="AE1538" s="177"/>
      <c r="AF1538" s="177"/>
      <c r="AG1538" s="177"/>
      <c r="AH1538" s="177"/>
      <c r="AI1538" s="177"/>
      <c r="AJ1538" s="177"/>
      <c r="AK1538" s="177"/>
      <c r="AL1538" s="177"/>
      <c r="AM1538" s="177"/>
      <c r="AN1538" s="177"/>
      <c r="AO1538" s="177"/>
      <c r="AP1538" s="177"/>
      <c r="AQ1538" s="177"/>
      <c r="AR1538" s="177"/>
      <c r="AS1538" s="177"/>
      <c r="AT1538" s="177"/>
    </row>
    <row r="1539" spans="1:46" ht="15" customHeight="1">
      <c r="A1539" s="177"/>
      <c r="B1539" s="177"/>
      <c r="C1539" s="177"/>
      <c r="D1539" s="177"/>
      <c r="E1539" s="177"/>
      <c r="F1539" s="177"/>
      <c r="G1539" s="177"/>
      <c r="H1539" s="177"/>
      <c r="I1539" s="177"/>
      <c r="J1539" s="177"/>
      <c r="K1539" s="177"/>
      <c r="L1539" s="177"/>
      <c r="M1539" s="177"/>
      <c r="N1539" s="177"/>
      <c r="O1539" s="177"/>
      <c r="P1539" s="177"/>
      <c r="Q1539" s="177"/>
      <c r="R1539" s="177"/>
      <c r="S1539" s="177"/>
      <c r="T1539" s="177"/>
      <c r="U1539" s="177"/>
      <c r="V1539" s="177"/>
      <c r="W1539" s="177"/>
      <c r="X1539" s="177"/>
      <c r="Y1539" s="177"/>
      <c r="Z1539" s="177"/>
      <c r="AA1539" s="177"/>
      <c r="AB1539" s="177"/>
      <c r="AC1539" s="177"/>
      <c r="AD1539" s="177"/>
      <c r="AE1539" s="177"/>
      <c r="AF1539" s="177"/>
      <c r="AG1539" s="177"/>
      <c r="AH1539" s="177"/>
      <c r="AI1539" s="177"/>
      <c r="AJ1539" s="177"/>
      <c r="AK1539" s="177"/>
      <c r="AL1539" s="177"/>
      <c r="AM1539" s="177"/>
      <c r="AN1539" s="177"/>
      <c r="AO1539" s="177"/>
      <c r="AP1539" s="177"/>
      <c r="AQ1539" s="177"/>
      <c r="AR1539" s="177"/>
      <c r="AS1539" s="177"/>
      <c r="AT1539" s="177"/>
    </row>
    <row r="1540" spans="1:46" ht="15" customHeight="1">
      <c r="A1540" s="177"/>
      <c r="B1540" s="177"/>
      <c r="C1540" s="177"/>
      <c r="D1540" s="177"/>
      <c r="E1540" s="177"/>
      <c r="F1540" s="177"/>
      <c r="G1540" s="177"/>
      <c r="H1540" s="177"/>
      <c r="I1540" s="177"/>
      <c r="J1540" s="177"/>
      <c r="K1540" s="177"/>
      <c r="L1540" s="177"/>
      <c r="M1540" s="177"/>
      <c r="N1540" s="177"/>
      <c r="O1540" s="177"/>
      <c r="P1540" s="177"/>
      <c r="Q1540" s="177"/>
      <c r="R1540" s="177"/>
      <c r="S1540" s="177"/>
      <c r="T1540" s="177"/>
      <c r="U1540" s="177"/>
      <c r="V1540" s="177"/>
      <c r="W1540" s="177"/>
      <c r="X1540" s="177"/>
      <c r="Y1540" s="177"/>
      <c r="Z1540" s="177"/>
      <c r="AA1540" s="177"/>
      <c r="AB1540" s="177"/>
      <c r="AC1540" s="177"/>
      <c r="AD1540" s="177"/>
      <c r="AE1540" s="177"/>
      <c r="AF1540" s="177"/>
      <c r="AG1540" s="177"/>
      <c r="AH1540" s="177"/>
      <c r="AI1540" s="177"/>
      <c r="AJ1540" s="177"/>
      <c r="AK1540" s="177"/>
      <c r="AL1540" s="177"/>
      <c r="AM1540" s="177"/>
      <c r="AN1540" s="177"/>
      <c r="AO1540" s="177"/>
      <c r="AP1540" s="177"/>
      <c r="AQ1540" s="177"/>
      <c r="AR1540" s="177"/>
      <c r="AS1540" s="177"/>
      <c r="AT1540" s="177"/>
    </row>
    <row r="1541" spans="1:46" ht="15" customHeight="1">
      <c r="A1541" s="177"/>
      <c r="B1541" s="177"/>
      <c r="C1541" s="177"/>
      <c r="D1541" s="177"/>
      <c r="E1541" s="177"/>
      <c r="F1541" s="177"/>
      <c r="G1541" s="177"/>
      <c r="H1541" s="177"/>
      <c r="I1541" s="177"/>
      <c r="J1541" s="177"/>
      <c r="K1541" s="177"/>
      <c r="L1541" s="177"/>
      <c r="M1541" s="177"/>
      <c r="N1541" s="177"/>
      <c r="O1541" s="177"/>
      <c r="P1541" s="177"/>
      <c r="Q1541" s="177"/>
      <c r="R1541" s="177"/>
      <c r="S1541" s="177"/>
      <c r="T1541" s="177"/>
      <c r="U1541" s="177"/>
      <c r="V1541" s="177"/>
      <c r="W1541" s="177"/>
      <c r="X1541" s="177"/>
      <c r="Y1541" s="177"/>
      <c r="Z1541" s="177"/>
      <c r="AA1541" s="177"/>
      <c r="AB1541" s="177"/>
      <c r="AC1541" s="177"/>
      <c r="AD1541" s="177"/>
      <c r="AE1541" s="177"/>
      <c r="AF1541" s="177"/>
      <c r="AG1541" s="177"/>
      <c r="AH1541" s="177"/>
      <c r="AI1541" s="177"/>
      <c r="AJ1541" s="177"/>
      <c r="AK1541" s="177"/>
      <c r="AL1541" s="177"/>
      <c r="AM1541" s="177"/>
      <c r="AN1541" s="177"/>
      <c r="AO1541" s="177"/>
      <c r="AP1541" s="177"/>
      <c r="AQ1541" s="177"/>
      <c r="AR1541" s="177"/>
      <c r="AS1541" s="177"/>
      <c r="AT1541" s="177"/>
    </row>
    <row r="1542" spans="1:46" ht="15" customHeight="1">
      <c r="A1542" s="177"/>
      <c r="B1542" s="177"/>
      <c r="C1542" s="177"/>
      <c r="D1542" s="177"/>
      <c r="E1542" s="177"/>
      <c r="F1542" s="177"/>
      <c r="G1542" s="177"/>
      <c r="H1542" s="177"/>
      <c r="I1542" s="177"/>
      <c r="J1542" s="177"/>
      <c r="K1542" s="177"/>
      <c r="L1542" s="177"/>
      <c r="M1542" s="177"/>
      <c r="N1542" s="177"/>
      <c r="O1542" s="177"/>
      <c r="P1542" s="177"/>
      <c r="Q1542" s="177"/>
      <c r="R1542" s="177"/>
      <c r="S1542" s="177"/>
      <c r="T1542" s="177"/>
      <c r="U1542" s="177"/>
      <c r="V1542" s="177"/>
      <c r="W1542" s="177"/>
      <c r="X1542" s="177"/>
      <c r="Y1542" s="177"/>
      <c r="Z1542" s="177"/>
      <c r="AA1542" s="177"/>
      <c r="AB1542" s="177"/>
      <c r="AC1542" s="177"/>
      <c r="AD1542" s="177"/>
      <c r="AE1542" s="177"/>
      <c r="AF1542" s="177"/>
      <c r="AG1542" s="177"/>
      <c r="AH1542" s="177"/>
      <c r="AI1542" s="177"/>
      <c r="AJ1542" s="177"/>
      <c r="AK1542" s="177"/>
      <c r="AL1542" s="177"/>
      <c r="AM1542" s="177"/>
      <c r="AN1542" s="177"/>
      <c r="AO1542" s="177"/>
      <c r="AP1542" s="177"/>
      <c r="AQ1542" s="177"/>
      <c r="AR1542" s="177"/>
      <c r="AS1542" s="177"/>
      <c r="AT1542" s="177"/>
    </row>
    <row r="1543" spans="1:46" ht="15" customHeight="1">
      <c r="A1543" s="177"/>
      <c r="B1543" s="177"/>
      <c r="C1543" s="177"/>
      <c r="D1543" s="177"/>
      <c r="E1543" s="177"/>
      <c r="F1543" s="177"/>
      <c r="G1543" s="177"/>
      <c r="H1543" s="177"/>
      <c r="I1543" s="177"/>
      <c r="J1543" s="177"/>
      <c r="K1543" s="177"/>
      <c r="L1543" s="177"/>
      <c r="M1543" s="177"/>
      <c r="N1543" s="177"/>
      <c r="O1543" s="177"/>
      <c r="P1543" s="177"/>
      <c r="Q1543" s="177"/>
      <c r="R1543" s="177"/>
      <c r="S1543" s="177"/>
      <c r="T1543" s="177"/>
      <c r="U1543" s="177"/>
      <c r="V1543" s="177"/>
      <c r="W1543" s="177"/>
      <c r="X1543" s="177"/>
      <c r="Y1543" s="177"/>
      <c r="Z1543" s="177"/>
      <c r="AA1543" s="177"/>
      <c r="AB1543" s="177"/>
      <c r="AC1543" s="177"/>
      <c r="AD1543" s="177"/>
      <c r="AE1543" s="177"/>
      <c r="AF1543" s="177"/>
      <c r="AG1543" s="177"/>
      <c r="AH1543" s="177"/>
      <c r="AI1543" s="177"/>
      <c r="AJ1543" s="177"/>
      <c r="AK1543" s="177"/>
      <c r="AL1543" s="177"/>
      <c r="AM1543" s="177"/>
      <c r="AN1543" s="177"/>
      <c r="AO1543" s="177"/>
      <c r="AP1543" s="177"/>
      <c r="AQ1543" s="177"/>
      <c r="AR1543" s="177"/>
      <c r="AS1543" s="177"/>
      <c r="AT1543" s="177"/>
    </row>
    <row r="1544" spans="1:46" ht="15" customHeight="1">
      <c r="A1544" s="177"/>
      <c r="B1544" s="177"/>
      <c r="C1544" s="177"/>
      <c r="D1544" s="177"/>
      <c r="E1544" s="177"/>
      <c r="F1544" s="177"/>
      <c r="G1544" s="177"/>
      <c r="H1544" s="177"/>
      <c r="I1544" s="177"/>
      <c r="J1544" s="177"/>
      <c r="K1544" s="177"/>
      <c r="L1544" s="177"/>
      <c r="M1544" s="177"/>
      <c r="N1544" s="177"/>
      <c r="O1544" s="177"/>
      <c r="P1544" s="177"/>
      <c r="Q1544" s="177"/>
      <c r="R1544" s="177"/>
      <c r="S1544" s="177"/>
      <c r="T1544" s="177"/>
      <c r="U1544" s="177"/>
      <c r="V1544" s="177"/>
      <c r="W1544" s="177"/>
      <c r="X1544" s="177"/>
      <c r="Y1544" s="177"/>
      <c r="Z1544" s="177"/>
      <c r="AA1544" s="177"/>
      <c r="AB1544" s="177"/>
      <c r="AC1544" s="177"/>
      <c r="AD1544" s="177"/>
      <c r="AE1544" s="177"/>
      <c r="AF1544" s="177"/>
      <c r="AG1544" s="177"/>
      <c r="AH1544" s="177"/>
      <c r="AI1544" s="177"/>
      <c r="AJ1544" s="177"/>
      <c r="AK1544" s="177"/>
      <c r="AL1544" s="177"/>
      <c r="AM1544" s="177"/>
      <c r="AN1544" s="177"/>
      <c r="AO1544" s="177"/>
      <c r="AP1544" s="177"/>
      <c r="AQ1544" s="177"/>
      <c r="AR1544" s="177"/>
      <c r="AS1544" s="177"/>
      <c r="AT1544" s="177"/>
    </row>
    <row r="1545" spans="1:46" ht="15" customHeight="1">
      <c r="A1545" s="177"/>
      <c r="B1545" s="177"/>
      <c r="C1545" s="177"/>
      <c r="D1545" s="177"/>
      <c r="E1545" s="177"/>
      <c r="F1545" s="177"/>
      <c r="G1545" s="177"/>
      <c r="H1545" s="177"/>
      <c r="I1545" s="177"/>
      <c r="J1545" s="177"/>
      <c r="K1545" s="177"/>
      <c r="L1545" s="177"/>
      <c r="M1545" s="177"/>
      <c r="N1545" s="177"/>
      <c r="O1545" s="177"/>
      <c r="P1545" s="177"/>
      <c r="Q1545" s="177"/>
      <c r="R1545" s="177"/>
      <c r="S1545" s="177"/>
      <c r="T1545" s="177"/>
      <c r="U1545" s="177"/>
      <c r="V1545" s="177"/>
      <c r="W1545" s="177"/>
      <c r="X1545" s="177"/>
      <c r="Y1545" s="177"/>
      <c r="Z1545" s="177"/>
      <c r="AA1545" s="177"/>
      <c r="AB1545" s="177"/>
      <c r="AC1545" s="177"/>
      <c r="AD1545" s="177"/>
      <c r="AE1545" s="177"/>
      <c r="AF1545" s="177"/>
      <c r="AG1545" s="177"/>
      <c r="AH1545" s="177"/>
      <c r="AI1545" s="177"/>
      <c r="AJ1545" s="177"/>
      <c r="AK1545" s="177"/>
      <c r="AL1545" s="177"/>
      <c r="AM1545" s="177"/>
      <c r="AN1545" s="177"/>
      <c r="AO1545" s="177"/>
      <c r="AP1545" s="177"/>
      <c r="AQ1545" s="177"/>
      <c r="AR1545" s="177"/>
      <c r="AS1545" s="177"/>
      <c r="AT1545" s="177"/>
    </row>
    <row r="1546" spans="1:46" ht="15" customHeight="1">
      <c r="A1546" s="177"/>
      <c r="B1546" s="177"/>
      <c r="C1546" s="177"/>
      <c r="D1546" s="177"/>
      <c r="E1546" s="177"/>
      <c r="F1546" s="177"/>
      <c r="G1546" s="177"/>
      <c r="H1546" s="177"/>
      <c r="I1546" s="177"/>
      <c r="J1546" s="177"/>
      <c r="K1546" s="177"/>
      <c r="L1546" s="177"/>
      <c r="M1546" s="177"/>
      <c r="N1546" s="177"/>
      <c r="O1546" s="177"/>
      <c r="P1546" s="177"/>
      <c r="Q1546" s="177"/>
      <c r="R1546" s="177"/>
      <c r="S1546" s="177"/>
      <c r="T1546" s="177"/>
      <c r="U1546" s="177"/>
      <c r="V1546" s="177"/>
      <c r="W1546" s="177"/>
      <c r="X1546" s="177"/>
      <c r="Y1546" s="177"/>
      <c r="Z1546" s="177"/>
      <c r="AA1546" s="177"/>
      <c r="AB1546" s="177"/>
      <c r="AC1546" s="177"/>
      <c r="AD1546" s="177"/>
      <c r="AE1546" s="177"/>
      <c r="AF1546" s="177"/>
      <c r="AG1546" s="177"/>
      <c r="AH1546" s="177"/>
      <c r="AI1546" s="177"/>
      <c r="AJ1546" s="177"/>
      <c r="AK1546" s="177"/>
      <c r="AL1546" s="177"/>
      <c r="AM1546" s="177"/>
      <c r="AN1546" s="177"/>
      <c r="AO1546" s="177"/>
      <c r="AP1546" s="177"/>
      <c r="AQ1546" s="177"/>
      <c r="AR1546" s="177"/>
      <c r="AS1546" s="177"/>
      <c r="AT1546" s="177"/>
    </row>
    <row r="1547" spans="1:46" ht="15" customHeight="1">
      <c r="A1547" s="177"/>
      <c r="B1547" s="177"/>
      <c r="C1547" s="177"/>
      <c r="D1547" s="177"/>
      <c r="E1547" s="177"/>
      <c r="F1547" s="177"/>
      <c r="G1547" s="177"/>
      <c r="H1547" s="177"/>
      <c r="I1547" s="177"/>
      <c r="J1547" s="177"/>
      <c r="K1547" s="177"/>
      <c r="L1547" s="177"/>
      <c r="M1547" s="177"/>
      <c r="N1547" s="177"/>
      <c r="O1547" s="177"/>
      <c r="P1547" s="177"/>
      <c r="Q1547" s="177"/>
      <c r="R1547" s="177"/>
      <c r="S1547" s="177"/>
      <c r="T1547" s="177"/>
      <c r="U1547" s="177"/>
      <c r="V1547" s="177"/>
      <c r="W1547" s="177"/>
      <c r="X1547" s="177"/>
      <c r="Y1547" s="177"/>
      <c r="Z1547" s="177"/>
      <c r="AA1547" s="177"/>
      <c r="AB1547" s="177"/>
      <c r="AC1547" s="177"/>
      <c r="AD1547" s="177"/>
      <c r="AE1547" s="177"/>
      <c r="AF1547" s="177"/>
      <c r="AG1547" s="177"/>
      <c r="AH1547" s="177"/>
      <c r="AI1547" s="177"/>
      <c r="AJ1547" s="177"/>
      <c r="AK1547" s="177"/>
      <c r="AL1547" s="177"/>
      <c r="AM1547" s="177"/>
      <c r="AN1547" s="177"/>
      <c r="AO1547" s="177"/>
      <c r="AP1547" s="177"/>
      <c r="AQ1547" s="177"/>
      <c r="AR1547" s="177"/>
      <c r="AS1547" s="177"/>
      <c r="AT1547" s="177"/>
    </row>
    <row r="1548" spans="1:46" ht="15" customHeight="1">
      <c r="A1548" s="177"/>
      <c r="B1548" s="177"/>
      <c r="C1548" s="177"/>
      <c r="D1548" s="177"/>
      <c r="E1548" s="177"/>
      <c r="F1548" s="177"/>
      <c r="G1548" s="177"/>
      <c r="H1548" s="177"/>
      <c r="I1548" s="177"/>
      <c r="J1548" s="177"/>
      <c r="K1548" s="177"/>
      <c r="L1548" s="177"/>
      <c r="M1548" s="177"/>
      <c r="N1548" s="177"/>
      <c r="O1548" s="177"/>
      <c r="P1548" s="177"/>
      <c r="Q1548" s="177"/>
      <c r="R1548" s="177"/>
      <c r="S1548" s="177"/>
      <c r="T1548" s="177"/>
      <c r="U1548" s="177"/>
      <c r="V1548" s="177"/>
      <c r="W1548" s="177"/>
      <c r="X1548" s="177"/>
      <c r="Y1548" s="177"/>
      <c r="Z1548" s="177"/>
      <c r="AA1548" s="177"/>
      <c r="AB1548" s="177"/>
      <c r="AC1548" s="177"/>
      <c r="AD1548" s="177"/>
      <c r="AE1548" s="177"/>
      <c r="AF1548" s="177"/>
      <c r="AG1548" s="177"/>
      <c r="AH1548" s="177"/>
      <c r="AI1548" s="177"/>
      <c r="AJ1548" s="177"/>
      <c r="AK1548" s="177"/>
      <c r="AL1548" s="177"/>
      <c r="AM1548" s="177"/>
      <c r="AN1548" s="177"/>
      <c r="AO1548" s="177"/>
      <c r="AP1548" s="177"/>
      <c r="AQ1548" s="177"/>
      <c r="AR1548" s="177"/>
      <c r="AS1548" s="177"/>
      <c r="AT1548" s="177"/>
    </row>
    <row r="1549" spans="1:46" ht="15" customHeight="1">
      <c r="A1549" s="177"/>
      <c r="B1549" s="177"/>
      <c r="C1549" s="177"/>
      <c r="D1549" s="177"/>
      <c r="E1549" s="177"/>
      <c r="F1549" s="177"/>
      <c r="G1549" s="177"/>
      <c r="H1549" s="177"/>
      <c r="I1549" s="177"/>
      <c r="J1549" s="177"/>
      <c r="K1549" s="177"/>
      <c r="L1549" s="177"/>
      <c r="M1549" s="177"/>
      <c r="N1549" s="177"/>
      <c r="O1549" s="177"/>
      <c r="P1549" s="177"/>
      <c r="Q1549" s="177"/>
      <c r="R1549" s="177"/>
      <c r="S1549" s="177"/>
      <c r="T1549" s="177"/>
      <c r="U1549" s="177"/>
      <c r="V1549" s="177"/>
      <c r="W1549" s="177"/>
      <c r="X1549" s="177"/>
      <c r="Y1549" s="177"/>
      <c r="Z1549" s="177"/>
      <c r="AA1549" s="177"/>
      <c r="AB1549" s="177"/>
      <c r="AC1549" s="177"/>
      <c r="AD1549" s="177"/>
      <c r="AE1549" s="177"/>
      <c r="AF1549" s="177"/>
      <c r="AG1549" s="177"/>
      <c r="AH1549" s="177"/>
      <c r="AI1549" s="177"/>
      <c r="AJ1549" s="177"/>
      <c r="AK1549" s="177"/>
      <c r="AL1549" s="177"/>
      <c r="AM1549" s="177"/>
      <c r="AN1549" s="177"/>
      <c r="AO1549" s="177"/>
      <c r="AP1549" s="177"/>
      <c r="AQ1549" s="177"/>
      <c r="AR1549" s="177"/>
      <c r="AS1549" s="177"/>
      <c r="AT1549" s="177"/>
    </row>
    <row r="1550" spans="1:46" ht="15" customHeight="1">
      <c r="A1550" s="177"/>
      <c r="B1550" s="177"/>
      <c r="C1550" s="177"/>
      <c r="D1550" s="177"/>
      <c r="E1550" s="177"/>
      <c r="F1550" s="177"/>
      <c r="G1550" s="177"/>
      <c r="H1550" s="177"/>
      <c r="I1550" s="177"/>
      <c r="J1550" s="177"/>
      <c r="K1550" s="177"/>
      <c r="L1550" s="177"/>
      <c r="M1550" s="177"/>
      <c r="N1550" s="177"/>
      <c r="O1550" s="177"/>
      <c r="P1550" s="177"/>
      <c r="Q1550" s="177"/>
      <c r="R1550" s="177"/>
      <c r="S1550" s="177"/>
      <c r="T1550" s="177"/>
      <c r="U1550" s="177"/>
      <c r="V1550" s="177"/>
      <c r="W1550" s="177"/>
      <c r="X1550" s="177"/>
      <c r="Y1550" s="177"/>
      <c r="Z1550" s="177"/>
      <c r="AA1550" s="177"/>
      <c r="AB1550" s="177"/>
      <c r="AC1550" s="177"/>
      <c r="AD1550" s="177"/>
      <c r="AE1550" s="177"/>
      <c r="AF1550" s="177"/>
      <c r="AG1550" s="177"/>
      <c r="AH1550" s="177"/>
      <c r="AI1550" s="177"/>
      <c r="AJ1550" s="177"/>
      <c r="AK1550" s="177"/>
      <c r="AL1550" s="177"/>
      <c r="AM1550" s="177"/>
      <c r="AN1550" s="177"/>
      <c r="AO1550" s="177"/>
      <c r="AP1550" s="177"/>
      <c r="AQ1550" s="177"/>
      <c r="AR1550" s="177"/>
      <c r="AS1550" s="177"/>
      <c r="AT1550" s="177"/>
    </row>
    <row r="1551" spans="1:46" ht="15" customHeight="1">
      <c r="A1551" s="177"/>
      <c r="B1551" s="177"/>
      <c r="C1551" s="177"/>
      <c r="D1551" s="177"/>
      <c r="E1551" s="177"/>
      <c r="F1551" s="177"/>
      <c r="G1551" s="177"/>
      <c r="H1551" s="177"/>
      <c r="I1551" s="177"/>
      <c r="J1551" s="177"/>
      <c r="K1551" s="177"/>
      <c r="L1551" s="177"/>
      <c r="M1551" s="177"/>
      <c r="N1551" s="177"/>
      <c r="O1551" s="177"/>
      <c r="P1551" s="177"/>
      <c r="Q1551" s="177"/>
      <c r="R1551" s="177"/>
      <c r="S1551" s="177"/>
      <c r="T1551" s="177"/>
      <c r="U1551" s="177"/>
      <c r="V1551" s="177"/>
      <c r="W1551" s="177"/>
      <c r="X1551" s="177"/>
      <c r="Y1551" s="177"/>
      <c r="Z1551" s="177"/>
      <c r="AA1551" s="177"/>
      <c r="AB1551" s="177"/>
      <c r="AC1551" s="177"/>
      <c r="AD1551" s="177"/>
      <c r="AE1551" s="177"/>
      <c r="AF1551" s="177"/>
      <c r="AG1551" s="177"/>
      <c r="AH1551" s="177"/>
      <c r="AI1551" s="177"/>
      <c r="AJ1551" s="177"/>
      <c r="AK1551" s="177"/>
      <c r="AL1551" s="177"/>
      <c r="AM1551" s="177"/>
      <c r="AN1551" s="177"/>
      <c r="AO1551" s="177"/>
      <c r="AP1551" s="177"/>
      <c r="AQ1551" s="177"/>
      <c r="AR1551" s="177"/>
      <c r="AS1551" s="177"/>
      <c r="AT1551" s="177"/>
    </row>
    <row r="1552" spans="1:46" ht="15" customHeight="1">
      <c r="A1552" s="177"/>
      <c r="B1552" s="177"/>
      <c r="C1552" s="177"/>
      <c r="D1552" s="177"/>
      <c r="E1552" s="177"/>
      <c r="F1552" s="177"/>
      <c r="G1552" s="177"/>
      <c r="H1552" s="177"/>
      <c r="I1552" s="177"/>
      <c r="J1552" s="177"/>
      <c r="K1552" s="177"/>
      <c r="L1552" s="177"/>
      <c r="M1552" s="177"/>
      <c r="N1552" s="177"/>
      <c r="O1552" s="177"/>
      <c r="P1552" s="177"/>
      <c r="Q1552" s="177"/>
      <c r="R1552" s="177"/>
      <c r="S1552" s="177"/>
      <c r="T1552" s="177"/>
      <c r="U1552" s="177"/>
      <c r="V1552" s="177"/>
      <c r="W1552" s="177"/>
      <c r="X1552" s="177"/>
      <c r="Y1552" s="177"/>
      <c r="Z1552" s="177"/>
      <c r="AA1552" s="177"/>
      <c r="AB1552" s="177"/>
      <c r="AC1552" s="177"/>
      <c r="AD1552" s="177"/>
      <c r="AE1552" s="177"/>
      <c r="AF1552" s="177"/>
      <c r="AG1552" s="177"/>
      <c r="AH1552" s="177"/>
      <c r="AI1552" s="177"/>
      <c r="AJ1552" s="177"/>
      <c r="AK1552" s="177"/>
      <c r="AL1552" s="177"/>
      <c r="AM1552" s="177"/>
      <c r="AN1552" s="177"/>
      <c r="AO1552" s="177"/>
      <c r="AP1552" s="177"/>
      <c r="AQ1552" s="177"/>
      <c r="AR1552" s="177"/>
      <c r="AS1552" s="177"/>
      <c r="AT1552" s="177"/>
    </row>
    <row r="1553" spans="1:46" ht="15" customHeight="1">
      <c r="A1553" s="177"/>
      <c r="B1553" s="177"/>
      <c r="C1553" s="177"/>
      <c r="D1553" s="177"/>
      <c r="E1553" s="177"/>
      <c r="F1553" s="177"/>
      <c r="G1553" s="177"/>
      <c r="H1553" s="177"/>
      <c r="I1553" s="177"/>
      <c r="J1553" s="177"/>
      <c r="K1553" s="177"/>
      <c r="L1553" s="177"/>
      <c r="M1553" s="177"/>
      <c r="N1553" s="177"/>
      <c r="O1553" s="177"/>
      <c r="P1553" s="177"/>
      <c r="Q1553" s="177"/>
      <c r="R1553" s="177"/>
      <c r="S1553" s="177"/>
      <c r="T1553" s="177"/>
      <c r="U1553" s="177"/>
      <c r="V1553" s="177"/>
      <c r="W1553" s="177"/>
      <c r="X1553" s="177"/>
      <c r="Y1553" s="177"/>
      <c r="Z1553" s="177"/>
      <c r="AA1553" s="177"/>
      <c r="AB1553" s="177"/>
      <c r="AC1553" s="177"/>
      <c r="AD1553" s="177"/>
      <c r="AE1553" s="177"/>
      <c r="AF1553" s="177"/>
      <c r="AG1553" s="177"/>
      <c r="AH1553" s="177"/>
      <c r="AI1553" s="177"/>
      <c r="AJ1553" s="177"/>
      <c r="AK1553" s="177"/>
      <c r="AL1553" s="177"/>
      <c r="AM1553" s="177"/>
      <c r="AN1553" s="177"/>
      <c r="AO1553" s="177"/>
      <c r="AP1553" s="177"/>
      <c r="AQ1553" s="177"/>
      <c r="AR1553" s="177"/>
      <c r="AS1553" s="177"/>
      <c r="AT1553" s="177"/>
    </row>
    <row r="1554" spans="1:46" ht="15" customHeight="1">
      <c r="A1554" s="177"/>
      <c r="B1554" s="177"/>
      <c r="C1554" s="177"/>
      <c r="D1554" s="177"/>
      <c r="E1554" s="177"/>
      <c r="F1554" s="177"/>
      <c r="G1554" s="177"/>
      <c r="H1554" s="177"/>
      <c r="I1554" s="177"/>
      <c r="J1554" s="177"/>
      <c r="K1554" s="177"/>
      <c r="L1554" s="177"/>
      <c r="M1554" s="177"/>
      <c r="N1554" s="177"/>
      <c r="O1554" s="177"/>
      <c r="P1554" s="177"/>
      <c r="Q1554" s="177"/>
      <c r="R1554" s="177"/>
      <c r="S1554" s="177"/>
      <c r="T1554" s="177"/>
      <c r="U1554" s="177"/>
      <c r="V1554" s="177"/>
      <c r="W1554" s="177"/>
      <c r="X1554" s="177"/>
      <c r="Y1554" s="177"/>
      <c r="Z1554" s="177"/>
      <c r="AA1554" s="177"/>
      <c r="AB1554" s="177"/>
      <c r="AC1554" s="177"/>
      <c r="AD1554" s="177"/>
      <c r="AE1554" s="177"/>
      <c r="AF1554" s="177"/>
      <c r="AG1554" s="177"/>
      <c r="AH1554" s="177"/>
      <c r="AI1554" s="177"/>
      <c r="AJ1554" s="177"/>
      <c r="AK1554" s="177"/>
      <c r="AL1554" s="177"/>
      <c r="AM1554" s="177"/>
      <c r="AN1554" s="177"/>
      <c r="AO1554" s="177"/>
      <c r="AP1554" s="177"/>
      <c r="AQ1554" s="177"/>
      <c r="AR1554" s="177"/>
      <c r="AS1554" s="177"/>
      <c r="AT1554" s="177"/>
    </row>
    <row r="1555" spans="1:46" ht="15" customHeight="1">
      <c r="A1555" s="177"/>
      <c r="B1555" s="177"/>
      <c r="C1555" s="177"/>
      <c r="D1555" s="177"/>
      <c r="E1555" s="177"/>
      <c r="F1555" s="177"/>
      <c r="G1555" s="177"/>
      <c r="H1555" s="177"/>
      <c r="I1555" s="177"/>
      <c r="J1555" s="177"/>
      <c r="K1555" s="177"/>
      <c r="L1555" s="177"/>
      <c r="M1555" s="177"/>
      <c r="N1555" s="177"/>
      <c r="O1555" s="177"/>
      <c r="P1555" s="177"/>
      <c r="Q1555" s="177"/>
      <c r="R1555" s="177"/>
      <c r="S1555" s="177"/>
      <c r="T1555" s="177"/>
      <c r="U1555" s="177"/>
      <c r="V1555" s="177"/>
      <c r="W1555" s="177"/>
      <c r="X1555" s="177"/>
      <c r="Y1555" s="177"/>
      <c r="Z1555" s="177"/>
      <c r="AA1555" s="177"/>
      <c r="AB1555" s="177"/>
      <c r="AC1555" s="177"/>
      <c r="AD1555" s="177"/>
      <c r="AE1555" s="177"/>
      <c r="AF1555" s="177"/>
      <c r="AG1555" s="177"/>
      <c r="AH1555" s="177"/>
      <c r="AI1555" s="177"/>
      <c r="AJ1555" s="177"/>
      <c r="AK1555" s="177"/>
      <c r="AL1555" s="177"/>
      <c r="AM1555" s="177"/>
      <c r="AN1555" s="177"/>
      <c r="AO1555" s="177"/>
      <c r="AP1555" s="177"/>
      <c r="AQ1555" s="177"/>
      <c r="AR1555" s="177"/>
      <c r="AS1555" s="177"/>
      <c r="AT1555" s="177"/>
    </row>
    <row r="1556" spans="1:46" ht="15" customHeight="1">
      <c r="A1556" s="177"/>
      <c r="B1556" s="177"/>
      <c r="C1556" s="177"/>
      <c r="D1556" s="177"/>
      <c r="E1556" s="177"/>
      <c r="F1556" s="177"/>
      <c r="G1556" s="177"/>
      <c r="H1556" s="177"/>
      <c r="I1556" s="177"/>
      <c r="J1556" s="177"/>
      <c r="K1556" s="177"/>
      <c r="L1556" s="177"/>
      <c r="M1556" s="177"/>
      <c r="N1556" s="177"/>
      <c r="O1556" s="177"/>
      <c r="P1556" s="177"/>
      <c r="Q1556" s="177"/>
      <c r="R1556" s="177"/>
      <c r="S1556" s="177"/>
      <c r="T1556" s="177"/>
      <c r="U1556" s="177"/>
      <c r="V1556" s="177"/>
      <c r="W1556" s="177"/>
      <c r="X1556" s="177"/>
      <c r="Y1556" s="177"/>
      <c r="Z1556" s="177"/>
      <c r="AA1556" s="177"/>
      <c r="AB1556" s="177"/>
      <c r="AC1556" s="177"/>
      <c r="AD1556" s="177"/>
      <c r="AE1556" s="177"/>
      <c r="AF1556" s="177"/>
      <c r="AG1556" s="177"/>
      <c r="AH1556" s="177"/>
      <c r="AI1556" s="177"/>
      <c r="AJ1556" s="177"/>
      <c r="AK1556" s="177"/>
      <c r="AL1556" s="177"/>
      <c r="AM1556" s="177"/>
      <c r="AN1556" s="177"/>
      <c r="AO1556" s="177"/>
      <c r="AP1556" s="177"/>
      <c r="AQ1556" s="177"/>
      <c r="AR1556" s="177"/>
      <c r="AS1556" s="177"/>
      <c r="AT1556" s="177"/>
    </row>
    <row r="1557" spans="1:46" ht="15" customHeight="1">
      <c r="A1557" s="177"/>
      <c r="B1557" s="177"/>
      <c r="C1557" s="177"/>
      <c r="D1557" s="177"/>
      <c r="E1557" s="177"/>
      <c r="F1557" s="177"/>
      <c r="G1557" s="177"/>
      <c r="H1557" s="177"/>
      <c r="I1557" s="177"/>
      <c r="J1557" s="177"/>
      <c r="K1557" s="177"/>
      <c r="L1557" s="177"/>
      <c r="M1557" s="177"/>
      <c r="N1557" s="177"/>
      <c r="O1557" s="177"/>
      <c r="P1557" s="177"/>
      <c r="Q1557" s="177"/>
      <c r="R1557" s="177"/>
      <c r="S1557" s="177"/>
      <c r="T1557" s="177"/>
      <c r="U1557" s="177"/>
      <c r="V1557" s="177"/>
      <c r="W1557" s="177"/>
      <c r="X1557" s="177"/>
      <c r="Y1557" s="177"/>
      <c r="Z1557" s="177"/>
      <c r="AA1557" s="177"/>
      <c r="AB1557" s="177"/>
      <c r="AC1557" s="177"/>
      <c r="AD1557" s="177"/>
      <c r="AE1557" s="177"/>
      <c r="AF1557" s="177"/>
      <c r="AG1557" s="177"/>
      <c r="AH1557" s="177"/>
      <c r="AI1557" s="177"/>
      <c r="AJ1557" s="177"/>
      <c r="AK1557" s="177"/>
      <c r="AL1557" s="177"/>
      <c r="AM1557" s="177"/>
      <c r="AN1557" s="177"/>
      <c r="AO1557" s="177"/>
      <c r="AP1557" s="177"/>
      <c r="AQ1557" s="177"/>
      <c r="AR1557" s="177"/>
      <c r="AS1557" s="177"/>
      <c r="AT1557" s="177"/>
    </row>
    <row r="1558" spans="1:46" ht="15" customHeight="1">
      <c r="A1558" s="177"/>
      <c r="B1558" s="177"/>
      <c r="C1558" s="177"/>
      <c r="D1558" s="177"/>
      <c r="E1558" s="177"/>
      <c r="F1558" s="177"/>
      <c r="G1558" s="177"/>
      <c r="H1558" s="177"/>
      <c r="I1558" s="177"/>
      <c r="J1558" s="177"/>
      <c r="K1558" s="177"/>
      <c r="L1558" s="177"/>
      <c r="M1558" s="177"/>
      <c r="N1558" s="177"/>
      <c r="O1558" s="177"/>
      <c r="P1558" s="177"/>
      <c r="Q1558" s="177"/>
      <c r="R1558" s="177"/>
      <c r="S1558" s="177"/>
      <c r="T1558" s="177"/>
      <c r="U1558" s="177"/>
      <c r="V1558" s="177"/>
      <c r="W1558" s="177"/>
      <c r="X1558" s="177"/>
      <c r="Y1558" s="177"/>
      <c r="Z1558" s="177"/>
      <c r="AA1558" s="177"/>
      <c r="AB1558" s="177"/>
      <c r="AC1558" s="177"/>
      <c r="AD1558" s="177"/>
      <c r="AE1558" s="177"/>
      <c r="AF1558" s="177"/>
      <c r="AG1558" s="177"/>
      <c r="AH1558" s="177"/>
      <c r="AI1558" s="177"/>
      <c r="AJ1558" s="177"/>
      <c r="AK1558" s="177"/>
      <c r="AL1558" s="177"/>
      <c r="AM1558" s="177"/>
      <c r="AN1558" s="177"/>
      <c r="AO1558" s="177"/>
      <c r="AP1558" s="177"/>
      <c r="AQ1558" s="177"/>
      <c r="AR1558" s="177"/>
      <c r="AS1558" s="177"/>
      <c r="AT1558" s="177"/>
    </row>
    <row r="1559" spans="1:46" ht="15" customHeight="1">
      <c r="A1559" s="177"/>
      <c r="B1559" s="177"/>
      <c r="C1559" s="177"/>
      <c r="D1559" s="177"/>
      <c r="E1559" s="177"/>
      <c r="F1559" s="177"/>
      <c r="G1559" s="177"/>
      <c r="H1559" s="177"/>
      <c r="I1559" s="177"/>
      <c r="J1559" s="177"/>
      <c r="K1559" s="177"/>
      <c r="L1559" s="177"/>
      <c r="M1559" s="177"/>
      <c r="N1559" s="177"/>
      <c r="O1559" s="177"/>
      <c r="P1559" s="177"/>
      <c r="Q1559" s="177"/>
      <c r="R1559" s="177"/>
      <c r="S1559" s="177"/>
      <c r="T1559" s="177"/>
      <c r="U1559" s="177"/>
      <c r="V1559" s="177"/>
      <c r="W1559" s="177"/>
      <c r="X1559" s="177"/>
      <c r="Y1559" s="177"/>
      <c r="Z1559" s="177"/>
      <c r="AA1559" s="177"/>
      <c r="AB1559" s="177"/>
      <c r="AC1559" s="177"/>
      <c r="AD1559" s="177"/>
      <c r="AE1559" s="177"/>
      <c r="AF1559" s="177"/>
      <c r="AG1559" s="177"/>
      <c r="AH1559" s="177"/>
      <c r="AI1559" s="177"/>
      <c r="AJ1559" s="177"/>
      <c r="AK1559" s="177"/>
      <c r="AL1559" s="177"/>
      <c r="AM1559" s="177"/>
      <c r="AN1559" s="177"/>
      <c r="AO1559" s="177"/>
      <c r="AP1559" s="177"/>
      <c r="AQ1559" s="177"/>
      <c r="AR1559" s="177"/>
      <c r="AS1559" s="177"/>
      <c r="AT1559" s="177"/>
    </row>
    <row r="1560" spans="1:46" ht="15" customHeight="1">
      <c r="A1560" s="177"/>
      <c r="B1560" s="177"/>
      <c r="C1560" s="177"/>
      <c r="D1560" s="177"/>
      <c r="E1560" s="177"/>
      <c r="F1560" s="177"/>
      <c r="G1560" s="177"/>
      <c r="H1560" s="177"/>
      <c r="I1560" s="177"/>
      <c r="J1560" s="177"/>
      <c r="K1560" s="177"/>
      <c r="L1560" s="177"/>
      <c r="M1560" s="177"/>
      <c r="N1560" s="177"/>
      <c r="O1560" s="177"/>
      <c r="P1560" s="177"/>
      <c r="Q1560" s="177"/>
      <c r="R1560" s="177"/>
      <c r="S1560" s="177"/>
      <c r="T1560" s="177"/>
      <c r="U1560" s="177"/>
      <c r="V1560" s="177"/>
      <c r="W1560" s="177"/>
      <c r="X1560" s="177"/>
      <c r="Y1560" s="177"/>
      <c r="Z1560" s="177"/>
      <c r="AA1560" s="177"/>
      <c r="AB1560" s="177"/>
      <c r="AC1560" s="177"/>
      <c r="AD1560" s="177"/>
      <c r="AE1560" s="177"/>
      <c r="AF1560" s="177"/>
      <c r="AG1560" s="177"/>
      <c r="AH1560" s="177"/>
      <c r="AI1560" s="177"/>
      <c r="AJ1560" s="177"/>
      <c r="AK1560" s="177"/>
      <c r="AL1560" s="177"/>
      <c r="AM1560" s="177"/>
      <c r="AN1560" s="177"/>
      <c r="AO1560" s="177"/>
      <c r="AP1560" s="177"/>
      <c r="AQ1560" s="177"/>
      <c r="AR1560" s="177"/>
      <c r="AS1560" s="177"/>
      <c r="AT1560" s="177"/>
    </row>
    <row r="1561" spans="1:46" ht="15" customHeight="1">
      <c r="A1561" s="177"/>
      <c r="B1561" s="177"/>
      <c r="C1561" s="177"/>
      <c r="D1561" s="177"/>
      <c r="E1561" s="177"/>
      <c r="F1561" s="177"/>
      <c r="G1561" s="177"/>
      <c r="H1561" s="177"/>
      <c r="I1561" s="177"/>
      <c r="J1561" s="177"/>
      <c r="K1561" s="177"/>
      <c r="L1561" s="177"/>
      <c r="M1561" s="177"/>
      <c r="N1561" s="177"/>
      <c r="O1561" s="177"/>
      <c r="P1561" s="177"/>
      <c r="Q1561" s="177"/>
      <c r="R1561" s="177"/>
      <c r="S1561" s="177"/>
      <c r="T1561" s="177"/>
      <c r="U1561" s="177"/>
      <c r="V1561" s="177"/>
      <c r="W1561" s="177"/>
      <c r="X1561" s="177"/>
      <c r="Y1561" s="177"/>
      <c r="Z1561" s="177"/>
      <c r="AA1561" s="177"/>
      <c r="AB1561" s="177"/>
      <c r="AC1561" s="177"/>
      <c r="AD1561" s="177"/>
      <c r="AE1561" s="177"/>
      <c r="AF1561" s="177"/>
      <c r="AG1561" s="177"/>
      <c r="AH1561" s="177"/>
      <c r="AI1561" s="177"/>
      <c r="AJ1561" s="177"/>
      <c r="AK1561" s="177"/>
      <c r="AL1561" s="177"/>
      <c r="AM1561" s="177"/>
      <c r="AN1561" s="177"/>
      <c r="AO1561" s="177"/>
      <c r="AP1561" s="177"/>
      <c r="AQ1561" s="177"/>
      <c r="AR1561" s="177"/>
      <c r="AS1561" s="177"/>
      <c r="AT1561" s="177"/>
    </row>
    <row r="1562" spans="1:46" ht="15" customHeight="1">
      <c r="A1562" s="177"/>
      <c r="B1562" s="177"/>
      <c r="C1562" s="177"/>
      <c r="D1562" s="177"/>
      <c r="E1562" s="177"/>
      <c r="F1562" s="177"/>
      <c r="G1562" s="177"/>
      <c r="H1562" s="177"/>
      <c r="I1562" s="177"/>
      <c r="J1562" s="177"/>
      <c r="K1562" s="177"/>
      <c r="L1562" s="177"/>
      <c r="M1562" s="177"/>
      <c r="N1562" s="177"/>
      <c r="O1562" s="177"/>
      <c r="P1562" s="177"/>
      <c r="Q1562" s="177"/>
      <c r="R1562" s="177"/>
      <c r="S1562" s="177"/>
      <c r="T1562" s="177"/>
      <c r="U1562" s="177"/>
      <c r="V1562" s="177"/>
      <c r="W1562" s="177"/>
      <c r="X1562" s="177"/>
      <c r="Y1562" s="177"/>
      <c r="Z1562" s="177"/>
      <c r="AA1562" s="177"/>
      <c r="AB1562" s="177"/>
      <c r="AC1562" s="177"/>
      <c r="AD1562" s="177"/>
      <c r="AE1562" s="177"/>
      <c r="AF1562" s="177"/>
      <c r="AG1562" s="177"/>
      <c r="AH1562" s="177"/>
      <c r="AI1562" s="177"/>
      <c r="AJ1562" s="177"/>
      <c r="AK1562" s="177"/>
      <c r="AL1562" s="177"/>
      <c r="AM1562" s="177"/>
      <c r="AN1562" s="177"/>
      <c r="AO1562" s="177"/>
      <c r="AP1562" s="177"/>
      <c r="AQ1562" s="177"/>
      <c r="AR1562" s="177"/>
      <c r="AS1562" s="177"/>
      <c r="AT1562" s="177"/>
    </row>
    <row r="1563" spans="1:46" ht="15" customHeight="1">
      <c r="A1563" s="177"/>
      <c r="B1563" s="177"/>
      <c r="C1563" s="177"/>
      <c r="D1563" s="177"/>
      <c r="E1563" s="177"/>
      <c r="F1563" s="177"/>
      <c r="G1563" s="177"/>
      <c r="H1563" s="177"/>
      <c r="I1563" s="177"/>
      <c r="J1563" s="177"/>
      <c r="K1563" s="177"/>
      <c r="L1563" s="177"/>
      <c r="M1563" s="177"/>
      <c r="N1563" s="177"/>
      <c r="O1563" s="177"/>
      <c r="P1563" s="177"/>
      <c r="Q1563" s="177"/>
      <c r="R1563" s="177"/>
      <c r="S1563" s="177"/>
      <c r="T1563" s="177"/>
      <c r="U1563" s="177"/>
      <c r="V1563" s="177"/>
      <c r="W1563" s="177"/>
      <c r="X1563" s="177"/>
      <c r="Y1563" s="177"/>
      <c r="Z1563" s="177"/>
      <c r="AA1563" s="177"/>
      <c r="AB1563" s="177"/>
      <c r="AC1563" s="177"/>
      <c r="AD1563" s="177"/>
      <c r="AE1563" s="177"/>
      <c r="AF1563" s="177"/>
      <c r="AG1563" s="177"/>
      <c r="AH1563" s="177"/>
      <c r="AI1563" s="177"/>
      <c r="AJ1563" s="177"/>
      <c r="AK1563" s="177"/>
      <c r="AL1563" s="177"/>
      <c r="AM1563" s="177"/>
      <c r="AN1563" s="177"/>
      <c r="AO1563" s="177"/>
      <c r="AP1563" s="177"/>
      <c r="AQ1563" s="177"/>
      <c r="AR1563" s="177"/>
      <c r="AS1563" s="177"/>
      <c r="AT1563" s="177"/>
    </row>
    <row r="1564" spans="1:46" ht="15" customHeight="1">
      <c r="A1564" s="177"/>
      <c r="B1564" s="177"/>
      <c r="C1564" s="177"/>
      <c r="D1564" s="177"/>
      <c r="E1564" s="177"/>
      <c r="F1564" s="177"/>
      <c r="G1564" s="177"/>
      <c r="H1564" s="177"/>
      <c r="I1564" s="177"/>
      <c r="J1564" s="177"/>
      <c r="K1564" s="177"/>
      <c r="L1564" s="177"/>
      <c r="M1564" s="177"/>
      <c r="N1564" s="177"/>
      <c r="O1564" s="177"/>
      <c r="P1564" s="177"/>
      <c r="Q1564" s="177"/>
      <c r="R1564" s="177"/>
      <c r="S1564" s="177"/>
      <c r="T1564" s="177"/>
      <c r="U1564" s="177"/>
      <c r="V1564" s="177"/>
      <c r="W1564" s="177"/>
      <c r="X1564" s="177"/>
      <c r="Y1564" s="177"/>
      <c r="Z1564" s="177"/>
      <c r="AA1564" s="177"/>
      <c r="AB1564" s="177"/>
      <c r="AC1564" s="177"/>
      <c r="AD1564" s="177"/>
      <c r="AE1564" s="177"/>
      <c r="AF1564" s="177"/>
      <c r="AG1564" s="177"/>
      <c r="AH1564" s="177"/>
      <c r="AI1564" s="177"/>
      <c r="AJ1564" s="177"/>
      <c r="AK1564" s="177"/>
      <c r="AL1564" s="177"/>
      <c r="AM1564" s="177"/>
      <c r="AN1564" s="177"/>
      <c r="AO1564" s="177"/>
      <c r="AP1564" s="177"/>
      <c r="AQ1564" s="177"/>
      <c r="AR1564" s="177"/>
      <c r="AS1564" s="177"/>
      <c r="AT1564" s="177"/>
    </row>
    <row r="1565" spans="1:46" ht="15" customHeight="1">
      <c r="A1565" s="177"/>
      <c r="B1565" s="177"/>
      <c r="C1565" s="177"/>
      <c r="D1565" s="177"/>
      <c r="E1565" s="177"/>
      <c r="F1565" s="177"/>
      <c r="G1565" s="177"/>
      <c r="H1565" s="177"/>
      <c r="I1565" s="177"/>
      <c r="J1565" s="177"/>
      <c r="K1565" s="177"/>
      <c r="L1565" s="177"/>
      <c r="M1565" s="177"/>
      <c r="N1565" s="177"/>
      <c r="O1565" s="177"/>
      <c r="P1565" s="177"/>
      <c r="Q1565" s="177"/>
      <c r="R1565" s="177"/>
      <c r="S1565" s="177"/>
      <c r="T1565" s="177"/>
      <c r="U1565" s="177"/>
      <c r="V1565" s="177"/>
      <c r="W1565" s="177"/>
      <c r="X1565" s="177"/>
      <c r="Y1565" s="177"/>
      <c r="Z1565" s="177"/>
      <c r="AA1565" s="177"/>
      <c r="AB1565" s="177"/>
      <c r="AC1565" s="177"/>
      <c r="AD1565" s="177"/>
      <c r="AE1565" s="177"/>
      <c r="AF1565" s="177"/>
      <c r="AG1565" s="177"/>
      <c r="AH1565" s="177"/>
      <c r="AI1565" s="177"/>
      <c r="AJ1565" s="177"/>
      <c r="AK1565" s="177"/>
      <c r="AL1565" s="177"/>
      <c r="AM1565" s="177"/>
      <c r="AN1565" s="177"/>
      <c r="AO1565" s="177"/>
      <c r="AP1565" s="177"/>
      <c r="AQ1565" s="177"/>
      <c r="AR1565" s="177"/>
      <c r="AS1565" s="177"/>
      <c r="AT1565" s="177"/>
    </row>
    <row r="1566" spans="1:46" ht="15" customHeight="1">
      <c r="A1566" s="177"/>
      <c r="B1566" s="177"/>
      <c r="C1566" s="177"/>
      <c r="D1566" s="177"/>
      <c r="E1566" s="177"/>
      <c r="F1566" s="177"/>
      <c r="G1566" s="177"/>
      <c r="H1566" s="177"/>
      <c r="I1566" s="177"/>
      <c r="J1566" s="177"/>
      <c r="K1566" s="177"/>
      <c r="L1566" s="177"/>
      <c r="M1566" s="177"/>
      <c r="N1566" s="177"/>
      <c r="O1566" s="177"/>
      <c r="P1566" s="177"/>
      <c r="Q1566" s="177"/>
      <c r="R1566" s="177"/>
      <c r="S1566" s="177"/>
      <c r="T1566" s="177"/>
      <c r="U1566" s="177"/>
      <c r="V1566" s="177"/>
      <c r="W1566" s="177"/>
      <c r="X1566" s="177"/>
      <c r="Y1566" s="177"/>
      <c r="Z1566" s="177"/>
      <c r="AA1566" s="177"/>
      <c r="AB1566" s="177"/>
      <c r="AC1566" s="177"/>
      <c r="AD1566" s="177"/>
      <c r="AE1566" s="177"/>
      <c r="AF1566" s="177"/>
      <c r="AG1566" s="177"/>
      <c r="AH1566" s="177"/>
      <c r="AI1566" s="177"/>
      <c r="AJ1566" s="177"/>
      <c r="AK1566" s="177"/>
      <c r="AL1566" s="177"/>
      <c r="AM1566" s="177"/>
      <c r="AN1566" s="177"/>
      <c r="AO1566" s="177"/>
      <c r="AP1566" s="177"/>
      <c r="AQ1566" s="177"/>
      <c r="AR1566" s="177"/>
      <c r="AS1566" s="177"/>
      <c r="AT1566" s="177"/>
    </row>
    <row r="1567" spans="1:46" ht="15" customHeight="1">
      <c r="A1567" s="177"/>
      <c r="B1567" s="177"/>
      <c r="C1567" s="177"/>
      <c r="D1567" s="177"/>
      <c r="E1567" s="177"/>
      <c r="F1567" s="177"/>
      <c r="G1567" s="177"/>
      <c r="H1567" s="177"/>
      <c r="I1567" s="177"/>
      <c r="J1567" s="177"/>
      <c r="K1567" s="177"/>
      <c r="L1567" s="177"/>
      <c r="M1567" s="177"/>
      <c r="N1567" s="177"/>
      <c r="O1567" s="177"/>
      <c r="P1567" s="177"/>
      <c r="Q1567" s="177"/>
      <c r="R1567" s="177"/>
      <c r="S1567" s="177"/>
      <c r="T1567" s="177"/>
      <c r="U1567" s="177"/>
      <c r="V1567" s="177"/>
      <c r="W1567" s="177"/>
      <c r="X1567" s="177"/>
      <c r="Y1567" s="177"/>
      <c r="Z1567" s="177"/>
      <c r="AA1567" s="177"/>
      <c r="AB1567" s="177"/>
      <c r="AC1567" s="177"/>
      <c r="AD1567" s="177"/>
      <c r="AE1567" s="177"/>
      <c r="AF1567" s="177"/>
      <c r="AG1567" s="177"/>
      <c r="AH1567" s="177"/>
      <c r="AI1567" s="177"/>
      <c r="AJ1567" s="177"/>
      <c r="AK1567" s="177"/>
      <c r="AL1567" s="177"/>
      <c r="AM1567" s="177"/>
      <c r="AN1567" s="177"/>
      <c r="AO1567" s="177"/>
      <c r="AP1567" s="177"/>
      <c r="AQ1567" s="177"/>
      <c r="AR1567" s="177"/>
      <c r="AS1567" s="177"/>
      <c r="AT1567" s="177"/>
    </row>
    <row r="1568" spans="1:46" ht="15" customHeight="1">
      <c r="A1568" s="177"/>
      <c r="B1568" s="177"/>
      <c r="C1568" s="177"/>
      <c r="D1568" s="177"/>
      <c r="E1568" s="177"/>
      <c r="F1568" s="177"/>
      <c r="G1568" s="177"/>
      <c r="H1568" s="177"/>
      <c r="I1568" s="177"/>
      <c r="J1568" s="177"/>
      <c r="K1568" s="177"/>
      <c r="L1568" s="177"/>
      <c r="M1568" s="177"/>
      <c r="N1568" s="177"/>
      <c r="O1568" s="177"/>
      <c r="P1568" s="177"/>
      <c r="Q1568" s="177"/>
      <c r="R1568" s="177"/>
      <c r="S1568" s="177"/>
      <c r="T1568" s="177"/>
      <c r="U1568" s="177"/>
      <c r="V1568" s="177"/>
      <c r="W1568" s="177"/>
      <c r="X1568" s="177"/>
      <c r="Y1568" s="177"/>
      <c r="Z1568" s="177"/>
      <c r="AA1568" s="177"/>
      <c r="AB1568" s="177"/>
      <c r="AC1568" s="177"/>
      <c r="AD1568" s="177"/>
      <c r="AE1568" s="177"/>
      <c r="AF1568" s="177"/>
      <c r="AG1568" s="177"/>
      <c r="AH1568" s="177"/>
      <c r="AI1568" s="177"/>
      <c r="AJ1568" s="177"/>
      <c r="AK1568" s="177"/>
      <c r="AL1568" s="177"/>
      <c r="AM1568" s="177"/>
      <c r="AN1568" s="177"/>
      <c r="AO1568" s="177"/>
      <c r="AP1568" s="177"/>
      <c r="AQ1568" s="177"/>
      <c r="AR1568" s="177"/>
      <c r="AS1568" s="177"/>
      <c r="AT1568" s="177"/>
    </row>
    <row r="1569" spans="1:46" ht="15" customHeight="1">
      <c r="A1569" s="177"/>
      <c r="B1569" s="177"/>
      <c r="C1569" s="177"/>
      <c r="D1569" s="177"/>
      <c r="E1569" s="177"/>
      <c r="F1569" s="177"/>
      <c r="G1569" s="177"/>
      <c r="H1569" s="177"/>
      <c r="I1569" s="177"/>
      <c r="J1569" s="177"/>
      <c r="K1569" s="177"/>
      <c r="L1569" s="177"/>
      <c r="M1569" s="177"/>
      <c r="N1569" s="177"/>
      <c r="O1569" s="177"/>
      <c r="P1569" s="177"/>
      <c r="Q1569" s="177"/>
      <c r="R1569" s="177"/>
      <c r="S1569" s="177"/>
      <c r="T1569" s="177"/>
      <c r="U1569" s="177"/>
      <c r="V1569" s="177"/>
      <c r="W1569" s="177"/>
      <c r="X1569" s="177"/>
      <c r="Y1569" s="177"/>
      <c r="Z1569" s="177"/>
      <c r="AA1569" s="177"/>
      <c r="AB1569" s="177"/>
      <c r="AC1569" s="177"/>
      <c r="AD1569" s="177"/>
      <c r="AE1569" s="177"/>
      <c r="AF1569" s="177"/>
      <c r="AG1569" s="177"/>
      <c r="AH1569" s="177"/>
      <c r="AI1569" s="177"/>
      <c r="AJ1569" s="177"/>
      <c r="AK1569" s="177"/>
      <c r="AL1569" s="177"/>
      <c r="AM1569" s="177"/>
      <c r="AN1569" s="177"/>
      <c r="AO1569" s="177"/>
      <c r="AP1569" s="177"/>
      <c r="AQ1569" s="177"/>
      <c r="AR1569" s="177"/>
      <c r="AS1569" s="177"/>
      <c r="AT1569" s="177"/>
    </row>
    <row r="1570" spans="1:46" ht="15" customHeight="1">
      <c r="A1570" s="177"/>
      <c r="B1570" s="177"/>
      <c r="C1570" s="177"/>
      <c r="D1570" s="177"/>
      <c r="E1570" s="177"/>
      <c r="F1570" s="177"/>
      <c r="G1570" s="177"/>
      <c r="H1570" s="177"/>
      <c r="I1570" s="177"/>
      <c r="J1570" s="177"/>
      <c r="K1570" s="177"/>
      <c r="L1570" s="177"/>
      <c r="M1570" s="177"/>
      <c r="N1570" s="177"/>
      <c r="O1570" s="177"/>
      <c r="P1570" s="177"/>
      <c r="Q1570" s="177"/>
      <c r="R1570" s="177"/>
      <c r="S1570" s="177"/>
      <c r="T1570" s="177"/>
      <c r="U1570" s="177"/>
      <c r="V1570" s="177"/>
      <c r="W1570" s="177"/>
      <c r="X1570" s="177"/>
      <c r="Y1570" s="177"/>
      <c r="Z1570" s="177"/>
      <c r="AA1570" s="177"/>
      <c r="AB1570" s="177"/>
      <c r="AC1570" s="177"/>
      <c r="AD1570" s="177"/>
      <c r="AE1570" s="177"/>
      <c r="AF1570" s="177"/>
      <c r="AG1570" s="177"/>
      <c r="AH1570" s="177"/>
      <c r="AI1570" s="177"/>
      <c r="AJ1570" s="177"/>
      <c r="AK1570" s="177"/>
      <c r="AL1570" s="177"/>
      <c r="AM1570" s="177"/>
      <c r="AN1570" s="177"/>
      <c r="AO1570" s="177"/>
      <c r="AP1570" s="177"/>
      <c r="AQ1570" s="177"/>
      <c r="AR1570" s="177"/>
      <c r="AS1570" s="177"/>
      <c r="AT1570" s="177"/>
    </row>
    <row r="1571" spans="1:46" ht="15" customHeight="1">
      <c r="A1571" s="177"/>
      <c r="B1571" s="177"/>
      <c r="C1571" s="177"/>
      <c r="D1571" s="177"/>
      <c r="E1571" s="177"/>
      <c r="F1571" s="177"/>
      <c r="G1571" s="177"/>
      <c r="H1571" s="177"/>
      <c r="I1571" s="177"/>
      <c r="J1571" s="177"/>
      <c r="K1571" s="177"/>
      <c r="L1571" s="177"/>
      <c r="M1571" s="177"/>
      <c r="N1571" s="177"/>
      <c r="O1571" s="177"/>
      <c r="P1571" s="177"/>
      <c r="Q1571" s="177"/>
      <c r="R1571" s="177"/>
      <c r="S1571" s="177"/>
      <c r="T1571" s="177"/>
      <c r="U1571" s="177"/>
      <c r="V1571" s="177"/>
      <c r="W1571" s="177"/>
      <c r="X1571" s="177"/>
      <c r="Y1571" s="177"/>
      <c r="Z1571" s="177"/>
      <c r="AA1571" s="177"/>
      <c r="AB1571" s="177"/>
      <c r="AC1571" s="177"/>
      <c r="AD1571" s="177"/>
      <c r="AE1571" s="177"/>
      <c r="AF1571" s="177"/>
      <c r="AG1571" s="177"/>
      <c r="AH1571" s="177"/>
      <c r="AI1571" s="177"/>
      <c r="AJ1571" s="177"/>
      <c r="AK1571" s="177"/>
      <c r="AL1571" s="177"/>
      <c r="AM1571" s="177"/>
      <c r="AN1571" s="177"/>
      <c r="AO1571" s="177"/>
      <c r="AP1571" s="177"/>
      <c r="AQ1571" s="177"/>
      <c r="AR1571" s="177"/>
      <c r="AS1571" s="177"/>
      <c r="AT1571" s="177"/>
    </row>
    <row r="1572" spans="1:46" ht="15" customHeight="1">
      <c r="A1572" s="177"/>
      <c r="B1572" s="177"/>
      <c r="C1572" s="177"/>
      <c r="D1572" s="177"/>
      <c r="E1572" s="177"/>
      <c r="F1572" s="177"/>
      <c r="G1572" s="177"/>
      <c r="H1572" s="177"/>
      <c r="I1572" s="177"/>
      <c r="J1572" s="177"/>
      <c r="K1572" s="177"/>
      <c r="L1572" s="177"/>
      <c r="M1572" s="177"/>
      <c r="N1572" s="177"/>
      <c r="O1572" s="177"/>
      <c r="P1572" s="177"/>
      <c r="Q1572" s="177"/>
      <c r="R1572" s="177"/>
      <c r="S1572" s="177"/>
      <c r="T1572" s="177"/>
      <c r="U1572" s="177"/>
      <c r="V1572" s="177"/>
      <c r="W1572" s="177"/>
      <c r="X1572" s="177"/>
      <c r="Y1572" s="177"/>
      <c r="Z1572" s="177"/>
      <c r="AA1572" s="177"/>
      <c r="AB1572" s="177"/>
      <c r="AC1572" s="177"/>
      <c r="AD1572" s="177"/>
      <c r="AE1572" s="177"/>
      <c r="AF1572" s="177"/>
      <c r="AG1572" s="177"/>
      <c r="AH1572" s="177"/>
      <c r="AI1572" s="177"/>
      <c r="AJ1572" s="177"/>
      <c r="AK1572" s="177"/>
      <c r="AL1572" s="177"/>
      <c r="AM1572" s="177"/>
      <c r="AN1572" s="177"/>
      <c r="AO1572" s="177"/>
      <c r="AP1572" s="177"/>
      <c r="AQ1572" s="177"/>
      <c r="AR1572" s="177"/>
      <c r="AS1572" s="177"/>
      <c r="AT1572" s="177"/>
    </row>
    <row r="1573" spans="1:46" ht="15" customHeight="1">
      <c r="A1573" s="177"/>
      <c r="B1573" s="177"/>
      <c r="C1573" s="177"/>
      <c r="D1573" s="177"/>
      <c r="E1573" s="177"/>
      <c r="F1573" s="177"/>
      <c r="G1573" s="177"/>
      <c r="H1573" s="177"/>
      <c r="I1573" s="177"/>
      <c r="J1573" s="177"/>
      <c r="K1573" s="177"/>
      <c r="L1573" s="177"/>
      <c r="M1573" s="177"/>
      <c r="N1573" s="177"/>
      <c r="O1573" s="177"/>
      <c r="P1573" s="177"/>
      <c r="Q1573" s="177"/>
      <c r="R1573" s="177"/>
      <c r="S1573" s="177"/>
      <c r="T1573" s="177"/>
      <c r="U1573" s="177"/>
      <c r="V1573" s="177"/>
      <c r="W1573" s="177"/>
      <c r="X1573" s="177"/>
      <c r="Y1573" s="177"/>
      <c r="Z1573" s="177"/>
      <c r="AA1573" s="177"/>
      <c r="AB1573" s="177"/>
      <c r="AC1573" s="177"/>
      <c r="AD1573" s="177"/>
      <c r="AE1573" s="177"/>
      <c r="AF1573" s="177"/>
      <c r="AG1573" s="177"/>
      <c r="AH1573" s="177"/>
      <c r="AI1573" s="177"/>
      <c r="AJ1573" s="177"/>
      <c r="AK1573" s="177"/>
      <c r="AL1573" s="177"/>
      <c r="AM1573" s="177"/>
      <c r="AN1573" s="177"/>
      <c r="AO1573" s="177"/>
      <c r="AP1573" s="177"/>
      <c r="AQ1573" s="177"/>
      <c r="AR1573" s="177"/>
      <c r="AS1573" s="177"/>
      <c r="AT1573" s="177"/>
    </row>
    <row r="1574" spans="1:46" ht="15" customHeight="1">
      <c r="A1574" s="177"/>
      <c r="B1574" s="177"/>
      <c r="C1574" s="177"/>
      <c r="D1574" s="177"/>
      <c r="E1574" s="177"/>
      <c r="F1574" s="177"/>
      <c r="G1574" s="177"/>
      <c r="H1574" s="177"/>
      <c r="I1574" s="177"/>
      <c r="J1574" s="177"/>
      <c r="K1574" s="177"/>
      <c r="L1574" s="177"/>
      <c r="M1574" s="177"/>
      <c r="N1574" s="177"/>
      <c r="O1574" s="177"/>
      <c r="P1574" s="177"/>
      <c r="Q1574" s="177"/>
      <c r="R1574" s="177"/>
      <c r="S1574" s="177"/>
      <c r="T1574" s="177"/>
      <c r="U1574" s="177"/>
      <c r="V1574" s="177"/>
      <c r="W1574" s="177"/>
      <c r="X1574" s="177"/>
      <c r="Y1574" s="177"/>
      <c r="Z1574" s="177"/>
      <c r="AA1574" s="177"/>
      <c r="AB1574" s="177"/>
      <c r="AC1574" s="177"/>
      <c r="AD1574" s="177"/>
      <c r="AE1574" s="177"/>
      <c r="AF1574" s="177"/>
      <c r="AG1574" s="177"/>
      <c r="AH1574" s="177"/>
      <c r="AI1574" s="177"/>
      <c r="AJ1574" s="177"/>
      <c r="AK1574" s="177"/>
      <c r="AL1574" s="177"/>
      <c r="AM1574" s="177"/>
      <c r="AN1574" s="177"/>
      <c r="AO1574" s="177"/>
      <c r="AP1574" s="177"/>
      <c r="AQ1574" s="177"/>
      <c r="AR1574" s="177"/>
      <c r="AS1574" s="177"/>
      <c r="AT1574" s="177"/>
    </row>
    <row r="1575" spans="1:46" ht="15" customHeight="1">
      <c r="A1575" s="177"/>
      <c r="B1575" s="177"/>
      <c r="C1575" s="177"/>
      <c r="D1575" s="177"/>
      <c r="E1575" s="177"/>
      <c r="F1575" s="177"/>
      <c r="G1575" s="177"/>
      <c r="H1575" s="177"/>
      <c r="I1575" s="177"/>
      <c r="J1575" s="177"/>
      <c r="K1575" s="177"/>
      <c r="L1575" s="177"/>
      <c r="M1575" s="177"/>
      <c r="N1575" s="177"/>
      <c r="O1575" s="177"/>
      <c r="P1575" s="177"/>
      <c r="Q1575" s="177"/>
      <c r="R1575" s="177"/>
      <c r="S1575" s="177"/>
      <c r="T1575" s="177"/>
      <c r="U1575" s="177"/>
      <c r="V1575" s="177"/>
      <c r="W1575" s="177"/>
      <c r="X1575" s="177"/>
      <c r="Y1575" s="177"/>
      <c r="Z1575" s="177"/>
      <c r="AA1575" s="177"/>
      <c r="AB1575" s="177"/>
      <c r="AC1575" s="177"/>
      <c r="AD1575" s="177"/>
      <c r="AE1575" s="177"/>
      <c r="AF1575" s="177"/>
      <c r="AG1575" s="177"/>
      <c r="AH1575" s="177"/>
      <c r="AI1575" s="177"/>
      <c r="AJ1575" s="177"/>
      <c r="AK1575" s="177"/>
      <c r="AL1575" s="177"/>
      <c r="AM1575" s="177"/>
      <c r="AN1575" s="177"/>
      <c r="AO1575" s="177"/>
      <c r="AP1575" s="177"/>
      <c r="AQ1575" s="177"/>
      <c r="AR1575" s="177"/>
      <c r="AS1575" s="177"/>
      <c r="AT1575" s="177"/>
    </row>
    <row r="1576" spans="1:46" ht="15" customHeight="1">
      <c r="A1576" s="177"/>
      <c r="B1576" s="177"/>
      <c r="C1576" s="177"/>
      <c r="D1576" s="177"/>
      <c r="E1576" s="177"/>
      <c r="F1576" s="177"/>
      <c r="G1576" s="177"/>
      <c r="H1576" s="177"/>
      <c r="I1576" s="177"/>
      <c r="J1576" s="177"/>
      <c r="K1576" s="177"/>
      <c r="L1576" s="177"/>
      <c r="M1576" s="177"/>
      <c r="N1576" s="177"/>
      <c r="O1576" s="177"/>
      <c r="P1576" s="177"/>
      <c r="Q1576" s="177"/>
      <c r="R1576" s="177"/>
      <c r="S1576" s="177"/>
      <c r="T1576" s="177"/>
      <c r="U1576" s="177"/>
      <c r="V1576" s="177"/>
      <c r="W1576" s="177"/>
      <c r="X1576" s="177"/>
      <c r="Y1576" s="177"/>
      <c r="Z1576" s="177"/>
      <c r="AA1576" s="177"/>
      <c r="AB1576" s="177"/>
      <c r="AC1576" s="177"/>
      <c r="AD1576" s="177"/>
      <c r="AE1576" s="177"/>
      <c r="AF1576" s="177"/>
      <c r="AG1576" s="177"/>
      <c r="AH1576" s="177"/>
      <c r="AI1576" s="177"/>
      <c r="AJ1576" s="177"/>
      <c r="AK1576" s="177"/>
      <c r="AL1576" s="177"/>
      <c r="AM1576" s="177"/>
      <c r="AN1576" s="177"/>
      <c r="AO1576" s="177"/>
      <c r="AP1576" s="177"/>
      <c r="AQ1576" s="177"/>
      <c r="AR1576" s="177"/>
      <c r="AS1576" s="177"/>
      <c r="AT1576" s="177"/>
    </row>
    <row r="1577" spans="1:46" ht="15" customHeight="1">
      <c r="A1577" s="177"/>
      <c r="B1577" s="177"/>
      <c r="C1577" s="177"/>
      <c r="D1577" s="177"/>
      <c r="E1577" s="177"/>
      <c r="F1577" s="177"/>
      <c r="G1577" s="177"/>
      <c r="H1577" s="177"/>
      <c r="I1577" s="177"/>
      <c r="J1577" s="177"/>
      <c r="K1577" s="177"/>
      <c r="L1577" s="177"/>
      <c r="M1577" s="177"/>
      <c r="N1577" s="177"/>
      <c r="O1577" s="177"/>
      <c r="P1577" s="177"/>
      <c r="Q1577" s="177"/>
      <c r="R1577" s="177"/>
      <c r="S1577" s="177"/>
      <c r="T1577" s="177"/>
      <c r="U1577" s="177"/>
      <c r="V1577" s="177"/>
      <c r="W1577" s="177"/>
      <c r="X1577" s="177"/>
      <c r="Y1577" s="177"/>
      <c r="Z1577" s="177"/>
      <c r="AA1577" s="177"/>
      <c r="AB1577" s="177"/>
      <c r="AC1577" s="177"/>
      <c r="AD1577" s="177"/>
      <c r="AE1577" s="177"/>
      <c r="AF1577" s="177"/>
      <c r="AG1577" s="177"/>
      <c r="AH1577" s="177"/>
      <c r="AI1577" s="177"/>
      <c r="AJ1577" s="177"/>
      <c r="AK1577" s="177"/>
      <c r="AL1577" s="177"/>
      <c r="AM1577" s="177"/>
      <c r="AN1577" s="177"/>
      <c r="AO1577" s="177"/>
      <c r="AP1577" s="177"/>
      <c r="AQ1577" s="177"/>
      <c r="AR1577" s="177"/>
      <c r="AS1577" s="177"/>
      <c r="AT1577" s="177"/>
    </row>
    <row r="1578" spans="1:46" ht="15" customHeight="1">
      <c r="A1578" s="177"/>
      <c r="B1578" s="177"/>
      <c r="C1578" s="177"/>
      <c r="D1578" s="177"/>
      <c r="E1578" s="177"/>
      <c r="F1578" s="177"/>
      <c r="G1578" s="177"/>
      <c r="H1578" s="177"/>
      <c r="I1578" s="177"/>
      <c r="J1578" s="177"/>
      <c r="K1578" s="177"/>
      <c r="L1578" s="177"/>
      <c r="M1578" s="177"/>
      <c r="N1578" s="177"/>
      <c r="O1578" s="177"/>
      <c r="P1578" s="177"/>
      <c r="Q1578" s="177"/>
      <c r="R1578" s="177"/>
      <c r="S1578" s="177"/>
      <c r="T1578" s="177"/>
      <c r="U1578" s="177"/>
      <c r="V1578" s="177"/>
      <c r="W1578" s="177"/>
      <c r="X1578" s="177"/>
      <c r="Y1578" s="177"/>
      <c r="Z1578" s="177"/>
      <c r="AA1578" s="177"/>
      <c r="AB1578" s="177"/>
      <c r="AC1578" s="177"/>
      <c r="AD1578" s="177"/>
      <c r="AE1578" s="177"/>
      <c r="AF1578" s="177"/>
      <c r="AG1578" s="177"/>
      <c r="AH1578" s="177"/>
      <c r="AI1578" s="177"/>
      <c r="AJ1578" s="177"/>
      <c r="AK1578" s="177"/>
      <c r="AL1578" s="177"/>
      <c r="AM1578" s="177"/>
      <c r="AN1578" s="177"/>
      <c r="AO1578" s="177"/>
      <c r="AP1578" s="177"/>
      <c r="AQ1578" s="177"/>
      <c r="AR1578" s="177"/>
      <c r="AS1578" s="177"/>
      <c r="AT1578" s="177"/>
    </row>
    <row r="1579" spans="1:46" ht="15" customHeight="1">
      <c r="A1579" s="177"/>
      <c r="B1579" s="177"/>
      <c r="C1579" s="177"/>
      <c r="D1579" s="177"/>
      <c r="E1579" s="177"/>
      <c r="F1579" s="177"/>
      <c r="G1579" s="177"/>
      <c r="H1579" s="177"/>
      <c r="I1579" s="177"/>
      <c r="J1579" s="177"/>
      <c r="K1579" s="177"/>
      <c r="L1579" s="177"/>
      <c r="M1579" s="177"/>
      <c r="N1579" s="177"/>
      <c r="O1579" s="177"/>
      <c r="P1579" s="177"/>
      <c r="Q1579" s="177"/>
      <c r="R1579" s="177"/>
      <c r="S1579" s="177"/>
      <c r="T1579" s="177"/>
      <c r="U1579" s="177"/>
      <c r="V1579" s="177"/>
      <c r="W1579" s="177"/>
      <c r="X1579" s="177"/>
      <c r="Y1579" s="177"/>
      <c r="Z1579" s="177"/>
      <c r="AA1579" s="177"/>
      <c r="AB1579" s="177"/>
      <c r="AC1579" s="177"/>
      <c r="AD1579" s="177"/>
      <c r="AE1579" s="177"/>
      <c r="AF1579" s="177"/>
      <c r="AG1579" s="177"/>
      <c r="AH1579" s="177"/>
      <c r="AI1579" s="177"/>
      <c r="AJ1579" s="177"/>
      <c r="AK1579" s="177"/>
      <c r="AL1579" s="177"/>
      <c r="AM1579" s="177"/>
      <c r="AN1579" s="177"/>
      <c r="AO1579" s="177"/>
      <c r="AP1579" s="177"/>
      <c r="AQ1579" s="177"/>
      <c r="AR1579" s="177"/>
      <c r="AS1579" s="177"/>
      <c r="AT1579" s="177"/>
    </row>
    <row r="1580" spans="1:46" ht="15" customHeight="1">
      <c r="A1580" s="177"/>
      <c r="B1580" s="177"/>
      <c r="C1580" s="177"/>
      <c r="D1580" s="177"/>
      <c r="E1580" s="177"/>
      <c r="F1580" s="177"/>
      <c r="G1580" s="177"/>
      <c r="H1580" s="177"/>
      <c r="I1580" s="177"/>
      <c r="J1580" s="177"/>
      <c r="K1580" s="177"/>
      <c r="L1580" s="177"/>
      <c r="M1580" s="177"/>
      <c r="N1580" s="177"/>
      <c r="O1580" s="177"/>
      <c r="P1580" s="177"/>
      <c r="Q1580" s="177"/>
      <c r="R1580" s="177"/>
      <c r="S1580" s="177"/>
      <c r="T1580" s="177"/>
      <c r="U1580" s="177"/>
      <c r="V1580" s="177"/>
      <c r="W1580" s="177"/>
      <c r="X1580" s="177"/>
      <c r="Y1580" s="177"/>
      <c r="Z1580" s="177"/>
      <c r="AA1580" s="177"/>
      <c r="AB1580" s="177"/>
      <c r="AC1580" s="177"/>
      <c r="AD1580" s="177"/>
      <c r="AE1580" s="177"/>
      <c r="AF1580" s="177"/>
      <c r="AG1580" s="177"/>
      <c r="AH1580" s="177"/>
      <c r="AI1580" s="177"/>
      <c r="AJ1580" s="177"/>
      <c r="AK1580" s="177"/>
      <c r="AL1580" s="177"/>
      <c r="AM1580" s="177"/>
      <c r="AN1580" s="177"/>
      <c r="AO1580" s="177"/>
      <c r="AP1580" s="177"/>
      <c r="AQ1580" s="177"/>
      <c r="AR1580" s="177"/>
      <c r="AS1580" s="177"/>
      <c r="AT1580" s="177"/>
    </row>
    <row r="1581" spans="1:46" ht="15" customHeight="1">
      <c r="A1581" s="177"/>
      <c r="B1581" s="177"/>
      <c r="C1581" s="177"/>
      <c r="D1581" s="177"/>
      <c r="E1581" s="177"/>
      <c r="F1581" s="177"/>
      <c r="G1581" s="177"/>
      <c r="H1581" s="177"/>
      <c r="I1581" s="177"/>
      <c r="J1581" s="177"/>
      <c r="K1581" s="177"/>
      <c r="L1581" s="177"/>
      <c r="M1581" s="177"/>
      <c r="N1581" s="177"/>
      <c r="O1581" s="177"/>
      <c r="P1581" s="177"/>
      <c r="Q1581" s="177"/>
      <c r="R1581" s="177"/>
      <c r="S1581" s="177"/>
      <c r="T1581" s="177"/>
      <c r="U1581" s="177"/>
      <c r="V1581" s="177"/>
      <c r="W1581" s="177"/>
      <c r="X1581" s="177"/>
      <c r="Y1581" s="177"/>
      <c r="Z1581" s="177"/>
      <c r="AA1581" s="177"/>
      <c r="AB1581" s="177"/>
      <c r="AC1581" s="177"/>
      <c r="AD1581" s="177"/>
      <c r="AE1581" s="177"/>
      <c r="AF1581" s="177"/>
      <c r="AG1581" s="177"/>
      <c r="AH1581" s="177"/>
      <c r="AI1581" s="177"/>
      <c r="AJ1581" s="177"/>
      <c r="AK1581" s="177"/>
      <c r="AL1581" s="177"/>
      <c r="AM1581" s="177"/>
      <c r="AN1581" s="177"/>
      <c r="AO1581" s="177"/>
      <c r="AP1581" s="177"/>
      <c r="AQ1581" s="177"/>
      <c r="AR1581" s="177"/>
      <c r="AS1581" s="177"/>
      <c r="AT1581" s="177"/>
    </row>
    <row r="1582" spans="1:46" ht="15" customHeight="1">
      <c r="A1582" s="177"/>
      <c r="B1582" s="177"/>
      <c r="C1582" s="177"/>
      <c r="D1582" s="177"/>
      <c r="E1582" s="177"/>
      <c r="F1582" s="177"/>
      <c r="G1582" s="177"/>
      <c r="H1582" s="177"/>
      <c r="I1582" s="177"/>
      <c r="J1582" s="177"/>
      <c r="K1582" s="177"/>
      <c r="L1582" s="177"/>
      <c r="M1582" s="177"/>
      <c r="N1582" s="177"/>
      <c r="O1582" s="177"/>
      <c r="P1582" s="177"/>
      <c r="Q1582" s="177"/>
      <c r="R1582" s="177"/>
      <c r="S1582" s="177"/>
      <c r="T1582" s="177"/>
      <c r="U1582" s="177"/>
      <c r="V1582" s="177"/>
      <c r="W1582" s="177"/>
      <c r="X1582" s="177"/>
      <c r="Y1582" s="177"/>
      <c r="Z1582" s="177"/>
      <c r="AA1582" s="177"/>
      <c r="AB1582" s="177"/>
      <c r="AC1582" s="177"/>
      <c r="AD1582" s="177"/>
      <c r="AE1582" s="177"/>
      <c r="AF1582" s="177"/>
      <c r="AG1582" s="177"/>
      <c r="AH1582" s="177"/>
      <c r="AI1582" s="177"/>
      <c r="AJ1582" s="177"/>
      <c r="AK1582" s="177"/>
      <c r="AL1582" s="177"/>
      <c r="AM1582" s="177"/>
      <c r="AN1582" s="177"/>
      <c r="AO1582" s="177"/>
      <c r="AP1582" s="177"/>
      <c r="AQ1582" s="177"/>
      <c r="AR1582" s="177"/>
      <c r="AS1582" s="177"/>
      <c r="AT1582" s="177"/>
    </row>
    <row r="1583" spans="1:46" ht="15" customHeight="1">
      <c r="A1583" s="177"/>
      <c r="B1583" s="177"/>
      <c r="C1583" s="177"/>
      <c r="D1583" s="177"/>
      <c r="E1583" s="177"/>
      <c r="F1583" s="177"/>
      <c r="G1583" s="177"/>
      <c r="H1583" s="177"/>
      <c r="I1583" s="177"/>
      <c r="J1583" s="177"/>
      <c r="K1583" s="177"/>
      <c r="L1583" s="177"/>
      <c r="M1583" s="177"/>
      <c r="N1583" s="177"/>
      <c r="O1583" s="177"/>
      <c r="P1583" s="177"/>
      <c r="Q1583" s="177"/>
      <c r="R1583" s="177"/>
      <c r="S1583" s="177"/>
      <c r="T1583" s="177"/>
      <c r="U1583" s="177"/>
      <c r="V1583" s="177"/>
      <c r="W1583" s="177"/>
      <c r="X1583" s="177"/>
      <c r="Y1583" s="177"/>
      <c r="Z1583" s="177"/>
      <c r="AA1583" s="177"/>
      <c r="AB1583" s="177"/>
      <c r="AC1583" s="177"/>
      <c r="AD1583" s="177"/>
      <c r="AE1583" s="177"/>
      <c r="AF1583" s="177"/>
      <c r="AG1583" s="177"/>
      <c r="AH1583" s="177"/>
      <c r="AI1583" s="177"/>
      <c r="AJ1583" s="177"/>
      <c r="AK1583" s="177"/>
      <c r="AL1583" s="177"/>
      <c r="AM1583" s="177"/>
      <c r="AN1583" s="177"/>
      <c r="AO1583" s="177"/>
      <c r="AP1583" s="177"/>
      <c r="AQ1583" s="177"/>
      <c r="AR1583" s="177"/>
      <c r="AS1583" s="177"/>
      <c r="AT1583" s="177"/>
    </row>
    <row r="1584" spans="1:46" ht="15" customHeight="1">
      <c r="A1584" s="177"/>
      <c r="B1584" s="177"/>
      <c r="C1584" s="177"/>
      <c r="D1584" s="177"/>
      <c r="E1584" s="177"/>
      <c r="F1584" s="177"/>
      <c r="G1584" s="177"/>
      <c r="H1584" s="177"/>
      <c r="I1584" s="177"/>
      <c r="J1584" s="177"/>
      <c r="K1584" s="177"/>
      <c r="L1584" s="177"/>
      <c r="M1584" s="177"/>
      <c r="N1584" s="177"/>
      <c r="O1584" s="177"/>
      <c r="P1584" s="177"/>
      <c r="Q1584" s="177"/>
      <c r="R1584" s="177"/>
      <c r="S1584" s="177"/>
      <c r="T1584" s="177"/>
      <c r="U1584" s="177"/>
      <c r="V1584" s="177"/>
      <c r="W1584" s="177"/>
      <c r="X1584" s="177"/>
      <c r="Y1584" s="177"/>
      <c r="Z1584" s="177"/>
      <c r="AA1584" s="177"/>
      <c r="AB1584" s="177"/>
      <c r="AC1584" s="177"/>
      <c r="AD1584" s="177"/>
      <c r="AE1584" s="177"/>
      <c r="AF1584" s="177"/>
      <c r="AG1584" s="177"/>
      <c r="AH1584" s="177"/>
      <c r="AI1584" s="177"/>
      <c r="AJ1584" s="177"/>
      <c r="AK1584" s="177"/>
      <c r="AL1584" s="177"/>
      <c r="AM1584" s="177"/>
      <c r="AN1584" s="177"/>
      <c r="AO1584" s="177"/>
      <c r="AP1584" s="177"/>
      <c r="AQ1584" s="177"/>
      <c r="AR1584" s="177"/>
      <c r="AS1584" s="177"/>
      <c r="AT1584" s="177"/>
    </row>
    <row r="1585" spans="1:46" ht="15" customHeight="1">
      <c r="A1585" s="177"/>
      <c r="B1585" s="177"/>
      <c r="C1585" s="177"/>
      <c r="D1585" s="177"/>
      <c r="E1585" s="177"/>
      <c r="F1585" s="177"/>
      <c r="G1585" s="177"/>
      <c r="H1585" s="177"/>
      <c r="I1585" s="177"/>
      <c r="J1585" s="177"/>
      <c r="K1585" s="177"/>
      <c r="L1585" s="177"/>
      <c r="M1585" s="177"/>
      <c r="N1585" s="177"/>
      <c r="O1585" s="177"/>
      <c r="P1585" s="177"/>
      <c r="Q1585" s="177"/>
      <c r="R1585" s="177"/>
      <c r="S1585" s="177"/>
      <c r="T1585" s="177"/>
      <c r="U1585" s="177"/>
      <c r="V1585" s="177"/>
      <c r="W1585" s="177"/>
      <c r="X1585" s="177"/>
      <c r="Y1585" s="177"/>
      <c r="Z1585" s="177"/>
      <c r="AA1585" s="177"/>
      <c r="AB1585" s="177"/>
      <c r="AC1585" s="177"/>
      <c r="AD1585" s="177"/>
      <c r="AE1585" s="177"/>
      <c r="AF1585" s="177"/>
      <c r="AG1585" s="177"/>
      <c r="AH1585" s="177"/>
      <c r="AI1585" s="177"/>
      <c r="AJ1585" s="177"/>
      <c r="AK1585" s="177"/>
      <c r="AL1585" s="177"/>
      <c r="AM1585" s="177"/>
      <c r="AN1585" s="177"/>
      <c r="AO1585" s="177"/>
      <c r="AP1585" s="177"/>
      <c r="AQ1585" s="177"/>
      <c r="AR1585" s="177"/>
      <c r="AS1585" s="177"/>
      <c r="AT1585" s="177"/>
    </row>
    <row r="1586" spans="1:46" ht="15" customHeight="1">
      <c r="A1586" s="177"/>
      <c r="B1586" s="177"/>
      <c r="C1586" s="177"/>
      <c r="D1586" s="177"/>
      <c r="E1586" s="177"/>
      <c r="F1586" s="177"/>
      <c r="G1586" s="177"/>
      <c r="H1586" s="177"/>
      <c r="I1586" s="177"/>
      <c r="J1586" s="177"/>
      <c r="K1586" s="177"/>
      <c r="L1586" s="177"/>
      <c r="M1586" s="177"/>
      <c r="N1586" s="177"/>
      <c r="O1586" s="177"/>
      <c r="P1586" s="177"/>
      <c r="Q1586" s="177"/>
      <c r="R1586" s="177"/>
      <c r="S1586" s="177"/>
      <c r="T1586" s="177"/>
      <c r="U1586" s="177"/>
      <c r="V1586" s="177"/>
      <c r="W1586" s="177"/>
      <c r="X1586" s="177"/>
      <c r="Y1586" s="177"/>
      <c r="Z1586" s="177"/>
      <c r="AA1586" s="177"/>
      <c r="AB1586" s="177"/>
      <c r="AC1586" s="177"/>
      <c r="AD1586" s="177"/>
      <c r="AE1586" s="177"/>
      <c r="AF1586" s="177"/>
      <c r="AG1586" s="177"/>
      <c r="AH1586" s="177"/>
      <c r="AI1586" s="177"/>
      <c r="AJ1586" s="177"/>
      <c r="AK1586" s="177"/>
      <c r="AL1586" s="177"/>
      <c r="AM1586" s="177"/>
      <c r="AN1586" s="177"/>
      <c r="AO1586" s="177"/>
      <c r="AP1586" s="177"/>
      <c r="AQ1586" s="177"/>
      <c r="AR1586" s="177"/>
      <c r="AS1586" s="177"/>
      <c r="AT1586" s="177"/>
    </row>
    <row r="1587" spans="1:46" ht="15" customHeight="1">
      <c r="A1587" s="177"/>
      <c r="B1587" s="177"/>
      <c r="C1587" s="177"/>
      <c r="D1587" s="177"/>
      <c r="E1587" s="177"/>
      <c r="F1587" s="177"/>
      <c r="G1587" s="177"/>
      <c r="H1587" s="177"/>
      <c r="I1587" s="177"/>
      <c r="J1587" s="177"/>
      <c r="K1587" s="177"/>
      <c r="L1587" s="177"/>
      <c r="M1587" s="177"/>
      <c r="N1587" s="177"/>
      <c r="O1587" s="177"/>
      <c r="P1587" s="177"/>
      <c r="Q1587" s="177"/>
      <c r="R1587" s="177"/>
      <c r="S1587" s="177"/>
      <c r="T1587" s="177"/>
      <c r="U1587" s="177"/>
      <c r="V1587" s="177"/>
      <c r="W1587" s="177"/>
      <c r="X1587" s="177"/>
      <c r="Y1587" s="177"/>
      <c r="Z1587" s="177"/>
      <c r="AA1587" s="177"/>
      <c r="AB1587" s="177"/>
      <c r="AC1587" s="177"/>
      <c r="AD1587" s="177"/>
      <c r="AE1587" s="177"/>
      <c r="AF1587" s="177"/>
      <c r="AG1587" s="177"/>
      <c r="AH1587" s="177"/>
      <c r="AI1587" s="177"/>
      <c r="AJ1587" s="177"/>
      <c r="AK1587" s="177"/>
      <c r="AL1587" s="177"/>
      <c r="AM1587" s="177"/>
      <c r="AN1587" s="177"/>
      <c r="AO1587" s="177"/>
      <c r="AP1587" s="177"/>
      <c r="AQ1587" s="177"/>
      <c r="AR1587" s="177"/>
      <c r="AS1587" s="177"/>
      <c r="AT1587" s="177"/>
    </row>
    <row r="1588" spans="1:46" ht="15" customHeight="1">
      <c r="A1588" s="177"/>
      <c r="B1588" s="177"/>
      <c r="C1588" s="177"/>
      <c r="D1588" s="177"/>
      <c r="E1588" s="177"/>
      <c r="F1588" s="177"/>
      <c r="G1588" s="177"/>
      <c r="H1588" s="177"/>
      <c r="I1588" s="177"/>
      <c r="J1588" s="177"/>
      <c r="K1588" s="177"/>
      <c r="L1588" s="177"/>
      <c r="M1588" s="177"/>
      <c r="N1588" s="177"/>
      <c r="O1588" s="177"/>
      <c r="P1588" s="177"/>
      <c r="Q1588" s="177"/>
      <c r="R1588" s="177"/>
      <c r="S1588" s="177"/>
      <c r="T1588" s="177"/>
      <c r="U1588" s="177"/>
      <c r="V1588" s="177"/>
      <c r="W1588" s="177"/>
      <c r="X1588" s="177"/>
      <c r="Y1588" s="177"/>
      <c r="Z1588" s="177"/>
      <c r="AA1588" s="177"/>
      <c r="AB1588" s="177"/>
      <c r="AC1588" s="177"/>
      <c r="AD1588" s="177"/>
      <c r="AE1588" s="177"/>
      <c r="AF1588" s="177"/>
      <c r="AG1588" s="177"/>
      <c r="AH1588" s="177"/>
      <c r="AI1588" s="177"/>
      <c r="AJ1588" s="177"/>
      <c r="AK1588" s="177"/>
      <c r="AL1588" s="177"/>
      <c r="AM1588" s="177"/>
      <c r="AN1588" s="177"/>
      <c r="AO1588" s="177"/>
      <c r="AP1588" s="177"/>
      <c r="AQ1588" s="177"/>
      <c r="AR1588" s="177"/>
      <c r="AS1588" s="177"/>
      <c r="AT1588" s="177"/>
    </row>
    <row r="1589" spans="1:46" ht="15" customHeight="1">
      <c r="A1589" s="177"/>
      <c r="B1589" s="177"/>
      <c r="C1589" s="177"/>
      <c r="D1589" s="177"/>
      <c r="E1589" s="177"/>
      <c r="F1589" s="177"/>
      <c r="G1589" s="177"/>
      <c r="H1589" s="177"/>
      <c r="I1589" s="177"/>
      <c r="J1589" s="177"/>
      <c r="K1589" s="177"/>
      <c r="L1589" s="177"/>
      <c r="M1589" s="177"/>
      <c r="N1589" s="177"/>
      <c r="O1589" s="177"/>
      <c r="P1589" s="177"/>
      <c r="Q1589" s="177"/>
      <c r="R1589" s="177"/>
      <c r="S1589" s="177"/>
      <c r="T1589" s="177"/>
      <c r="U1589" s="177"/>
      <c r="V1589" s="177"/>
      <c r="W1589" s="177"/>
      <c r="X1589" s="177"/>
      <c r="Y1589" s="177"/>
      <c r="Z1589" s="177"/>
      <c r="AA1589" s="177"/>
      <c r="AB1589" s="177"/>
      <c r="AC1589" s="177"/>
      <c r="AD1589" s="177"/>
      <c r="AE1589" s="177"/>
      <c r="AF1589" s="177"/>
      <c r="AG1589" s="177"/>
      <c r="AH1589" s="177"/>
      <c r="AI1589" s="177"/>
      <c r="AJ1589" s="177"/>
      <c r="AK1589" s="177"/>
      <c r="AL1589" s="177"/>
      <c r="AM1589" s="177"/>
      <c r="AN1589" s="177"/>
      <c r="AO1589" s="177"/>
      <c r="AP1589" s="177"/>
      <c r="AQ1589" s="177"/>
      <c r="AR1589" s="177"/>
      <c r="AS1589" s="177"/>
      <c r="AT1589" s="177"/>
    </row>
    <row r="1590" spans="1:46" ht="15" customHeight="1">
      <c r="A1590" s="177"/>
      <c r="B1590" s="177"/>
      <c r="C1590" s="177"/>
      <c r="D1590" s="177"/>
      <c r="E1590" s="177"/>
      <c r="F1590" s="177"/>
      <c r="G1590" s="177"/>
      <c r="H1590" s="177"/>
      <c r="I1590" s="177"/>
      <c r="J1590" s="177"/>
      <c r="K1590" s="177"/>
      <c r="L1590" s="177"/>
      <c r="M1590" s="177"/>
      <c r="N1590" s="177"/>
      <c r="O1590" s="177"/>
      <c r="P1590" s="177"/>
      <c r="Q1590" s="177"/>
      <c r="R1590" s="177"/>
      <c r="S1590" s="177"/>
      <c r="T1590" s="177"/>
      <c r="U1590" s="177"/>
      <c r="V1590" s="177"/>
      <c r="W1590" s="177"/>
      <c r="X1590" s="177"/>
      <c r="Y1590" s="177"/>
      <c r="Z1590" s="177"/>
      <c r="AA1590" s="177"/>
      <c r="AB1590" s="177"/>
      <c r="AC1590" s="177"/>
      <c r="AD1590" s="177"/>
      <c r="AE1590" s="177"/>
      <c r="AF1590" s="177"/>
      <c r="AG1590" s="177"/>
      <c r="AH1590" s="177"/>
      <c r="AI1590" s="177"/>
      <c r="AJ1590" s="177"/>
      <c r="AK1590" s="177"/>
      <c r="AL1590" s="177"/>
      <c r="AM1590" s="177"/>
      <c r="AN1590" s="177"/>
      <c r="AO1590" s="177"/>
      <c r="AP1590" s="177"/>
      <c r="AQ1590" s="177"/>
      <c r="AR1590" s="177"/>
      <c r="AS1590" s="177"/>
      <c r="AT1590" s="177"/>
    </row>
    <row r="1591" spans="1:46" ht="15" customHeight="1">
      <c r="A1591" s="177"/>
      <c r="B1591" s="177"/>
      <c r="C1591" s="177"/>
      <c r="D1591" s="177"/>
      <c r="E1591" s="177"/>
      <c r="F1591" s="177"/>
      <c r="G1591" s="177"/>
      <c r="H1591" s="177"/>
      <c r="I1591" s="177"/>
      <c r="J1591" s="177"/>
      <c r="K1591" s="177"/>
      <c r="L1591" s="177"/>
      <c r="M1591" s="177"/>
      <c r="N1591" s="177"/>
      <c r="O1591" s="177"/>
      <c r="P1591" s="177"/>
      <c r="Q1591" s="177"/>
      <c r="R1591" s="177"/>
      <c r="S1591" s="177"/>
      <c r="T1591" s="177"/>
      <c r="U1591" s="177"/>
      <c r="V1591" s="177"/>
      <c r="W1591" s="177"/>
      <c r="X1591" s="177"/>
      <c r="Y1591" s="177"/>
      <c r="Z1591" s="177"/>
      <c r="AA1591" s="177"/>
      <c r="AB1591" s="177"/>
      <c r="AC1591" s="177"/>
      <c r="AD1591" s="177"/>
      <c r="AE1591" s="177"/>
      <c r="AF1591" s="177"/>
      <c r="AG1591" s="177"/>
      <c r="AH1591" s="177"/>
      <c r="AI1591" s="177"/>
      <c r="AJ1591" s="177"/>
      <c r="AK1591" s="177"/>
      <c r="AL1591" s="177"/>
      <c r="AM1591" s="177"/>
      <c r="AN1591" s="177"/>
      <c r="AO1591" s="177"/>
      <c r="AP1591" s="177"/>
      <c r="AQ1591" s="177"/>
      <c r="AR1591" s="177"/>
      <c r="AS1591" s="177"/>
      <c r="AT1591" s="177"/>
    </row>
    <row r="1592" spans="1:46" ht="15" customHeight="1">
      <c r="A1592" s="177"/>
      <c r="B1592" s="177"/>
      <c r="C1592" s="177"/>
      <c r="D1592" s="177"/>
      <c r="E1592" s="177"/>
      <c r="F1592" s="177"/>
      <c r="G1592" s="177"/>
      <c r="H1592" s="177"/>
      <c r="I1592" s="177"/>
      <c r="J1592" s="177"/>
      <c r="K1592" s="177"/>
      <c r="L1592" s="177"/>
      <c r="M1592" s="177"/>
      <c r="N1592" s="177"/>
      <c r="O1592" s="177"/>
      <c r="P1592" s="177"/>
      <c r="Q1592" s="177"/>
      <c r="R1592" s="177"/>
      <c r="S1592" s="177"/>
      <c r="T1592" s="177"/>
      <c r="U1592" s="177"/>
      <c r="V1592" s="177"/>
      <c r="W1592" s="177"/>
      <c r="X1592" s="177"/>
      <c r="Y1592" s="177"/>
      <c r="Z1592" s="177"/>
      <c r="AA1592" s="177"/>
      <c r="AB1592" s="177"/>
      <c r="AC1592" s="177"/>
      <c r="AD1592" s="177"/>
      <c r="AE1592" s="177"/>
      <c r="AF1592" s="177"/>
      <c r="AG1592" s="177"/>
      <c r="AH1592" s="177"/>
      <c r="AI1592" s="177"/>
      <c r="AJ1592" s="177"/>
      <c r="AK1592" s="177"/>
      <c r="AL1592" s="177"/>
      <c r="AM1592" s="177"/>
      <c r="AN1592" s="177"/>
      <c r="AO1592" s="177"/>
      <c r="AP1592" s="177"/>
      <c r="AQ1592" s="177"/>
      <c r="AR1592" s="177"/>
      <c r="AS1592" s="177"/>
      <c r="AT1592" s="177"/>
    </row>
    <row r="1593" spans="1:46" ht="15" customHeight="1">
      <c r="A1593" s="177"/>
      <c r="B1593" s="177"/>
      <c r="C1593" s="177"/>
      <c r="D1593" s="177"/>
      <c r="E1593" s="177"/>
      <c r="F1593" s="177"/>
      <c r="G1593" s="177"/>
      <c r="H1593" s="177"/>
      <c r="I1593" s="177"/>
      <c r="J1593" s="177"/>
      <c r="K1593" s="177"/>
      <c r="L1593" s="177"/>
      <c r="M1593" s="177"/>
      <c r="N1593" s="177"/>
      <c r="O1593" s="177"/>
      <c r="P1593" s="177"/>
      <c r="Q1593" s="177"/>
      <c r="R1593" s="177"/>
      <c r="S1593" s="177"/>
      <c r="T1593" s="177"/>
      <c r="U1593" s="177"/>
      <c r="V1593" s="177"/>
      <c r="W1593" s="177"/>
      <c r="X1593" s="177"/>
      <c r="Y1593" s="177"/>
      <c r="Z1593" s="177"/>
      <c r="AA1593" s="177"/>
      <c r="AB1593" s="177"/>
      <c r="AC1593" s="177"/>
      <c r="AD1593" s="177"/>
      <c r="AE1593" s="177"/>
      <c r="AF1593" s="177"/>
      <c r="AG1593" s="177"/>
      <c r="AH1593" s="177"/>
      <c r="AI1593" s="177"/>
      <c r="AJ1593" s="177"/>
      <c r="AK1593" s="177"/>
      <c r="AL1593" s="177"/>
      <c r="AM1593" s="177"/>
      <c r="AN1593" s="177"/>
      <c r="AO1593" s="177"/>
      <c r="AP1593" s="177"/>
      <c r="AQ1593" s="177"/>
      <c r="AR1593" s="177"/>
      <c r="AS1593" s="177"/>
      <c r="AT1593" s="177"/>
    </row>
    <row r="1594" spans="1:46" ht="15" customHeight="1">
      <c r="A1594" s="177"/>
      <c r="B1594" s="177"/>
      <c r="C1594" s="177"/>
      <c r="D1594" s="177"/>
      <c r="E1594" s="177"/>
      <c r="F1594" s="177"/>
      <c r="G1594" s="177"/>
      <c r="H1594" s="177"/>
      <c r="I1594" s="177"/>
      <c r="J1594" s="177"/>
      <c r="K1594" s="177"/>
      <c r="L1594" s="177"/>
      <c r="M1594" s="177"/>
      <c r="N1594" s="177"/>
      <c r="O1594" s="177"/>
      <c r="P1594" s="177"/>
      <c r="Q1594" s="177"/>
      <c r="R1594" s="177"/>
      <c r="S1594" s="177"/>
      <c r="T1594" s="177"/>
      <c r="U1594" s="177"/>
      <c r="V1594" s="177"/>
      <c r="W1594" s="177"/>
      <c r="X1594" s="177"/>
      <c r="Y1594" s="177"/>
      <c r="Z1594" s="177"/>
      <c r="AA1594" s="177"/>
      <c r="AB1594" s="177"/>
      <c r="AC1594" s="177"/>
      <c r="AD1594" s="177"/>
      <c r="AE1594" s="177"/>
      <c r="AF1594" s="177"/>
      <c r="AG1594" s="177"/>
      <c r="AH1594" s="177"/>
      <c r="AI1594" s="177"/>
      <c r="AJ1594" s="177"/>
      <c r="AK1594" s="177"/>
      <c r="AL1594" s="177"/>
      <c r="AM1594" s="177"/>
      <c r="AN1594" s="177"/>
      <c r="AO1594" s="177"/>
      <c r="AP1594" s="177"/>
      <c r="AQ1594" s="177"/>
      <c r="AR1594" s="177"/>
      <c r="AS1594" s="177"/>
      <c r="AT1594" s="177"/>
    </row>
    <row r="1595" spans="1:46" ht="15" customHeight="1">
      <c r="A1595" s="177"/>
      <c r="B1595" s="177"/>
      <c r="C1595" s="177"/>
      <c r="D1595" s="177"/>
      <c r="E1595" s="177"/>
      <c r="F1595" s="177"/>
      <c r="G1595" s="177"/>
      <c r="H1595" s="177"/>
      <c r="I1595" s="177"/>
      <c r="J1595" s="177"/>
      <c r="K1595" s="177"/>
      <c r="L1595" s="177"/>
      <c r="M1595" s="177"/>
      <c r="N1595" s="177"/>
      <c r="O1595" s="177"/>
      <c r="P1595" s="177"/>
      <c r="Q1595" s="177"/>
      <c r="R1595" s="177"/>
      <c r="S1595" s="177"/>
      <c r="T1595" s="177"/>
      <c r="U1595" s="177"/>
      <c r="V1595" s="177"/>
      <c r="W1595" s="177"/>
      <c r="X1595" s="177"/>
      <c r="Y1595" s="177"/>
      <c r="Z1595" s="177"/>
      <c r="AA1595" s="177"/>
      <c r="AB1595" s="177"/>
      <c r="AC1595" s="177"/>
      <c r="AD1595" s="177"/>
      <c r="AE1595" s="177"/>
      <c r="AF1595" s="177"/>
      <c r="AG1595" s="177"/>
      <c r="AH1595" s="177"/>
      <c r="AI1595" s="177"/>
      <c r="AJ1595" s="177"/>
      <c r="AK1595" s="177"/>
      <c r="AL1595" s="177"/>
      <c r="AM1595" s="177"/>
      <c r="AN1595" s="177"/>
      <c r="AO1595" s="177"/>
      <c r="AP1595" s="177"/>
      <c r="AQ1595" s="177"/>
      <c r="AR1595" s="177"/>
      <c r="AS1595" s="177"/>
      <c r="AT1595" s="177"/>
    </row>
    <row r="1596" spans="1:46" ht="15" customHeight="1">
      <c r="A1596" s="177"/>
      <c r="B1596" s="177"/>
      <c r="C1596" s="177"/>
      <c r="D1596" s="177"/>
      <c r="E1596" s="177"/>
      <c r="F1596" s="177"/>
      <c r="G1596" s="177"/>
      <c r="H1596" s="177"/>
      <c r="I1596" s="177"/>
      <c r="J1596" s="177"/>
      <c r="K1596" s="177"/>
      <c r="L1596" s="177"/>
      <c r="M1596" s="177"/>
      <c r="N1596" s="177"/>
      <c r="O1596" s="177"/>
      <c r="P1596" s="177"/>
      <c r="Q1596" s="177"/>
      <c r="R1596" s="177"/>
      <c r="S1596" s="177"/>
      <c r="T1596" s="177"/>
      <c r="U1596" s="177"/>
      <c r="V1596" s="177"/>
      <c r="W1596" s="177"/>
      <c r="X1596" s="177"/>
      <c r="Y1596" s="177"/>
      <c r="Z1596" s="177"/>
      <c r="AA1596" s="177"/>
      <c r="AB1596" s="177"/>
      <c r="AC1596" s="177"/>
      <c r="AD1596" s="177"/>
      <c r="AE1596" s="177"/>
      <c r="AF1596" s="177"/>
      <c r="AG1596" s="177"/>
      <c r="AH1596" s="177"/>
      <c r="AI1596" s="177"/>
      <c r="AJ1596" s="177"/>
      <c r="AK1596" s="177"/>
      <c r="AL1596" s="177"/>
      <c r="AM1596" s="177"/>
      <c r="AN1596" s="177"/>
      <c r="AO1596" s="177"/>
      <c r="AP1596" s="177"/>
      <c r="AQ1596" s="177"/>
      <c r="AR1596" s="177"/>
      <c r="AS1596" s="177"/>
      <c r="AT1596" s="177"/>
    </row>
    <row r="1597" spans="1:46" ht="15" customHeight="1">
      <c r="A1597" s="177"/>
      <c r="B1597" s="177"/>
      <c r="C1597" s="177"/>
      <c r="D1597" s="177"/>
      <c r="E1597" s="177"/>
      <c r="F1597" s="177"/>
      <c r="G1597" s="177"/>
      <c r="H1597" s="177"/>
      <c r="I1597" s="177"/>
      <c r="J1597" s="177"/>
      <c r="K1597" s="177"/>
      <c r="L1597" s="177"/>
      <c r="M1597" s="177"/>
      <c r="N1597" s="177"/>
      <c r="O1597" s="177"/>
      <c r="P1597" s="177"/>
      <c r="Q1597" s="177"/>
      <c r="R1597" s="177"/>
      <c r="S1597" s="177"/>
      <c r="T1597" s="177"/>
      <c r="U1597" s="177"/>
      <c r="V1597" s="177"/>
      <c r="W1597" s="177"/>
      <c r="X1597" s="177"/>
      <c r="Y1597" s="177"/>
      <c r="Z1597" s="177"/>
      <c r="AA1597" s="177"/>
      <c r="AB1597" s="177"/>
      <c r="AC1597" s="177"/>
      <c r="AD1597" s="177"/>
      <c r="AE1597" s="177"/>
      <c r="AF1597" s="177"/>
      <c r="AG1597" s="177"/>
      <c r="AH1597" s="177"/>
      <c r="AI1597" s="177"/>
      <c r="AJ1597" s="177"/>
      <c r="AK1597" s="177"/>
      <c r="AL1597" s="177"/>
      <c r="AM1597" s="177"/>
      <c r="AN1597" s="177"/>
      <c r="AO1597" s="177"/>
      <c r="AP1597" s="177"/>
      <c r="AQ1597" s="177"/>
      <c r="AR1597" s="177"/>
      <c r="AS1597" s="177"/>
      <c r="AT1597" s="177"/>
    </row>
    <row r="1598" spans="1:46" ht="15" customHeight="1">
      <c r="A1598" s="177"/>
      <c r="B1598" s="177"/>
      <c r="C1598" s="177"/>
      <c r="D1598" s="177"/>
      <c r="E1598" s="177"/>
      <c r="F1598" s="177"/>
      <c r="G1598" s="177"/>
      <c r="H1598" s="177"/>
      <c r="I1598" s="177"/>
      <c r="J1598" s="177"/>
      <c r="K1598" s="177"/>
      <c r="L1598" s="177"/>
      <c r="M1598" s="177"/>
      <c r="N1598" s="177"/>
      <c r="O1598" s="177"/>
      <c r="P1598" s="177"/>
      <c r="Q1598" s="177"/>
      <c r="R1598" s="177"/>
      <c r="S1598" s="177"/>
      <c r="T1598" s="177"/>
      <c r="U1598" s="177"/>
      <c r="V1598" s="177"/>
      <c r="W1598" s="177"/>
      <c r="X1598" s="177"/>
      <c r="Y1598" s="177"/>
      <c r="Z1598" s="177"/>
      <c r="AA1598" s="177"/>
      <c r="AB1598" s="177"/>
      <c r="AC1598" s="177"/>
      <c r="AD1598" s="177"/>
      <c r="AE1598" s="177"/>
      <c r="AF1598" s="177"/>
      <c r="AG1598" s="177"/>
      <c r="AH1598" s="177"/>
      <c r="AI1598" s="177"/>
      <c r="AJ1598" s="177"/>
      <c r="AK1598" s="177"/>
      <c r="AL1598" s="177"/>
      <c r="AM1598" s="177"/>
      <c r="AN1598" s="177"/>
      <c r="AO1598" s="177"/>
      <c r="AP1598" s="177"/>
      <c r="AQ1598" s="177"/>
      <c r="AR1598" s="177"/>
      <c r="AS1598" s="177"/>
      <c r="AT1598" s="177"/>
    </row>
    <row r="1599" spans="1:46" ht="15" customHeight="1">
      <c r="A1599" s="177"/>
      <c r="B1599" s="177"/>
      <c r="C1599" s="177"/>
      <c r="D1599" s="177"/>
      <c r="E1599" s="177"/>
      <c r="F1599" s="177"/>
      <c r="G1599" s="177"/>
      <c r="H1599" s="177"/>
      <c r="I1599" s="177"/>
      <c r="J1599" s="177"/>
      <c r="K1599" s="177"/>
      <c r="L1599" s="177"/>
      <c r="M1599" s="177"/>
      <c r="N1599" s="177"/>
      <c r="O1599" s="177"/>
      <c r="P1599" s="177"/>
      <c r="Q1599" s="177"/>
      <c r="R1599" s="177"/>
      <c r="S1599" s="177"/>
      <c r="T1599" s="177"/>
      <c r="U1599" s="177"/>
      <c r="V1599" s="177"/>
      <c r="W1599" s="177"/>
      <c r="X1599" s="177"/>
      <c r="Y1599" s="177"/>
      <c r="Z1599" s="177"/>
      <c r="AA1599" s="177"/>
      <c r="AB1599" s="177"/>
      <c r="AC1599" s="177"/>
      <c r="AD1599" s="177"/>
      <c r="AE1599" s="177"/>
      <c r="AF1599" s="177"/>
      <c r="AG1599" s="177"/>
      <c r="AH1599" s="177"/>
      <c r="AI1599" s="177"/>
      <c r="AJ1599" s="177"/>
      <c r="AK1599" s="177"/>
      <c r="AL1599" s="177"/>
      <c r="AM1599" s="177"/>
      <c r="AN1599" s="177"/>
      <c r="AO1599" s="177"/>
      <c r="AP1599" s="177"/>
      <c r="AQ1599" s="177"/>
      <c r="AR1599" s="177"/>
      <c r="AS1599" s="177"/>
      <c r="AT1599" s="177"/>
    </row>
    <row r="1600" spans="1:46" ht="15" customHeight="1">
      <c r="A1600" s="177"/>
      <c r="B1600" s="177"/>
      <c r="C1600" s="177"/>
      <c r="D1600" s="177"/>
      <c r="E1600" s="177"/>
      <c r="F1600" s="177"/>
      <c r="G1600" s="177"/>
      <c r="H1600" s="177"/>
      <c r="I1600" s="177"/>
      <c r="J1600" s="177"/>
      <c r="K1600" s="177"/>
      <c r="L1600" s="177"/>
      <c r="M1600" s="177"/>
      <c r="N1600" s="177"/>
      <c r="O1600" s="177"/>
      <c r="P1600" s="177"/>
      <c r="Q1600" s="177"/>
      <c r="R1600" s="177"/>
      <c r="S1600" s="177"/>
      <c r="T1600" s="177"/>
      <c r="U1600" s="177"/>
      <c r="V1600" s="177"/>
      <c r="W1600" s="177"/>
      <c r="X1600" s="177"/>
      <c r="Y1600" s="177"/>
      <c r="Z1600" s="177"/>
      <c r="AA1600" s="177"/>
      <c r="AB1600" s="177"/>
      <c r="AC1600" s="177"/>
      <c r="AD1600" s="177"/>
      <c r="AE1600" s="177"/>
      <c r="AF1600" s="177"/>
      <c r="AG1600" s="177"/>
      <c r="AH1600" s="177"/>
      <c r="AI1600" s="177"/>
      <c r="AJ1600" s="177"/>
      <c r="AK1600" s="177"/>
      <c r="AL1600" s="177"/>
      <c r="AM1600" s="177"/>
      <c r="AN1600" s="177"/>
      <c r="AO1600" s="177"/>
      <c r="AP1600" s="177"/>
      <c r="AQ1600" s="177"/>
      <c r="AR1600" s="177"/>
      <c r="AS1600" s="177"/>
      <c r="AT1600" s="177"/>
    </row>
    <row r="1601" spans="1:46" ht="15" customHeight="1">
      <c r="A1601" s="177"/>
      <c r="B1601" s="177"/>
      <c r="C1601" s="177"/>
      <c r="D1601" s="177"/>
      <c r="E1601" s="177"/>
      <c r="F1601" s="177"/>
      <c r="G1601" s="177"/>
      <c r="H1601" s="177"/>
      <c r="I1601" s="177"/>
      <c r="J1601" s="177"/>
      <c r="K1601" s="177"/>
      <c r="L1601" s="177"/>
      <c r="M1601" s="177"/>
      <c r="N1601" s="177"/>
      <c r="O1601" s="177"/>
      <c r="P1601" s="177"/>
      <c r="Q1601" s="177"/>
      <c r="R1601" s="177"/>
      <c r="S1601" s="177"/>
      <c r="T1601" s="177"/>
      <c r="U1601" s="177"/>
      <c r="V1601" s="177"/>
      <c r="W1601" s="177"/>
      <c r="X1601" s="177"/>
      <c r="Y1601" s="177"/>
      <c r="Z1601" s="177"/>
      <c r="AA1601" s="177"/>
      <c r="AB1601" s="177"/>
      <c r="AC1601" s="177"/>
      <c r="AD1601" s="177"/>
      <c r="AE1601" s="177"/>
      <c r="AF1601" s="177"/>
      <c r="AG1601" s="177"/>
      <c r="AH1601" s="177"/>
      <c r="AI1601" s="177"/>
      <c r="AJ1601" s="177"/>
      <c r="AK1601" s="177"/>
      <c r="AL1601" s="177"/>
      <c r="AM1601" s="177"/>
      <c r="AN1601" s="177"/>
      <c r="AO1601" s="177"/>
      <c r="AP1601" s="177"/>
      <c r="AQ1601" s="177"/>
      <c r="AR1601" s="177"/>
      <c r="AS1601" s="177"/>
      <c r="AT1601" s="177"/>
    </row>
    <row r="1602" spans="1:46" ht="15" customHeight="1">
      <c r="A1602" s="177"/>
      <c r="B1602" s="177"/>
      <c r="C1602" s="177"/>
      <c r="D1602" s="177"/>
      <c r="E1602" s="177"/>
      <c r="F1602" s="177"/>
      <c r="G1602" s="177"/>
      <c r="H1602" s="177"/>
      <c r="I1602" s="177"/>
      <c r="J1602" s="177"/>
      <c r="K1602" s="177"/>
      <c r="L1602" s="177"/>
      <c r="M1602" s="177"/>
      <c r="N1602" s="177"/>
      <c r="O1602" s="177"/>
      <c r="P1602" s="177"/>
      <c r="Q1602" s="177"/>
      <c r="R1602" s="177"/>
      <c r="S1602" s="177"/>
      <c r="T1602" s="177"/>
      <c r="U1602" s="177"/>
      <c r="V1602" s="177"/>
      <c r="W1602" s="177"/>
      <c r="X1602" s="177"/>
      <c r="Y1602" s="177"/>
      <c r="Z1602" s="177"/>
      <c r="AA1602" s="177"/>
      <c r="AB1602" s="177"/>
      <c r="AC1602" s="177"/>
      <c r="AD1602" s="177"/>
      <c r="AE1602" s="177"/>
      <c r="AF1602" s="177"/>
      <c r="AG1602" s="177"/>
      <c r="AH1602" s="177"/>
      <c r="AI1602" s="177"/>
      <c r="AJ1602" s="177"/>
      <c r="AK1602" s="177"/>
      <c r="AL1602" s="177"/>
      <c r="AM1602" s="177"/>
      <c r="AN1602" s="177"/>
      <c r="AO1602" s="177"/>
      <c r="AP1602" s="177"/>
      <c r="AQ1602" s="177"/>
      <c r="AR1602" s="177"/>
      <c r="AS1602" s="177"/>
      <c r="AT1602" s="177"/>
    </row>
    <row r="1603" spans="1:46" ht="15" customHeight="1">
      <c r="A1603" s="177"/>
      <c r="B1603" s="177"/>
      <c r="C1603" s="177"/>
      <c r="D1603" s="177"/>
      <c r="E1603" s="177"/>
      <c r="F1603" s="177"/>
      <c r="G1603" s="177"/>
      <c r="H1603" s="177"/>
      <c r="I1603" s="177"/>
      <c r="J1603" s="177"/>
      <c r="K1603" s="177"/>
      <c r="L1603" s="177"/>
      <c r="M1603" s="177"/>
      <c r="N1603" s="177"/>
      <c r="O1603" s="177"/>
      <c r="P1603" s="177"/>
      <c r="Q1603" s="177"/>
      <c r="R1603" s="177"/>
      <c r="S1603" s="177"/>
      <c r="T1603" s="177"/>
      <c r="U1603" s="177"/>
      <c r="V1603" s="177"/>
      <c r="W1603" s="177"/>
      <c r="X1603" s="177"/>
      <c r="Y1603" s="177"/>
      <c r="Z1603" s="177"/>
      <c r="AA1603" s="177"/>
      <c r="AB1603" s="177"/>
      <c r="AC1603" s="177"/>
      <c r="AD1603" s="177"/>
      <c r="AE1603" s="177"/>
      <c r="AF1603" s="177"/>
      <c r="AG1603" s="177"/>
      <c r="AH1603" s="177"/>
      <c r="AI1603" s="177"/>
      <c r="AJ1603" s="177"/>
      <c r="AK1603" s="177"/>
      <c r="AL1603" s="177"/>
      <c r="AM1603" s="177"/>
      <c r="AN1603" s="177"/>
      <c r="AO1603" s="177"/>
      <c r="AP1603" s="177"/>
      <c r="AQ1603" s="177"/>
      <c r="AR1603" s="177"/>
      <c r="AS1603" s="177"/>
      <c r="AT1603" s="177"/>
    </row>
    <row r="1604" spans="1:46" ht="15" customHeight="1">
      <c r="A1604" s="177"/>
      <c r="B1604" s="177"/>
      <c r="C1604" s="177"/>
      <c r="D1604" s="177"/>
      <c r="E1604" s="177"/>
      <c r="F1604" s="177"/>
      <c r="G1604" s="177"/>
      <c r="H1604" s="177"/>
      <c r="I1604" s="177"/>
      <c r="J1604" s="177"/>
      <c r="K1604" s="177"/>
      <c r="L1604" s="177"/>
      <c r="M1604" s="177"/>
      <c r="N1604" s="177"/>
      <c r="O1604" s="177"/>
      <c r="P1604" s="177"/>
      <c r="Q1604" s="177"/>
      <c r="R1604" s="177"/>
      <c r="S1604" s="177"/>
      <c r="T1604" s="177"/>
      <c r="U1604" s="177"/>
      <c r="V1604" s="177"/>
      <c r="W1604" s="177"/>
      <c r="X1604" s="177"/>
      <c r="Y1604" s="177"/>
      <c r="Z1604" s="177"/>
      <c r="AA1604" s="177"/>
      <c r="AB1604" s="177"/>
      <c r="AC1604" s="177"/>
      <c r="AD1604" s="177"/>
      <c r="AE1604" s="177"/>
      <c r="AF1604" s="177"/>
      <c r="AG1604" s="177"/>
      <c r="AH1604" s="177"/>
      <c r="AI1604" s="177"/>
      <c r="AJ1604" s="177"/>
      <c r="AK1604" s="177"/>
      <c r="AL1604" s="177"/>
      <c r="AM1604" s="177"/>
      <c r="AN1604" s="177"/>
      <c r="AO1604" s="177"/>
      <c r="AP1604" s="177"/>
      <c r="AQ1604" s="177"/>
      <c r="AR1604" s="177"/>
      <c r="AS1604" s="177"/>
      <c r="AT1604" s="177"/>
    </row>
    <row r="1605" spans="1:46" ht="15" customHeight="1">
      <c r="A1605" s="177"/>
      <c r="B1605" s="177"/>
      <c r="C1605" s="177"/>
      <c r="D1605" s="177"/>
      <c r="E1605" s="177"/>
      <c r="F1605" s="177"/>
      <c r="G1605" s="177"/>
      <c r="H1605" s="177"/>
      <c r="I1605" s="177"/>
      <c r="J1605" s="177"/>
      <c r="K1605" s="177"/>
      <c r="L1605" s="177"/>
      <c r="M1605" s="177"/>
      <c r="N1605" s="177"/>
      <c r="O1605" s="177"/>
      <c r="P1605" s="177"/>
      <c r="Q1605" s="177"/>
      <c r="R1605" s="177"/>
      <c r="S1605" s="177"/>
      <c r="T1605" s="177"/>
      <c r="U1605" s="177"/>
      <c r="V1605" s="177"/>
      <c r="W1605" s="177"/>
      <c r="X1605" s="177"/>
      <c r="Y1605" s="177"/>
      <c r="Z1605" s="177"/>
      <c r="AA1605" s="177"/>
      <c r="AB1605" s="177"/>
      <c r="AC1605" s="177"/>
      <c r="AD1605" s="177"/>
      <c r="AE1605" s="177"/>
      <c r="AF1605" s="177"/>
      <c r="AG1605" s="177"/>
      <c r="AH1605" s="177"/>
      <c r="AI1605" s="177"/>
      <c r="AJ1605" s="177"/>
      <c r="AK1605" s="177"/>
      <c r="AL1605" s="177"/>
      <c r="AM1605" s="177"/>
      <c r="AN1605" s="177"/>
      <c r="AO1605" s="177"/>
      <c r="AP1605" s="177"/>
      <c r="AQ1605" s="177"/>
      <c r="AR1605" s="177"/>
      <c r="AS1605" s="177"/>
      <c r="AT1605" s="177"/>
    </row>
    <row r="1606" spans="1:46" ht="15" customHeight="1">
      <c r="A1606" s="177"/>
      <c r="B1606" s="177"/>
      <c r="C1606" s="177"/>
      <c r="D1606" s="177"/>
      <c r="E1606" s="177"/>
      <c r="F1606" s="177"/>
      <c r="G1606" s="177"/>
      <c r="H1606" s="177"/>
      <c r="I1606" s="177"/>
      <c r="J1606" s="177"/>
      <c r="K1606" s="177"/>
      <c r="L1606" s="177"/>
      <c r="M1606" s="177"/>
      <c r="N1606" s="177"/>
      <c r="O1606" s="177"/>
      <c r="P1606" s="177"/>
      <c r="Q1606" s="177"/>
      <c r="R1606" s="177"/>
      <c r="S1606" s="177"/>
      <c r="T1606" s="177"/>
      <c r="U1606" s="177"/>
      <c r="V1606" s="177"/>
      <c r="W1606" s="177"/>
      <c r="X1606" s="177"/>
      <c r="Y1606" s="177"/>
      <c r="Z1606" s="177"/>
      <c r="AA1606" s="177"/>
      <c r="AB1606" s="177"/>
      <c r="AC1606" s="177"/>
      <c r="AD1606" s="177"/>
      <c r="AE1606" s="177"/>
      <c r="AF1606" s="177"/>
      <c r="AG1606" s="177"/>
      <c r="AH1606" s="177"/>
      <c r="AI1606" s="177"/>
      <c r="AJ1606" s="177"/>
      <c r="AK1606" s="177"/>
      <c r="AL1606" s="177"/>
      <c r="AM1606" s="177"/>
      <c r="AN1606" s="177"/>
      <c r="AO1606" s="177"/>
      <c r="AP1606" s="177"/>
      <c r="AQ1606" s="177"/>
      <c r="AR1606" s="177"/>
      <c r="AS1606" s="177"/>
      <c r="AT1606" s="177"/>
    </row>
    <row r="1607" spans="1:46" ht="15" customHeight="1">
      <c r="A1607" s="177"/>
      <c r="B1607" s="177"/>
      <c r="C1607" s="177"/>
      <c r="D1607" s="177"/>
      <c r="E1607" s="177"/>
      <c r="F1607" s="177"/>
      <c r="G1607" s="177"/>
      <c r="H1607" s="177"/>
      <c r="I1607" s="177"/>
      <c r="J1607" s="177"/>
      <c r="K1607" s="177"/>
      <c r="L1607" s="177"/>
      <c r="M1607" s="177"/>
      <c r="N1607" s="177"/>
      <c r="O1607" s="177"/>
      <c r="P1607" s="177"/>
      <c r="Q1607" s="177"/>
      <c r="R1607" s="177"/>
      <c r="S1607" s="177"/>
      <c r="T1607" s="177"/>
      <c r="U1607" s="177"/>
      <c r="V1607" s="177"/>
      <c r="W1607" s="177"/>
      <c r="X1607" s="177"/>
      <c r="Y1607" s="177"/>
      <c r="Z1607" s="177"/>
      <c r="AA1607" s="177"/>
      <c r="AB1607" s="177"/>
      <c r="AC1607" s="177"/>
      <c r="AD1607" s="177"/>
      <c r="AE1607" s="177"/>
      <c r="AF1607" s="177"/>
      <c r="AG1607" s="177"/>
      <c r="AH1607" s="177"/>
      <c r="AI1607" s="177"/>
      <c r="AJ1607" s="177"/>
      <c r="AK1607" s="177"/>
      <c r="AL1607" s="177"/>
      <c r="AM1607" s="177"/>
      <c r="AN1607" s="177"/>
      <c r="AO1607" s="177"/>
      <c r="AP1607" s="177"/>
      <c r="AQ1607" s="177"/>
      <c r="AR1607" s="177"/>
      <c r="AS1607" s="177"/>
      <c r="AT1607" s="177"/>
    </row>
    <row r="1608" spans="1:46" ht="15" customHeight="1">
      <c r="A1608" s="177"/>
      <c r="B1608" s="177"/>
      <c r="C1608" s="177"/>
      <c r="D1608" s="177"/>
      <c r="E1608" s="177"/>
      <c r="F1608" s="177"/>
      <c r="G1608" s="177"/>
      <c r="H1608" s="177"/>
      <c r="I1608" s="177"/>
      <c r="J1608" s="177"/>
      <c r="K1608" s="177"/>
      <c r="L1608" s="177"/>
      <c r="M1608" s="177"/>
      <c r="N1608" s="177"/>
      <c r="O1608" s="177"/>
      <c r="P1608" s="177"/>
      <c r="Q1608" s="177"/>
      <c r="R1608" s="177"/>
      <c r="S1608" s="177"/>
      <c r="T1608" s="177"/>
      <c r="U1608" s="177"/>
      <c r="V1608" s="177"/>
      <c r="W1608" s="177"/>
      <c r="X1608" s="177"/>
      <c r="Y1608" s="177"/>
      <c r="Z1608" s="177"/>
      <c r="AA1608" s="177"/>
      <c r="AB1608" s="177"/>
      <c r="AC1608" s="177"/>
      <c r="AD1608" s="177"/>
      <c r="AE1608" s="177"/>
      <c r="AF1608" s="177"/>
      <c r="AG1608" s="177"/>
      <c r="AH1608" s="177"/>
      <c r="AI1608" s="177"/>
      <c r="AJ1608" s="177"/>
      <c r="AK1608" s="177"/>
      <c r="AL1608" s="177"/>
      <c r="AM1608" s="177"/>
      <c r="AN1608" s="177"/>
      <c r="AO1608" s="177"/>
      <c r="AP1608" s="177"/>
      <c r="AQ1608" s="177"/>
      <c r="AR1608" s="177"/>
      <c r="AS1608" s="177"/>
      <c r="AT1608" s="177"/>
    </row>
    <row r="1609" spans="1:46" ht="15" customHeight="1">
      <c r="A1609" s="177"/>
      <c r="B1609" s="177"/>
      <c r="C1609" s="177"/>
      <c r="D1609" s="177"/>
      <c r="E1609" s="177"/>
      <c r="F1609" s="177"/>
      <c r="G1609" s="177"/>
      <c r="H1609" s="177"/>
      <c r="I1609" s="177"/>
      <c r="J1609" s="177"/>
      <c r="K1609" s="177"/>
      <c r="L1609" s="177"/>
      <c r="M1609" s="177"/>
      <c r="N1609" s="177"/>
      <c r="O1609" s="177"/>
      <c r="P1609" s="177"/>
      <c r="Q1609" s="177"/>
      <c r="R1609" s="177"/>
      <c r="S1609" s="177"/>
      <c r="T1609" s="177"/>
      <c r="U1609" s="177"/>
      <c r="V1609" s="177"/>
      <c r="W1609" s="177"/>
      <c r="X1609" s="177"/>
      <c r="Y1609" s="177"/>
      <c r="Z1609" s="177"/>
      <c r="AA1609" s="177"/>
      <c r="AB1609" s="177"/>
      <c r="AC1609" s="177"/>
      <c r="AD1609" s="177"/>
      <c r="AE1609" s="177"/>
      <c r="AF1609" s="177"/>
      <c r="AG1609" s="177"/>
      <c r="AH1609" s="177"/>
      <c r="AI1609" s="177"/>
      <c r="AJ1609" s="177"/>
      <c r="AK1609" s="177"/>
      <c r="AL1609" s="177"/>
      <c r="AM1609" s="177"/>
      <c r="AN1609" s="177"/>
      <c r="AO1609" s="177"/>
      <c r="AP1609" s="177"/>
      <c r="AQ1609" s="177"/>
      <c r="AR1609" s="177"/>
      <c r="AS1609" s="177"/>
      <c r="AT1609" s="177"/>
    </row>
    <row r="1610" spans="1:46" ht="15" customHeight="1">
      <c r="A1610" s="177"/>
      <c r="B1610" s="177"/>
      <c r="C1610" s="177"/>
      <c r="D1610" s="177"/>
      <c r="E1610" s="177"/>
      <c r="F1610" s="177"/>
      <c r="G1610" s="177"/>
      <c r="H1610" s="177"/>
      <c r="I1610" s="177"/>
      <c r="J1610" s="177"/>
      <c r="K1610" s="177"/>
      <c r="L1610" s="177"/>
      <c r="M1610" s="177"/>
      <c r="N1610" s="177"/>
      <c r="O1610" s="177"/>
      <c r="P1610" s="177"/>
      <c r="Q1610" s="177"/>
      <c r="R1610" s="177"/>
      <c r="S1610" s="177"/>
      <c r="T1610" s="177"/>
      <c r="U1610" s="177"/>
      <c r="V1610" s="177"/>
      <c r="W1610" s="177"/>
      <c r="X1610" s="177"/>
      <c r="Y1610" s="177"/>
      <c r="Z1610" s="177"/>
      <c r="AA1610" s="177"/>
      <c r="AB1610" s="177"/>
      <c r="AC1610" s="177"/>
      <c r="AD1610" s="177"/>
      <c r="AE1610" s="177"/>
      <c r="AF1610" s="177"/>
      <c r="AG1610" s="177"/>
      <c r="AH1610" s="177"/>
      <c r="AI1610" s="177"/>
      <c r="AJ1610" s="177"/>
      <c r="AK1610" s="177"/>
      <c r="AL1610" s="177"/>
      <c r="AM1610" s="177"/>
      <c r="AN1610" s="177"/>
      <c r="AO1610" s="177"/>
      <c r="AP1610" s="177"/>
      <c r="AQ1610" s="177"/>
      <c r="AR1610" s="177"/>
      <c r="AS1610" s="177"/>
      <c r="AT1610" s="177"/>
    </row>
    <row r="1611" spans="1:46" ht="15" customHeight="1">
      <c r="A1611" s="177"/>
      <c r="B1611" s="177"/>
      <c r="C1611" s="177"/>
      <c r="D1611" s="177"/>
      <c r="E1611" s="177"/>
      <c r="F1611" s="177"/>
      <c r="G1611" s="177"/>
      <c r="H1611" s="177"/>
      <c r="I1611" s="177"/>
      <c r="J1611" s="177"/>
      <c r="K1611" s="177"/>
      <c r="L1611" s="177"/>
      <c r="M1611" s="177"/>
      <c r="N1611" s="177"/>
      <c r="O1611" s="177"/>
      <c r="P1611" s="177"/>
      <c r="Q1611" s="177"/>
      <c r="R1611" s="177"/>
      <c r="S1611" s="177"/>
      <c r="T1611" s="177"/>
      <c r="U1611" s="177"/>
      <c r="V1611" s="177"/>
      <c r="W1611" s="177"/>
      <c r="X1611" s="177"/>
      <c r="Y1611" s="177"/>
      <c r="Z1611" s="177"/>
      <c r="AA1611" s="177"/>
      <c r="AB1611" s="177"/>
      <c r="AC1611" s="177"/>
      <c r="AD1611" s="177"/>
      <c r="AE1611" s="177"/>
      <c r="AF1611" s="177"/>
      <c r="AG1611" s="177"/>
      <c r="AH1611" s="177"/>
      <c r="AI1611" s="177"/>
      <c r="AJ1611" s="177"/>
      <c r="AK1611" s="177"/>
      <c r="AL1611" s="177"/>
      <c r="AM1611" s="177"/>
      <c r="AN1611" s="177"/>
      <c r="AO1611" s="177"/>
      <c r="AP1611" s="177"/>
      <c r="AQ1611" s="177"/>
      <c r="AR1611" s="177"/>
      <c r="AS1611" s="177"/>
      <c r="AT1611" s="177"/>
    </row>
    <row r="1612" spans="1:46" ht="15" customHeight="1">
      <c r="A1612" s="177"/>
      <c r="B1612" s="177"/>
      <c r="C1612" s="177"/>
      <c r="D1612" s="177"/>
      <c r="E1612" s="177"/>
      <c r="F1612" s="177"/>
      <c r="G1612" s="177"/>
      <c r="H1612" s="177"/>
      <c r="I1612" s="177"/>
      <c r="J1612" s="177"/>
      <c r="K1612" s="177"/>
      <c r="L1612" s="177"/>
      <c r="M1612" s="177"/>
      <c r="N1612" s="177"/>
      <c r="O1612" s="177"/>
      <c r="P1612" s="177"/>
      <c r="Q1612" s="177"/>
      <c r="R1612" s="177"/>
      <c r="S1612" s="177"/>
      <c r="T1612" s="177"/>
      <c r="U1612" s="177"/>
      <c r="V1612" s="177"/>
      <c r="W1612" s="177"/>
      <c r="X1612" s="177"/>
      <c r="Y1612" s="177"/>
      <c r="Z1612" s="177"/>
      <c r="AA1612" s="177"/>
      <c r="AB1612" s="177"/>
      <c r="AC1612" s="177"/>
      <c r="AD1612" s="177"/>
      <c r="AE1612" s="177"/>
      <c r="AF1612" s="177"/>
      <c r="AG1612" s="177"/>
      <c r="AH1612" s="177"/>
      <c r="AI1612" s="177"/>
      <c r="AJ1612" s="177"/>
      <c r="AK1612" s="177"/>
      <c r="AL1612" s="177"/>
      <c r="AM1612" s="177"/>
      <c r="AN1612" s="177"/>
      <c r="AO1612" s="177"/>
      <c r="AP1612" s="177"/>
      <c r="AQ1612" s="177"/>
      <c r="AR1612" s="177"/>
      <c r="AS1612" s="177"/>
      <c r="AT1612" s="177"/>
    </row>
    <row r="1613" spans="1:46" ht="15" customHeight="1">
      <c r="A1613" s="177"/>
      <c r="B1613" s="177"/>
      <c r="C1613" s="177"/>
      <c r="D1613" s="177"/>
      <c r="E1613" s="177"/>
      <c r="F1613" s="177"/>
      <c r="G1613" s="177"/>
      <c r="H1613" s="177"/>
      <c r="I1613" s="177"/>
      <c r="J1613" s="177"/>
      <c r="K1613" s="177"/>
      <c r="L1613" s="177"/>
      <c r="M1613" s="177"/>
      <c r="N1613" s="177"/>
      <c r="O1613" s="177"/>
      <c r="P1613" s="177"/>
      <c r="Q1613" s="177"/>
      <c r="R1613" s="177"/>
      <c r="S1613" s="177"/>
      <c r="T1613" s="177"/>
      <c r="U1613" s="177"/>
      <c r="V1613" s="177"/>
      <c r="W1613" s="177"/>
      <c r="X1613" s="177"/>
      <c r="Y1613" s="177"/>
      <c r="Z1613" s="177"/>
      <c r="AA1613" s="177"/>
      <c r="AB1613" s="177"/>
      <c r="AC1613" s="177"/>
      <c r="AD1613" s="177"/>
      <c r="AE1613" s="177"/>
      <c r="AF1613" s="177"/>
      <c r="AG1613" s="177"/>
      <c r="AH1613" s="177"/>
      <c r="AI1613" s="177"/>
      <c r="AJ1613" s="177"/>
      <c r="AK1613" s="177"/>
      <c r="AL1613" s="177"/>
      <c r="AM1613" s="177"/>
      <c r="AN1613" s="177"/>
      <c r="AO1613" s="177"/>
      <c r="AP1613" s="177"/>
      <c r="AQ1613" s="177"/>
      <c r="AR1613" s="177"/>
      <c r="AS1613" s="177"/>
      <c r="AT1613" s="177"/>
    </row>
    <row r="1614" spans="1:46" ht="15" customHeight="1">
      <c r="A1614" s="177"/>
      <c r="B1614" s="177"/>
      <c r="C1614" s="177"/>
      <c r="D1614" s="177"/>
      <c r="E1614" s="177"/>
      <c r="F1614" s="177"/>
      <c r="G1614" s="177"/>
      <c r="H1614" s="177"/>
      <c r="I1614" s="177"/>
      <c r="J1614" s="177"/>
      <c r="K1614" s="177"/>
      <c r="L1614" s="177"/>
      <c r="M1614" s="177"/>
      <c r="N1614" s="177"/>
      <c r="O1614" s="177"/>
      <c r="P1614" s="177"/>
      <c r="Q1614" s="177"/>
      <c r="R1614" s="177"/>
      <c r="S1614" s="177"/>
      <c r="T1614" s="177"/>
      <c r="U1614" s="177"/>
      <c r="V1614" s="177"/>
      <c r="W1614" s="177"/>
      <c r="X1614" s="177"/>
      <c r="Y1614" s="177"/>
      <c r="Z1614" s="177"/>
      <c r="AA1614" s="177"/>
      <c r="AB1614" s="177"/>
      <c r="AC1614" s="177"/>
      <c r="AD1614" s="177"/>
      <c r="AE1614" s="177"/>
      <c r="AF1614" s="177"/>
      <c r="AG1614" s="177"/>
      <c r="AH1614" s="177"/>
      <c r="AI1614" s="177"/>
      <c r="AJ1614" s="177"/>
      <c r="AK1614" s="177"/>
      <c r="AL1614" s="177"/>
      <c r="AM1614" s="177"/>
      <c r="AN1614" s="177"/>
      <c r="AO1614" s="177"/>
      <c r="AP1614" s="177"/>
      <c r="AQ1614" s="177"/>
      <c r="AR1614" s="177"/>
      <c r="AS1614" s="177"/>
      <c r="AT1614" s="177"/>
    </row>
    <row r="1615" spans="1:46" ht="15" customHeight="1">
      <c r="A1615" s="177"/>
      <c r="B1615" s="177"/>
      <c r="C1615" s="177"/>
      <c r="D1615" s="177"/>
      <c r="E1615" s="177"/>
      <c r="F1615" s="177"/>
      <c r="G1615" s="177"/>
      <c r="H1615" s="177"/>
      <c r="I1615" s="177"/>
      <c r="J1615" s="177"/>
      <c r="K1615" s="177"/>
      <c r="L1615" s="177"/>
      <c r="M1615" s="177"/>
      <c r="N1615" s="177"/>
      <c r="O1615" s="177"/>
      <c r="P1615" s="177"/>
      <c r="Q1615" s="177"/>
      <c r="R1615" s="177"/>
      <c r="S1615" s="177"/>
      <c r="T1615" s="177"/>
      <c r="U1615" s="177"/>
      <c r="V1615" s="177"/>
      <c r="W1615" s="177"/>
      <c r="X1615" s="177"/>
      <c r="Y1615" s="177"/>
      <c r="Z1615" s="177"/>
      <c r="AA1615" s="177"/>
      <c r="AB1615" s="177"/>
      <c r="AC1615" s="177"/>
      <c r="AD1615" s="177"/>
      <c r="AE1615" s="177"/>
      <c r="AF1615" s="177"/>
      <c r="AG1615" s="177"/>
      <c r="AH1615" s="177"/>
      <c r="AI1615" s="177"/>
      <c r="AJ1615" s="177"/>
      <c r="AK1615" s="177"/>
      <c r="AL1615" s="177"/>
      <c r="AM1615" s="177"/>
      <c r="AN1615" s="177"/>
      <c r="AO1615" s="177"/>
      <c r="AP1615" s="177"/>
      <c r="AQ1615" s="177"/>
      <c r="AR1615" s="177"/>
      <c r="AS1615" s="177"/>
      <c r="AT1615" s="177"/>
    </row>
    <row r="1616" spans="1:46" ht="15" customHeight="1">
      <c r="A1616" s="177"/>
      <c r="B1616" s="177"/>
      <c r="C1616" s="177"/>
      <c r="D1616" s="177"/>
      <c r="E1616" s="177"/>
      <c r="F1616" s="177"/>
      <c r="G1616" s="177"/>
      <c r="H1616" s="177"/>
      <c r="I1616" s="177"/>
      <c r="J1616" s="177"/>
      <c r="K1616" s="177"/>
      <c r="L1616" s="177"/>
      <c r="M1616" s="177"/>
      <c r="N1616" s="177"/>
      <c r="O1616" s="177"/>
      <c r="P1616" s="177"/>
      <c r="Q1616" s="177"/>
      <c r="R1616" s="177"/>
      <c r="S1616" s="177"/>
      <c r="T1616" s="177"/>
      <c r="U1616" s="177"/>
      <c r="V1616" s="177"/>
      <c r="W1616" s="177"/>
      <c r="X1616" s="177"/>
      <c r="Y1616" s="177"/>
      <c r="Z1616" s="177"/>
      <c r="AA1616" s="177"/>
      <c r="AB1616" s="177"/>
      <c r="AC1616" s="177"/>
      <c r="AD1616" s="177"/>
      <c r="AE1616" s="177"/>
      <c r="AF1616" s="177"/>
      <c r="AG1616" s="177"/>
      <c r="AH1616" s="177"/>
      <c r="AI1616" s="177"/>
      <c r="AJ1616" s="177"/>
      <c r="AK1616" s="177"/>
      <c r="AL1616" s="177"/>
      <c r="AM1616" s="177"/>
      <c r="AN1616" s="177"/>
      <c r="AO1616" s="177"/>
      <c r="AP1616" s="177"/>
      <c r="AQ1616" s="177"/>
      <c r="AR1616" s="177"/>
      <c r="AS1616" s="177"/>
      <c r="AT1616" s="177"/>
    </row>
    <row r="1617" spans="1:46" ht="15" customHeight="1">
      <c r="A1617" s="177"/>
      <c r="B1617" s="177"/>
      <c r="C1617" s="177"/>
      <c r="D1617" s="177"/>
      <c r="E1617" s="177"/>
      <c r="F1617" s="177"/>
      <c r="G1617" s="177"/>
      <c r="H1617" s="177"/>
      <c r="I1617" s="177"/>
      <c r="J1617" s="177"/>
      <c r="K1617" s="177"/>
      <c r="L1617" s="177"/>
      <c r="M1617" s="177"/>
      <c r="N1617" s="177"/>
      <c r="O1617" s="177"/>
      <c r="P1617" s="177"/>
      <c r="Q1617" s="177"/>
      <c r="R1617" s="177"/>
      <c r="S1617" s="177"/>
      <c r="T1617" s="177"/>
      <c r="U1617" s="177"/>
      <c r="V1617" s="177"/>
      <c r="W1617" s="177"/>
      <c r="X1617" s="177"/>
      <c r="Y1617" s="177"/>
      <c r="Z1617" s="177"/>
      <c r="AA1617" s="177"/>
      <c r="AB1617" s="177"/>
      <c r="AC1617" s="177"/>
      <c r="AD1617" s="177"/>
      <c r="AE1617" s="177"/>
      <c r="AF1617" s="177"/>
      <c r="AG1617" s="177"/>
      <c r="AH1617" s="177"/>
      <c r="AI1617" s="177"/>
      <c r="AJ1617" s="177"/>
      <c r="AK1617" s="177"/>
      <c r="AL1617" s="177"/>
      <c r="AM1617" s="177"/>
      <c r="AN1617" s="177"/>
      <c r="AO1617" s="177"/>
      <c r="AP1617" s="177"/>
      <c r="AQ1617" s="177"/>
      <c r="AR1617" s="177"/>
      <c r="AS1617" s="177"/>
      <c r="AT1617" s="177"/>
    </row>
    <row r="1618" spans="1:46" ht="15" customHeight="1">
      <c r="A1618" s="177"/>
      <c r="B1618" s="177"/>
      <c r="C1618" s="177"/>
      <c r="D1618" s="177"/>
      <c r="E1618" s="177"/>
      <c r="F1618" s="177"/>
      <c r="G1618" s="177"/>
      <c r="H1618" s="177"/>
      <c r="I1618" s="177"/>
      <c r="J1618" s="177"/>
      <c r="K1618" s="177"/>
      <c r="L1618" s="177"/>
      <c r="M1618" s="177"/>
      <c r="N1618" s="177"/>
      <c r="O1618" s="177"/>
      <c r="P1618" s="177"/>
      <c r="Q1618" s="177"/>
      <c r="R1618" s="177"/>
      <c r="S1618" s="177"/>
      <c r="T1618" s="177"/>
      <c r="U1618" s="177"/>
      <c r="V1618" s="177"/>
      <c r="W1618" s="177"/>
      <c r="X1618" s="177"/>
      <c r="Y1618" s="177"/>
      <c r="Z1618" s="177"/>
      <c r="AA1618" s="177"/>
      <c r="AB1618" s="177"/>
      <c r="AC1618" s="177"/>
      <c r="AD1618" s="177"/>
      <c r="AE1618" s="177"/>
      <c r="AF1618" s="177"/>
      <c r="AG1618" s="177"/>
      <c r="AH1618" s="177"/>
      <c r="AI1618" s="177"/>
      <c r="AJ1618" s="177"/>
      <c r="AK1618" s="177"/>
      <c r="AL1618" s="177"/>
      <c r="AM1618" s="177"/>
      <c r="AN1618" s="177"/>
      <c r="AO1618" s="177"/>
      <c r="AP1618" s="177"/>
      <c r="AQ1618" s="177"/>
      <c r="AR1618" s="177"/>
      <c r="AS1618" s="177"/>
      <c r="AT1618" s="177"/>
    </row>
    <row r="1619" spans="1:46" ht="15" customHeight="1">
      <c r="A1619" s="177"/>
      <c r="B1619" s="177"/>
      <c r="C1619" s="177"/>
      <c r="D1619" s="177"/>
      <c r="E1619" s="177"/>
      <c r="F1619" s="177"/>
      <c r="G1619" s="177"/>
      <c r="H1619" s="177"/>
      <c r="I1619" s="177"/>
      <c r="J1619" s="177"/>
      <c r="K1619" s="177"/>
      <c r="L1619" s="177"/>
      <c r="M1619" s="177"/>
      <c r="N1619" s="177"/>
      <c r="O1619" s="177"/>
      <c r="P1619" s="177"/>
      <c r="Q1619" s="177"/>
      <c r="R1619" s="177"/>
      <c r="S1619" s="177"/>
      <c r="T1619" s="177"/>
      <c r="U1619" s="177"/>
      <c r="V1619" s="177"/>
      <c r="W1619" s="177"/>
      <c r="X1619" s="177"/>
      <c r="Y1619" s="177"/>
      <c r="Z1619" s="177"/>
      <c r="AA1619" s="177"/>
      <c r="AB1619" s="177"/>
      <c r="AC1619" s="177"/>
      <c r="AD1619" s="177"/>
      <c r="AE1619" s="177"/>
      <c r="AF1619" s="177"/>
      <c r="AG1619" s="177"/>
      <c r="AH1619" s="177"/>
      <c r="AI1619" s="177"/>
      <c r="AJ1619" s="177"/>
      <c r="AK1619" s="177"/>
      <c r="AL1619" s="177"/>
      <c r="AM1619" s="177"/>
      <c r="AN1619" s="177"/>
      <c r="AO1619" s="177"/>
      <c r="AP1619" s="177"/>
      <c r="AQ1619" s="177"/>
      <c r="AR1619" s="177"/>
      <c r="AS1619" s="177"/>
      <c r="AT1619" s="177"/>
    </row>
    <row r="1620" spans="1:46" ht="15" customHeight="1">
      <c r="A1620" s="177"/>
      <c r="B1620" s="177"/>
      <c r="C1620" s="177"/>
      <c r="D1620" s="177"/>
      <c r="E1620" s="177"/>
      <c r="F1620" s="177"/>
      <c r="G1620" s="177"/>
      <c r="H1620" s="177"/>
      <c r="I1620" s="177"/>
      <c r="J1620" s="177"/>
      <c r="K1620" s="177"/>
      <c r="L1620" s="177"/>
      <c r="M1620" s="177"/>
      <c r="N1620" s="177"/>
      <c r="O1620" s="177"/>
      <c r="P1620" s="177"/>
      <c r="Q1620" s="177"/>
      <c r="R1620" s="177"/>
      <c r="S1620" s="177"/>
      <c r="T1620" s="177"/>
      <c r="U1620" s="177"/>
      <c r="V1620" s="177"/>
      <c r="W1620" s="177"/>
      <c r="X1620" s="177"/>
      <c r="Y1620" s="177"/>
      <c r="Z1620" s="177"/>
      <c r="AA1620" s="177"/>
      <c r="AB1620" s="177"/>
      <c r="AC1620" s="177"/>
      <c r="AD1620" s="177"/>
      <c r="AE1620" s="177"/>
      <c r="AF1620" s="177"/>
      <c r="AG1620" s="177"/>
      <c r="AH1620" s="177"/>
      <c r="AI1620" s="177"/>
      <c r="AJ1620" s="177"/>
      <c r="AK1620" s="177"/>
      <c r="AL1620" s="177"/>
      <c r="AM1620" s="177"/>
      <c r="AN1620" s="177"/>
      <c r="AO1620" s="177"/>
      <c r="AP1620" s="177"/>
      <c r="AQ1620" s="177"/>
      <c r="AR1620" s="177"/>
      <c r="AS1620" s="177"/>
      <c r="AT1620" s="177"/>
    </row>
    <row r="1621" spans="1:46" ht="15" customHeight="1">
      <c r="A1621" s="177"/>
      <c r="B1621" s="177"/>
      <c r="C1621" s="177"/>
      <c r="D1621" s="177"/>
      <c r="E1621" s="177"/>
      <c r="F1621" s="177"/>
      <c r="G1621" s="177"/>
      <c r="H1621" s="177"/>
      <c r="I1621" s="177"/>
      <c r="J1621" s="177"/>
      <c r="K1621" s="177"/>
      <c r="L1621" s="177"/>
      <c r="M1621" s="177"/>
      <c r="N1621" s="177"/>
      <c r="O1621" s="177"/>
      <c r="P1621" s="177"/>
      <c r="Q1621" s="177"/>
      <c r="R1621" s="177"/>
      <c r="S1621" s="177"/>
      <c r="T1621" s="177"/>
      <c r="U1621" s="177"/>
      <c r="V1621" s="177"/>
      <c r="W1621" s="177"/>
      <c r="X1621" s="177"/>
      <c r="Y1621" s="177"/>
      <c r="Z1621" s="177"/>
      <c r="AA1621" s="177"/>
      <c r="AB1621" s="177"/>
      <c r="AC1621" s="177"/>
      <c r="AD1621" s="177"/>
      <c r="AE1621" s="177"/>
      <c r="AF1621" s="177"/>
      <c r="AG1621" s="177"/>
      <c r="AH1621" s="177"/>
      <c r="AI1621" s="177"/>
      <c r="AJ1621" s="177"/>
      <c r="AK1621" s="177"/>
      <c r="AL1621" s="177"/>
      <c r="AM1621" s="177"/>
      <c r="AN1621" s="177"/>
      <c r="AO1621" s="177"/>
      <c r="AP1621" s="177"/>
      <c r="AQ1621" s="177"/>
      <c r="AR1621" s="177"/>
      <c r="AS1621" s="177"/>
      <c r="AT1621" s="177"/>
    </row>
    <row r="1622" spans="1:46" ht="15" customHeight="1">
      <c r="A1622" s="177"/>
      <c r="B1622" s="177"/>
      <c r="C1622" s="177"/>
      <c r="D1622" s="177"/>
      <c r="E1622" s="177"/>
      <c r="F1622" s="177"/>
      <c r="G1622" s="177"/>
      <c r="H1622" s="177"/>
      <c r="I1622" s="177"/>
      <c r="J1622" s="177"/>
      <c r="K1622" s="177"/>
      <c r="L1622" s="177"/>
      <c r="M1622" s="177"/>
      <c r="N1622" s="177"/>
      <c r="O1622" s="177"/>
      <c r="P1622" s="177"/>
      <c r="Q1622" s="177"/>
      <c r="R1622" s="177"/>
      <c r="S1622" s="177"/>
      <c r="T1622" s="177"/>
      <c r="U1622" s="177"/>
      <c r="V1622" s="177"/>
      <c r="W1622" s="177"/>
      <c r="X1622" s="177"/>
      <c r="Y1622" s="177"/>
      <c r="Z1622" s="177"/>
      <c r="AA1622" s="177"/>
      <c r="AB1622" s="177"/>
      <c r="AC1622" s="177"/>
      <c r="AD1622" s="177"/>
      <c r="AE1622" s="177"/>
      <c r="AF1622" s="177"/>
      <c r="AG1622" s="177"/>
      <c r="AH1622" s="177"/>
      <c r="AI1622" s="177"/>
      <c r="AJ1622" s="177"/>
      <c r="AK1622" s="177"/>
      <c r="AL1622" s="177"/>
      <c r="AM1622" s="177"/>
      <c r="AN1622" s="177"/>
      <c r="AO1622" s="177"/>
      <c r="AP1622" s="177"/>
      <c r="AQ1622" s="177"/>
      <c r="AR1622" s="177"/>
      <c r="AS1622" s="177"/>
      <c r="AT1622" s="177"/>
    </row>
    <row r="1623" spans="1:46" ht="15" customHeight="1">
      <c r="A1623" s="177"/>
      <c r="B1623" s="177"/>
      <c r="C1623" s="177"/>
      <c r="D1623" s="177"/>
      <c r="E1623" s="177"/>
      <c r="F1623" s="177"/>
      <c r="G1623" s="177"/>
      <c r="H1623" s="177"/>
      <c r="I1623" s="177"/>
      <c r="J1623" s="177"/>
      <c r="K1623" s="177"/>
      <c r="L1623" s="177"/>
      <c r="M1623" s="177"/>
      <c r="N1623" s="177"/>
      <c r="O1623" s="177"/>
      <c r="P1623" s="177"/>
      <c r="Q1623" s="177"/>
      <c r="R1623" s="177"/>
      <c r="S1623" s="177"/>
      <c r="T1623" s="177"/>
      <c r="U1623" s="177"/>
      <c r="V1623" s="177"/>
      <c r="W1623" s="177"/>
      <c r="X1623" s="177"/>
      <c r="Y1623" s="177"/>
      <c r="Z1623" s="177"/>
      <c r="AA1623" s="177"/>
      <c r="AB1623" s="177"/>
      <c r="AC1623" s="177"/>
      <c r="AD1623" s="177"/>
      <c r="AE1623" s="177"/>
      <c r="AF1623" s="177"/>
      <c r="AG1623" s="177"/>
      <c r="AH1623" s="177"/>
      <c r="AI1623" s="177"/>
      <c r="AJ1623" s="177"/>
      <c r="AK1623" s="177"/>
      <c r="AL1623" s="177"/>
      <c r="AM1623" s="177"/>
      <c r="AN1623" s="177"/>
      <c r="AO1623" s="177"/>
      <c r="AP1623" s="177"/>
      <c r="AQ1623" s="177"/>
      <c r="AR1623" s="177"/>
      <c r="AS1623" s="177"/>
      <c r="AT1623" s="177"/>
    </row>
    <row r="1624" spans="1:46" ht="15" customHeight="1">
      <c r="A1624" s="177"/>
      <c r="B1624" s="177"/>
      <c r="C1624" s="177"/>
      <c r="D1624" s="177"/>
      <c r="E1624" s="177"/>
      <c r="F1624" s="177"/>
      <c r="G1624" s="177"/>
      <c r="H1624" s="177"/>
      <c r="I1624" s="177"/>
      <c r="J1624" s="177"/>
      <c r="K1624" s="177"/>
      <c r="L1624" s="177"/>
      <c r="M1624" s="177"/>
      <c r="N1624" s="177"/>
      <c r="O1624" s="177"/>
      <c r="P1624" s="177"/>
      <c r="Q1624" s="177"/>
      <c r="R1624" s="177"/>
      <c r="S1624" s="177"/>
      <c r="T1624" s="177"/>
      <c r="U1624" s="177"/>
      <c r="V1624" s="177"/>
      <c r="W1624" s="177"/>
      <c r="X1624" s="177"/>
      <c r="Y1624" s="177"/>
      <c r="Z1624" s="177"/>
      <c r="AA1624" s="177"/>
      <c r="AB1624" s="177"/>
      <c r="AC1624" s="177"/>
      <c r="AD1624" s="177"/>
      <c r="AE1624" s="177"/>
      <c r="AF1624" s="177"/>
      <c r="AG1624" s="177"/>
      <c r="AH1624" s="177"/>
      <c r="AI1624" s="177"/>
      <c r="AJ1624" s="177"/>
      <c r="AK1624" s="177"/>
      <c r="AL1624" s="177"/>
      <c r="AM1624" s="177"/>
      <c r="AN1624" s="177"/>
      <c r="AO1624" s="177"/>
      <c r="AP1624" s="177"/>
      <c r="AQ1624" s="177"/>
      <c r="AR1624" s="177"/>
      <c r="AS1624" s="177"/>
      <c r="AT1624" s="177"/>
    </row>
    <row r="1625" spans="1:46" ht="15" customHeight="1">
      <c r="A1625" s="177"/>
      <c r="B1625" s="177"/>
      <c r="C1625" s="177"/>
      <c r="D1625" s="177"/>
      <c r="E1625" s="177"/>
      <c r="F1625" s="177"/>
      <c r="G1625" s="177"/>
      <c r="H1625" s="177"/>
      <c r="I1625" s="177"/>
      <c r="J1625" s="177"/>
      <c r="K1625" s="177"/>
      <c r="L1625" s="177"/>
      <c r="M1625" s="177"/>
      <c r="N1625" s="177"/>
      <c r="O1625" s="177"/>
      <c r="P1625" s="177"/>
      <c r="Q1625" s="177"/>
      <c r="R1625" s="177"/>
      <c r="S1625" s="177"/>
      <c r="T1625" s="177"/>
      <c r="U1625" s="177"/>
      <c r="V1625" s="177"/>
      <c r="W1625" s="177"/>
      <c r="X1625" s="177"/>
      <c r="Y1625" s="177"/>
      <c r="Z1625" s="177"/>
      <c r="AA1625" s="177"/>
      <c r="AB1625" s="177"/>
      <c r="AC1625" s="177"/>
      <c r="AD1625" s="177"/>
      <c r="AE1625" s="177"/>
      <c r="AF1625" s="177"/>
      <c r="AG1625" s="177"/>
      <c r="AH1625" s="177"/>
      <c r="AI1625" s="177"/>
      <c r="AJ1625" s="177"/>
      <c r="AK1625" s="177"/>
      <c r="AL1625" s="177"/>
      <c r="AM1625" s="177"/>
      <c r="AN1625" s="177"/>
      <c r="AO1625" s="177"/>
      <c r="AP1625" s="177"/>
      <c r="AQ1625" s="177"/>
      <c r="AR1625" s="177"/>
      <c r="AS1625" s="177"/>
      <c r="AT1625" s="177"/>
    </row>
    <row r="1626" spans="1:46" ht="15" customHeight="1">
      <c r="A1626" s="177"/>
      <c r="B1626" s="177"/>
      <c r="C1626" s="177"/>
      <c r="D1626" s="177"/>
      <c r="E1626" s="177"/>
      <c r="F1626" s="177"/>
      <c r="G1626" s="177"/>
      <c r="H1626" s="177"/>
      <c r="I1626" s="177"/>
      <c r="J1626" s="177"/>
      <c r="K1626" s="177"/>
      <c r="L1626" s="177"/>
      <c r="M1626" s="177"/>
      <c r="N1626" s="177"/>
      <c r="O1626" s="177"/>
      <c r="P1626" s="177"/>
      <c r="Q1626" s="177"/>
      <c r="R1626" s="177"/>
      <c r="S1626" s="177"/>
      <c r="T1626" s="177"/>
      <c r="U1626" s="177"/>
      <c r="V1626" s="177"/>
      <c r="W1626" s="177"/>
      <c r="X1626" s="177"/>
      <c r="Y1626" s="177"/>
      <c r="Z1626" s="177"/>
      <c r="AA1626" s="177"/>
      <c r="AB1626" s="177"/>
      <c r="AC1626" s="177"/>
      <c r="AD1626" s="177"/>
      <c r="AE1626" s="177"/>
      <c r="AF1626" s="177"/>
      <c r="AG1626" s="177"/>
      <c r="AH1626" s="177"/>
      <c r="AI1626" s="177"/>
      <c r="AJ1626" s="177"/>
      <c r="AK1626" s="177"/>
      <c r="AL1626" s="177"/>
      <c r="AM1626" s="177"/>
      <c r="AN1626" s="177"/>
      <c r="AO1626" s="177"/>
      <c r="AP1626" s="177"/>
      <c r="AQ1626" s="177"/>
      <c r="AR1626" s="177"/>
      <c r="AS1626" s="177"/>
      <c r="AT1626" s="177"/>
    </row>
    <row r="1627" spans="1:46" ht="15" customHeight="1">
      <c r="A1627" s="177"/>
      <c r="B1627" s="177"/>
      <c r="C1627" s="177"/>
      <c r="D1627" s="177"/>
      <c r="E1627" s="177"/>
      <c r="F1627" s="177"/>
      <c r="G1627" s="177"/>
      <c r="H1627" s="177"/>
      <c r="I1627" s="177"/>
      <c r="J1627" s="177"/>
      <c r="K1627" s="177"/>
      <c r="L1627" s="177"/>
      <c r="M1627" s="177"/>
      <c r="N1627" s="177"/>
      <c r="O1627" s="177"/>
      <c r="P1627" s="177"/>
      <c r="Q1627" s="177"/>
      <c r="R1627" s="177"/>
      <c r="S1627" s="177"/>
      <c r="T1627" s="177"/>
      <c r="U1627" s="177"/>
      <c r="V1627" s="177"/>
      <c r="W1627" s="177"/>
      <c r="X1627" s="177"/>
      <c r="Y1627" s="177"/>
      <c r="Z1627" s="177"/>
      <c r="AA1627" s="177"/>
      <c r="AB1627" s="177"/>
      <c r="AC1627" s="177"/>
      <c r="AD1627" s="177"/>
      <c r="AE1627" s="177"/>
      <c r="AF1627" s="177"/>
      <c r="AG1627" s="177"/>
      <c r="AH1627" s="177"/>
      <c r="AI1627" s="177"/>
      <c r="AJ1627" s="177"/>
      <c r="AK1627" s="177"/>
      <c r="AL1627" s="177"/>
      <c r="AM1627" s="177"/>
      <c r="AN1627" s="177"/>
      <c r="AO1627" s="177"/>
      <c r="AP1627" s="177"/>
      <c r="AQ1627" s="177"/>
      <c r="AR1627" s="177"/>
      <c r="AS1627" s="177"/>
      <c r="AT1627" s="177"/>
    </row>
    <row r="1628" spans="1:46" ht="15" customHeight="1">
      <c r="A1628" s="177"/>
      <c r="B1628" s="177"/>
      <c r="C1628" s="177"/>
      <c r="D1628" s="177"/>
      <c r="E1628" s="177"/>
      <c r="F1628" s="177"/>
      <c r="G1628" s="177"/>
      <c r="H1628" s="177"/>
      <c r="I1628" s="177"/>
      <c r="J1628" s="177"/>
      <c r="K1628" s="177"/>
      <c r="L1628" s="177"/>
      <c r="M1628" s="177"/>
      <c r="N1628" s="177"/>
      <c r="O1628" s="177"/>
      <c r="P1628" s="177"/>
      <c r="Q1628" s="177"/>
      <c r="R1628" s="177"/>
      <c r="S1628" s="177"/>
      <c r="T1628" s="177"/>
      <c r="U1628" s="177"/>
      <c r="V1628" s="177"/>
      <c r="W1628" s="177"/>
      <c r="X1628" s="177"/>
      <c r="Y1628" s="177"/>
      <c r="Z1628" s="177"/>
      <c r="AA1628" s="177"/>
      <c r="AB1628" s="177"/>
      <c r="AC1628" s="177"/>
      <c r="AD1628" s="177"/>
      <c r="AE1628" s="177"/>
      <c r="AF1628" s="177"/>
      <c r="AG1628" s="177"/>
      <c r="AH1628" s="177"/>
      <c r="AI1628" s="177"/>
      <c r="AJ1628" s="177"/>
      <c r="AK1628" s="177"/>
      <c r="AL1628" s="177"/>
      <c r="AM1628" s="177"/>
      <c r="AN1628" s="177"/>
      <c r="AO1628" s="177"/>
      <c r="AP1628" s="177"/>
      <c r="AQ1628" s="177"/>
      <c r="AR1628" s="177"/>
      <c r="AS1628" s="177"/>
      <c r="AT1628" s="177"/>
    </row>
    <row r="1629" spans="1:46" ht="15" customHeight="1">
      <c r="A1629" s="177"/>
      <c r="B1629" s="177"/>
      <c r="C1629" s="177"/>
      <c r="D1629" s="177"/>
      <c r="E1629" s="177"/>
      <c r="F1629" s="177"/>
      <c r="G1629" s="177"/>
      <c r="H1629" s="177"/>
      <c r="I1629" s="177"/>
      <c r="J1629" s="177"/>
      <c r="K1629" s="177"/>
      <c r="L1629" s="177"/>
      <c r="M1629" s="177"/>
      <c r="N1629" s="177"/>
      <c r="O1629" s="177"/>
      <c r="P1629" s="177"/>
      <c r="Q1629" s="177"/>
      <c r="R1629" s="177"/>
      <c r="S1629" s="177"/>
      <c r="T1629" s="177"/>
      <c r="U1629" s="177"/>
      <c r="V1629" s="177"/>
      <c r="W1629" s="177"/>
      <c r="X1629" s="177"/>
      <c r="Y1629" s="177"/>
      <c r="Z1629" s="177"/>
      <c r="AA1629" s="177"/>
      <c r="AB1629" s="177"/>
      <c r="AC1629" s="177"/>
      <c r="AD1629" s="177"/>
      <c r="AE1629" s="177"/>
      <c r="AF1629" s="177"/>
      <c r="AG1629" s="177"/>
      <c r="AH1629" s="177"/>
      <c r="AI1629" s="177"/>
      <c r="AJ1629" s="177"/>
      <c r="AK1629" s="177"/>
      <c r="AL1629" s="177"/>
      <c r="AM1629" s="177"/>
      <c r="AN1629" s="177"/>
      <c r="AO1629" s="177"/>
      <c r="AP1629" s="177"/>
      <c r="AQ1629" s="177"/>
      <c r="AR1629" s="177"/>
      <c r="AS1629" s="177"/>
      <c r="AT1629" s="177"/>
    </row>
    <row r="1630" spans="1:46" ht="15" customHeight="1">
      <c r="A1630" s="177"/>
      <c r="B1630" s="177"/>
      <c r="C1630" s="177"/>
      <c r="D1630" s="177"/>
      <c r="E1630" s="177"/>
      <c r="F1630" s="177"/>
      <c r="G1630" s="177"/>
      <c r="H1630" s="177"/>
      <c r="I1630" s="177"/>
      <c r="J1630" s="177"/>
      <c r="K1630" s="177"/>
      <c r="L1630" s="177"/>
      <c r="M1630" s="177"/>
      <c r="N1630" s="177"/>
      <c r="O1630" s="177"/>
      <c r="P1630" s="177"/>
      <c r="Q1630" s="177"/>
      <c r="R1630" s="177"/>
      <c r="S1630" s="177"/>
      <c r="T1630" s="177"/>
      <c r="U1630" s="177"/>
      <c r="V1630" s="177"/>
      <c r="W1630" s="177"/>
      <c r="X1630" s="177"/>
      <c r="Y1630" s="177"/>
      <c r="Z1630" s="177"/>
      <c r="AA1630" s="177"/>
      <c r="AB1630" s="177"/>
      <c r="AC1630" s="177"/>
      <c r="AD1630" s="177"/>
      <c r="AE1630" s="177"/>
      <c r="AF1630" s="177"/>
      <c r="AG1630" s="177"/>
      <c r="AH1630" s="177"/>
      <c r="AI1630" s="177"/>
      <c r="AJ1630" s="177"/>
      <c r="AK1630" s="177"/>
      <c r="AL1630" s="177"/>
      <c r="AM1630" s="177"/>
      <c r="AN1630" s="177"/>
      <c r="AO1630" s="177"/>
      <c r="AP1630" s="177"/>
      <c r="AQ1630" s="177"/>
      <c r="AR1630" s="177"/>
      <c r="AS1630" s="177"/>
      <c r="AT1630" s="177"/>
    </row>
    <row r="1631" spans="1:46" ht="15" customHeight="1">
      <c r="A1631" s="177"/>
      <c r="B1631" s="177"/>
      <c r="C1631" s="177"/>
      <c r="D1631" s="177"/>
      <c r="E1631" s="177"/>
      <c r="F1631" s="177"/>
      <c r="G1631" s="177"/>
      <c r="H1631" s="177"/>
      <c r="I1631" s="177"/>
      <c r="J1631" s="177"/>
      <c r="K1631" s="177"/>
      <c r="L1631" s="177"/>
      <c r="M1631" s="177"/>
      <c r="N1631" s="177"/>
      <c r="O1631" s="177"/>
      <c r="P1631" s="177"/>
      <c r="Q1631" s="177"/>
      <c r="R1631" s="177"/>
      <c r="S1631" s="177"/>
      <c r="T1631" s="177"/>
      <c r="U1631" s="177"/>
      <c r="V1631" s="177"/>
      <c r="W1631" s="177"/>
      <c r="X1631" s="177"/>
      <c r="Y1631" s="177"/>
      <c r="Z1631" s="177"/>
      <c r="AA1631" s="177"/>
      <c r="AB1631" s="177"/>
      <c r="AC1631" s="177"/>
      <c r="AD1631" s="177"/>
      <c r="AE1631" s="177"/>
      <c r="AF1631" s="177"/>
      <c r="AG1631" s="177"/>
      <c r="AH1631" s="177"/>
      <c r="AI1631" s="177"/>
      <c r="AJ1631" s="177"/>
      <c r="AK1631" s="177"/>
      <c r="AL1631" s="177"/>
      <c r="AM1631" s="177"/>
      <c r="AN1631" s="177"/>
      <c r="AO1631" s="177"/>
      <c r="AP1631" s="177"/>
      <c r="AQ1631" s="177"/>
      <c r="AR1631" s="177"/>
      <c r="AS1631" s="177"/>
      <c r="AT1631" s="177"/>
    </row>
    <row r="1632" spans="1:46" ht="15" customHeight="1">
      <c r="A1632" s="177"/>
      <c r="B1632" s="177"/>
      <c r="C1632" s="177"/>
      <c r="D1632" s="177"/>
      <c r="E1632" s="177"/>
      <c r="F1632" s="177"/>
      <c r="G1632" s="177"/>
      <c r="H1632" s="177"/>
      <c r="I1632" s="177"/>
      <c r="J1632" s="177"/>
      <c r="K1632" s="177"/>
      <c r="L1632" s="177"/>
      <c r="M1632" s="177"/>
      <c r="N1632" s="177"/>
      <c r="O1632" s="177"/>
      <c r="P1632" s="177"/>
      <c r="Q1632" s="177"/>
      <c r="R1632" s="177"/>
      <c r="S1632" s="177"/>
      <c r="T1632" s="177"/>
      <c r="U1632" s="177"/>
      <c r="V1632" s="177"/>
      <c r="W1632" s="177"/>
      <c r="X1632" s="177"/>
      <c r="Y1632" s="177"/>
      <c r="Z1632" s="177"/>
      <c r="AA1632" s="177"/>
      <c r="AB1632" s="177"/>
      <c r="AC1632" s="177"/>
      <c r="AD1632" s="177"/>
      <c r="AE1632" s="177"/>
      <c r="AF1632" s="177"/>
      <c r="AG1632" s="177"/>
      <c r="AH1632" s="177"/>
      <c r="AI1632" s="177"/>
      <c r="AJ1632" s="177"/>
      <c r="AK1632" s="177"/>
      <c r="AL1632" s="177"/>
      <c r="AM1632" s="177"/>
      <c r="AN1632" s="177"/>
      <c r="AO1632" s="177"/>
      <c r="AP1632" s="177"/>
      <c r="AQ1632" s="177"/>
      <c r="AR1632" s="177"/>
      <c r="AS1632" s="177"/>
      <c r="AT1632" s="177"/>
    </row>
    <row r="1633" spans="1:46" ht="15" customHeight="1">
      <c r="A1633" s="177"/>
      <c r="B1633" s="177"/>
      <c r="C1633" s="177"/>
      <c r="D1633" s="177"/>
      <c r="E1633" s="177"/>
      <c r="F1633" s="177"/>
      <c r="G1633" s="177"/>
      <c r="H1633" s="177"/>
      <c r="I1633" s="177"/>
      <c r="J1633" s="177"/>
      <c r="K1633" s="177"/>
      <c r="L1633" s="177"/>
      <c r="M1633" s="177"/>
      <c r="N1633" s="177"/>
      <c r="O1633" s="177"/>
      <c r="P1633" s="177"/>
      <c r="Q1633" s="177"/>
      <c r="R1633" s="177"/>
      <c r="S1633" s="177"/>
      <c r="T1633" s="177"/>
      <c r="U1633" s="177"/>
      <c r="V1633" s="177"/>
      <c r="W1633" s="177"/>
      <c r="X1633" s="177"/>
      <c r="Y1633" s="177"/>
      <c r="Z1633" s="177"/>
      <c r="AA1633" s="177"/>
      <c r="AB1633" s="177"/>
      <c r="AC1633" s="177"/>
      <c r="AD1633" s="177"/>
      <c r="AE1633" s="177"/>
      <c r="AF1633" s="177"/>
      <c r="AG1633" s="177"/>
      <c r="AH1633" s="177"/>
      <c r="AI1633" s="177"/>
      <c r="AJ1633" s="177"/>
      <c r="AK1633" s="177"/>
      <c r="AL1633" s="177"/>
      <c r="AM1633" s="177"/>
      <c r="AN1633" s="177"/>
      <c r="AO1633" s="177"/>
      <c r="AP1633" s="177"/>
      <c r="AQ1633" s="177"/>
      <c r="AR1633" s="177"/>
      <c r="AS1633" s="177"/>
      <c r="AT1633" s="177"/>
    </row>
    <row r="1634" spans="1:46" ht="15" customHeight="1">
      <c r="A1634" s="177"/>
      <c r="B1634" s="177"/>
      <c r="C1634" s="177"/>
      <c r="D1634" s="177"/>
      <c r="E1634" s="177"/>
      <c r="F1634" s="177"/>
      <c r="G1634" s="177"/>
      <c r="H1634" s="177"/>
      <c r="I1634" s="177"/>
      <c r="J1634" s="177"/>
      <c r="K1634" s="177"/>
      <c r="L1634" s="177"/>
      <c r="M1634" s="177"/>
      <c r="N1634" s="177"/>
      <c r="O1634" s="177"/>
      <c r="P1634" s="177"/>
      <c r="Q1634" s="177"/>
      <c r="R1634" s="177"/>
      <c r="S1634" s="177"/>
      <c r="T1634" s="177"/>
      <c r="U1634" s="177"/>
      <c r="V1634" s="177"/>
      <c r="W1634" s="177"/>
      <c r="X1634" s="177"/>
      <c r="Y1634" s="177"/>
      <c r="Z1634" s="177"/>
      <c r="AA1634" s="177"/>
      <c r="AB1634" s="177"/>
      <c r="AC1634" s="177"/>
      <c r="AD1634" s="177"/>
      <c r="AE1634" s="177"/>
      <c r="AF1634" s="177"/>
      <c r="AG1634" s="177"/>
      <c r="AH1634" s="177"/>
      <c r="AI1634" s="177"/>
      <c r="AJ1634" s="177"/>
      <c r="AK1634" s="177"/>
      <c r="AL1634" s="177"/>
      <c r="AM1634" s="177"/>
      <c r="AN1634" s="177"/>
      <c r="AO1634" s="177"/>
      <c r="AP1634" s="177"/>
      <c r="AQ1634" s="177"/>
      <c r="AR1634" s="177"/>
      <c r="AS1634" s="177"/>
      <c r="AT1634" s="177"/>
    </row>
    <row r="1635" spans="1:46" ht="15" customHeight="1">
      <c r="A1635" s="177"/>
      <c r="B1635" s="177"/>
      <c r="C1635" s="177"/>
      <c r="D1635" s="177"/>
      <c r="E1635" s="177"/>
      <c r="F1635" s="177"/>
      <c r="G1635" s="177"/>
      <c r="H1635" s="177"/>
      <c r="I1635" s="177"/>
      <c r="J1635" s="177"/>
      <c r="K1635" s="177"/>
      <c r="L1635" s="177"/>
      <c r="M1635" s="177"/>
      <c r="N1635" s="177"/>
      <c r="O1635" s="177"/>
      <c r="P1635" s="177"/>
      <c r="Q1635" s="177"/>
      <c r="R1635" s="177"/>
      <c r="S1635" s="177"/>
      <c r="T1635" s="177"/>
      <c r="U1635" s="177"/>
      <c r="V1635" s="177"/>
      <c r="W1635" s="177"/>
      <c r="X1635" s="177"/>
      <c r="Y1635" s="177"/>
      <c r="Z1635" s="177"/>
      <c r="AA1635" s="177"/>
      <c r="AB1635" s="177"/>
      <c r="AC1635" s="177"/>
      <c r="AD1635" s="177"/>
      <c r="AE1635" s="177"/>
      <c r="AF1635" s="177"/>
      <c r="AG1635" s="177"/>
      <c r="AH1635" s="177"/>
      <c r="AI1635" s="177"/>
      <c r="AJ1635" s="177"/>
      <c r="AK1635" s="177"/>
      <c r="AL1635" s="177"/>
      <c r="AM1635" s="177"/>
      <c r="AN1635" s="177"/>
      <c r="AO1635" s="177"/>
      <c r="AP1635" s="177"/>
      <c r="AQ1635" s="177"/>
      <c r="AR1635" s="177"/>
      <c r="AS1635" s="177"/>
      <c r="AT1635" s="177"/>
    </row>
    <row r="1636" spans="1:46" ht="15" customHeight="1">
      <c r="A1636" s="177"/>
      <c r="B1636" s="177"/>
      <c r="C1636" s="177"/>
      <c r="D1636" s="177"/>
      <c r="E1636" s="177"/>
      <c r="F1636" s="177"/>
      <c r="G1636" s="177"/>
      <c r="H1636" s="177"/>
      <c r="I1636" s="177"/>
      <c r="J1636" s="177"/>
      <c r="K1636" s="177"/>
      <c r="L1636" s="177"/>
      <c r="M1636" s="177"/>
      <c r="N1636" s="177"/>
      <c r="O1636" s="177"/>
      <c r="P1636" s="177"/>
      <c r="Q1636" s="177"/>
      <c r="R1636" s="177"/>
      <c r="S1636" s="177"/>
      <c r="T1636" s="177"/>
      <c r="U1636" s="177"/>
      <c r="V1636" s="177"/>
      <c r="W1636" s="177"/>
      <c r="X1636" s="177"/>
      <c r="Y1636" s="177"/>
      <c r="Z1636" s="177"/>
      <c r="AA1636" s="177"/>
      <c r="AB1636" s="177"/>
      <c r="AC1636" s="177"/>
      <c r="AD1636" s="177"/>
      <c r="AE1636" s="177"/>
      <c r="AF1636" s="177"/>
      <c r="AG1636" s="177"/>
      <c r="AH1636" s="177"/>
      <c r="AI1636" s="177"/>
      <c r="AJ1636" s="177"/>
      <c r="AK1636" s="177"/>
      <c r="AL1636" s="177"/>
      <c r="AM1636" s="177"/>
      <c r="AN1636" s="177"/>
      <c r="AO1636" s="177"/>
      <c r="AP1636" s="177"/>
      <c r="AQ1636" s="177"/>
      <c r="AR1636" s="177"/>
      <c r="AS1636" s="177"/>
      <c r="AT1636" s="177"/>
    </row>
    <row r="1637" spans="1:46" ht="15" customHeight="1">
      <c r="A1637" s="177"/>
      <c r="B1637" s="177"/>
      <c r="C1637" s="177"/>
      <c r="D1637" s="177"/>
      <c r="E1637" s="177"/>
      <c r="F1637" s="177"/>
      <c r="G1637" s="177"/>
      <c r="H1637" s="177"/>
      <c r="I1637" s="177"/>
      <c r="J1637" s="177"/>
      <c r="K1637" s="177"/>
      <c r="L1637" s="177"/>
      <c r="M1637" s="177"/>
      <c r="N1637" s="177"/>
      <c r="O1637" s="177"/>
      <c r="P1637" s="177"/>
      <c r="Q1637" s="177"/>
      <c r="R1637" s="177"/>
      <c r="S1637" s="177"/>
      <c r="T1637" s="177"/>
      <c r="U1637" s="177"/>
      <c r="V1637" s="177"/>
      <c r="W1637" s="177"/>
      <c r="X1637" s="177"/>
      <c r="Y1637" s="177"/>
      <c r="Z1637" s="177"/>
      <c r="AA1637" s="177"/>
      <c r="AB1637" s="177"/>
      <c r="AC1637" s="177"/>
      <c r="AD1637" s="177"/>
      <c r="AE1637" s="177"/>
      <c r="AF1637" s="177"/>
      <c r="AG1637" s="177"/>
      <c r="AH1637" s="177"/>
      <c r="AI1637" s="177"/>
      <c r="AJ1637" s="177"/>
      <c r="AK1637" s="177"/>
      <c r="AL1637" s="177"/>
      <c r="AM1637" s="177"/>
      <c r="AN1637" s="177"/>
      <c r="AO1637" s="177"/>
      <c r="AP1637" s="177"/>
      <c r="AQ1637" s="177"/>
      <c r="AR1637" s="177"/>
      <c r="AS1637" s="177"/>
      <c r="AT1637" s="177"/>
    </row>
    <row r="1638" spans="1:46" ht="15" customHeight="1">
      <c r="A1638" s="177"/>
      <c r="B1638" s="177"/>
      <c r="C1638" s="177"/>
      <c r="D1638" s="177"/>
      <c r="E1638" s="177"/>
      <c r="F1638" s="177"/>
      <c r="G1638" s="177"/>
      <c r="H1638" s="177"/>
      <c r="I1638" s="177"/>
      <c r="J1638" s="177"/>
      <c r="K1638" s="177"/>
      <c r="L1638" s="177"/>
      <c r="M1638" s="177"/>
      <c r="N1638" s="177"/>
      <c r="O1638" s="177"/>
      <c r="P1638" s="177"/>
      <c r="Q1638" s="177"/>
      <c r="R1638" s="177"/>
      <c r="S1638" s="177"/>
      <c r="T1638" s="177"/>
      <c r="U1638" s="177"/>
      <c r="V1638" s="177"/>
      <c r="W1638" s="177"/>
      <c r="X1638" s="177"/>
      <c r="Y1638" s="177"/>
      <c r="Z1638" s="177"/>
      <c r="AA1638" s="177"/>
      <c r="AB1638" s="177"/>
      <c r="AC1638" s="177"/>
      <c r="AD1638" s="177"/>
      <c r="AE1638" s="177"/>
      <c r="AF1638" s="177"/>
      <c r="AG1638" s="177"/>
      <c r="AH1638" s="177"/>
      <c r="AI1638" s="177"/>
      <c r="AJ1638" s="177"/>
      <c r="AK1638" s="177"/>
      <c r="AL1638" s="177"/>
      <c r="AM1638" s="177"/>
      <c r="AN1638" s="177"/>
      <c r="AO1638" s="177"/>
      <c r="AP1638" s="177"/>
      <c r="AQ1638" s="177"/>
      <c r="AR1638" s="177"/>
      <c r="AS1638" s="177"/>
      <c r="AT1638" s="177"/>
    </row>
    <row r="1639" spans="1:46" ht="15" customHeight="1">
      <c r="A1639" s="177"/>
      <c r="B1639" s="177"/>
      <c r="C1639" s="177"/>
      <c r="D1639" s="177"/>
      <c r="E1639" s="177"/>
      <c r="F1639" s="177"/>
      <c r="G1639" s="177"/>
      <c r="H1639" s="177"/>
      <c r="I1639" s="177"/>
      <c r="J1639" s="177"/>
      <c r="K1639" s="177"/>
      <c r="L1639" s="177"/>
      <c r="M1639" s="177"/>
      <c r="N1639" s="177"/>
      <c r="O1639" s="177"/>
      <c r="P1639" s="177"/>
      <c r="Q1639" s="177"/>
      <c r="R1639" s="177"/>
      <c r="S1639" s="177"/>
      <c r="T1639" s="177"/>
      <c r="U1639" s="177"/>
      <c r="V1639" s="177"/>
      <c r="W1639" s="177"/>
      <c r="X1639" s="177"/>
      <c r="Y1639" s="177"/>
      <c r="Z1639" s="177"/>
      <c r="AA1639" s="177"/>
      <c r="AB1639" s="177"/>
      <c r="AC1639" s="177"/>
      <c r="AD1639" s="177"/>
      <c r="AE1639" s="177"/>
      <c r="AF1639" s="177"/>
      <c r="AG1639" s="177"/>
      <c r="AH1639" s="177"/>
      <c r="AI1639" s="177"/>
      <c r="AJ1639" s="177"/>
      <c r="AK1639" s="177"/>
      <c r="AL1639" s="177"/>
      <c r="AM1639" s="177"/>
      <c r="AN1639" s="177"/>
      <c r="AO1639" s="177"/>
      <c r="AP1639" s="177"/>
      <c r="AQ1639" s="177"/>
      <c r="AR1639" s="177"/>
      <c r="AS1639" s="177"/>
      <c r="AT1639" s="177"/>
    </row>
    <row r="1640" spans="1:46" ht="15" customHeight="1">
      <c r="A1640" s="177"/>
      <c r="B1640" s="177"/>
      <c r="C1640" s="177"/>
      <c r="D1640" s="177"/>
      <c r="E1640" s="177"/>
      <c r="F1640" s="177"/>
      <c r="G1640" s="177"/>
      <c r="H1640" s="177"/>
      <c r="I1640" s="177"/>
      <c r="J1640" s="177"/>
      <c r="K1640" s="177"/>
      <c r="L1640" s="177"/>
      <c r="M1640" s="177"/>
      <c r="N1640" s="177"/>
      <c r="O1640" s="177"/>
      <c r="P1640" s="177"/>
      <c r="Q1640" s="177"/>
      <c r="R1640" s="177"/>
      <c r="S1640" s="177"/>
      <c r="T1640" s="177"/>
      <c r="U1640" s="177"/>
      <c r="V1640" s="177"/>
      <c r="W1640" s="177"/>
      <c r="X1640" s="177"/>
      <c r="Y1640" s="177"/>
      <c r="Z1640" s="177"/>
      <c r="AA1640" s="177"/>
      <c r="AB1640" s="177"/>
      <c r="AC1640" s="177"/>
      <c r="AD1640" s="177"/>
      <c r="AE1640" s="177"/>
      <c r="AF1640" s="177"/>
      <c r="AG1640" s="177"/>
      <c r="AH1640" s="177"/>
      <c r="AI1640" s="177"/>
      <c r="AJ1640" s="177"/>
      <c r="AK1640" s="177"/>
      <c r="AL1640" s="177"/>
      <c r="AM1640" s="177"/>
      <c r="AN1640" s="177"/>
      <c r="AO1640" s="177"/>
      <c r="AP1640" s="177"/>
      <c r="AQ1640" s="177"/>
      <c r="AR1640" s="177"/>
      <c r="AS1640" s="177"/>
      <c r="AT1640" s="177"/>
    </row>
    <row r="1641" spans="1:46" ht="15" customHeight="1">
      <c r="A1641" s="177"/>
      <c r="B1641" s="177"/>
      <c r="C1641" s="177"/>
      <c r="D1641" s="177"/>
      <c r="E1641" s="177"/>
      <c r="F1641" s="177"/>
      <c r="G1641" s="177"/>
      <c r="H1641" s="177"/>
      <c r="I1641" s="177"/>
      <c r="J1641" s="177"/>
      <c r="K1641" s="177"/>
      <c r="L1641" s="177"/>
      <c r="M1641" s="177"/>
      <c r="N1641" s="177"/>
      <c r="O1641" s="177"/>
      <c r="P1641" s="177"/>
      <c r="Q1641" s="177"/>
      <c r="R1641" s="177"/>
      <c r="S1641" s="177"/>
      <c r="T1641" s="177"/>
      <c r="U1641" s="177"/>
      <c r="V1641" s="177"/>
      <c r="W1641" s="177"/>
      <c r="X1641" s="177"/>
      <c r="Y1641" s="177"/>
      <c r="Z1641" s="177"/>
      <c r="AA1641" s="177"/>
      <c r="AB1641" s="177"/>
      <c r="AC1641" s="177"/>
      <c r="AD1641" s="177"/>
      <c r="AE1641" s="177"/>
      <c r="AF1641" s="177"/>
      <c r="AG1641" s="177"/>
      <c r="AH1641" s="177"/>
      <c r="AI1641" s="177"/>
      <c r="AJ1641" s="177"/>
      <c r="AK1641" s="177"/>
      <c r="AL1641" s="177"/>
      <c r="AM1641" s="177"/>
      <c r="AN1641" s="177"/>
      <c r="AO1641" s="177"/>
      <c r="AP1641" s="177"/>
      <c r="AQ1641" s="177"/>
      <c r="AR1641" s="177"/>
      <c r="AS1641" s="177"/>
      <c r="AT1641" s="177"/>
    </row>
    <row r="1642" spans="1:46" ht="15" customHeight="1">
      <c r="A1642" s="177"/>
      <c r="B1642" s="177"/>
      <c r="C1642" s="177"/>
      <c r="D1642" s="177"/>
      <c r="E1642" s="177"/>
      <c r="F1642" s="177"/>
      <c r="G1642" s="177"/>
      <c r="H1642" s="177"/>
      <c r="I1642" s="177"/>
      <c r="J1642" s="177"/>
      <c r="K1642" s="177"/>
      <c r="L1642" s="177"/>
      <c r="M1642" s="177"/>
      <c r="N1642" s="177"/>
      <c r="O1642" s="177"/>
      <c r="P1642" s="177"/>
      <c r="Q1642" s="177"/>
      <c r="R1642" s="177"/>
      <c r="S1642" s="177"/>
      <c r="T1642" s="177"/>
      <c r="U1642" s="177"/>
      <c r="V1642" s="177"/>
      <c r="W1642" s="177"/>
      <c r="X1642" s="177"/>
      <c r="Y1642" s="177"/>
      <c r="Z1642" s="177"/>
      <c r="AA1642" s="177"/>
      <c r="AB1642" s="177"/>
      <c r="AC1642" s="177"/>
      <c r="AD1642" s="177"/>
      <c r="AE1642" s="177"/>
      <c r="AF1642" s="177"/>
      <c r="AG1642" s="177"/>
      <c r="AH1642" s="177"/>
      <c r="AI1642" s="177"/>
      <c r="AJ1642" s="177"/>
      <c r="AK1642" s="177"/>
      <c r="AL1642" s="177"/>
      <c r="AM1642" s="177"/>
      <c r="AN1642" s="177"/>
      <c r="AO1642" s="177"/>
      <c r="AP1642" s="177"/>
      <c r="AQ1642" s="177"/>
      <c r="AR1642" s="177"/>
      <c r="AS1642" s="177"/>
      <c r="AT1642" s="177"/>
    </row>
    <row r="1643" spans="1:46" ht="15" customHeight="1">
      <c r="A1643" s="177"/>
      <c r="B1643" s="177"/>
      <c r="C1643" s="177"/>
      <c r="D1643" s="177"/>
      <c r="E1643" s="177"/>
      <c r="F1643" s="177"/>
      <c r="G1643" s="177"/>
      <c r="H1643" s="177"/>
      <c r="I1643" s="177"/>
      <c r="J1643" s="177"/>
      <c r="K1643" s="177"/>
      <c r="L1643" s="177"/>
      <c r="M1643" s="177"/>
      <c r="N1643" s="177"/>
      <c r="O1643" s="177"/>
      <c r="P1643" s="177"/>
      <c r="Q1643" s="177"/>
      <c r="R1643" s="177"/>
      <c r="S1643" s="177"/>
      <c r="T1643" s="177"/>
      <c r="U1643" s="177"/>
      <c r="V1643" s="177"/>
      <c r="W1643" s="177"/>
      <c r="X1643" s="177"/>
      <c r="Y1643" s="177"/>
      <c r="Z1643" s="177"/>
      <c r="AA1643" s="177"/>
      <c r="AB1643" s="177"/>
      <c r="AC1643" s="177"/>
      <c r="AD1643" s="177"/>
      <c r="AE1643" s="177"/>
      <c r="AF1643" s="177"/>
      <c r="AG1643" s="177"/>
      <c r="AH1643" s="177"/>
      <c r="AI1643" s="177"/>
      <c r="AJ1643" s="177"/>
      <c r="AK1643" s="177"/>
      <c r="AL1643" s="177"/>
      <c r="AM1643" s="177"/>
      <c r="AN1643" s="177"/>
      <c r="AO1643" s="177"/>
      <c r="AP1643" s="177"/>
      <c r="AQ1643" s="177"/>
      <c r="AR1643" s="177"/>
      <c r="AS1643" s="177"/>
      <c r="AT1643" s="177"/>
    </row>
    <row r="1644" spans="1:46" ht="15" customHeight="1">
      <c r="A1644" s="177"/>
      <c r="B1644" s="177"/>
      <c r="C1644" s="177"/>
      <c r="D1644" s="177"/>
      <c r="E1644" s="177"/>
      <c r="F1644" s="177"/>
      <c r="G1644" s="177"/>
      <c r="H1644" s="177"/>
      <c r="I1644" s="177"/>
      <c r="J1644" s="177"/>
      <c r="K1644" s="177"/>
      <c r="L1644" s="177"/>
      <c r="M1644" s="177"/>
      <c r="N1644" s="177"/>
      <c r="O1644" s="177"/>
      <c r="P1644" s="177"/>
      <c r="Q1644" s="177"/>
      <c r="R1644" s="177"/>
      <c r="S1644" s="177"/>
      <c r="T1644" s="177"/>
      <c r="U1644" s="177"/>
      <c r="V1644" s="177"/>
      <c r="W1644" s="177"/>
      <c r="X1644" s="177"/>
      <c r="Y1644" s="177"/>
      <c r="Z1644" s="177"/>
      <c r="AA1644" s="177"/>
      <c r="AB1644" s="177"/>
      <c r="AC1644" s="177"/>
      <c r="AD1644" s="177"/>
      <c r="AE1644" s="177"/>
      <c r="AF1644" s="177"/>
      <c r="AG1644" s="177"/>
      <c r="AH1644" s="177"/>
      <c r="AI1644" s="177"/>
      <c r="AJ1644" s="177"/>
      <c r="AK1644" s="177"/>
      <c r="AL1644" s="177"/>
      <c r="AM1644" s="177"/>
      <c r="AN1644" s="177"/>
      <c r="AO1644" s="177"/>
      <c r="AP1644" s="177"/>
      <c r="AQ1644" s="177"/>
      <c r="AR1644" s="177"/>
      <c r="AS1644" s="177"/>
      <c r="AT1644" s="177"/>
    </row>
    <row r="1645" spans="1:46" ht="15" customHeight="1">
      <c r="A1645" s="177"/>
      <c r="B1645" s="177"/>
      <c r="C1645" s="177"/>
      <c r="D1645" s="177"/>
      <c r="E1645" s="177"/>
      <c r="F1645" s="177"/>
      <c r="G1645" s="177"/>
      <c r="H1645" s="177"/>
      <c r="I1645" s="177"/>
      <c r="J1645" s="177"/>
      <c r="K1645" s="177"/>
      <c r="L1645" s="177"/>
      <c r="M1645" s="177"/>
      <c r="N1645" s="177"/>
      <c r="O1645" s="177"/>
      <c r="P1645" s="177"/>
      <c r="Q1645" s="177"/>
      <c r="R1645" s="177"/>
      <c r="S1645" s="177"/>
      <c r="T1645" s="177"/>
      <c r="U1645" s="177"/>
      <c r="V1645" s="177"/>
      <c r="W1645" s="177"/>
      <c r="X1645" s="177"/>
      <c r="Y1645" s="177"/>
      <c r="Z1645" s="177"/>
      <c r="AA1645" s="177"/>
      <c r="AB1645" s="177"/>
      <c r="AC1645" s="177"/>
      <c r="AD1645" s="177"/>
      <c r="AE1645" s="177"/>
      <c r="AF1645" s="177"/>
      <c r="AG1645" s="177"/>
      <c r="AH1645" s="177"/>
      <c r="AI1645" s="177"/>
      <c r="AJ1645" s="177"/>
      <c r="AK1645" s="177"/>
      <c r="AL1645" s="177"/>
      <c r="AM1645" s="177"/>
      <c r="AN1645" s="177"/>
      <c r="AO1645" s="177"/>
      <c r="AP1645" s="177"/>
      <c r="AQ1645" s="177"/>
      <c r="AR1645" s="177"/>
      <c r="AS1645" s="177"/>
      <c r="AT1645" s="177"/>
    </row>
    <row r="1646" spans="1:46" ht="15" customHeight="1">
      <c r="A1646" s="177"/>
      <c r="B1646" s="177"/>
      <c r="C1646" s="177"/>
      <c r="D1646" s="177"/>
      <c r="E1646" s="177"/>
      <c r="F1646" s="177"/>
      <c r="G1646" s="177"/>
      <c r="H1646" s="177"/>
      <c r="I1646" s="177"/>
      <c r="J1646" s="177"/>
      <c r="K1646" s="177"/>
      <c r="L1646" s="177"/>
      <c r="M1646" s="177"/>
      <c r="N1646" s="177"/>
      <c r="O1646" s="177"/>
      <c r="P1646" s="177"/>
      <c r="Q1646" s="177"/>
      <c r="R1646" s="177"/>
      <c r="S1646" s="177"/>
      <c r="T1646" s="177"/>
      <c r="U1646" s="177"/>
      <c r="V1646" s="177"/>
      <c r="W1646" s="177"/>
      <c r="X1646" s="177"/>
      <c r="Y1646" s="177"/>
      <c r="Z1646" s="177"/>
      <c r="AA1646" s="177"/>
      <c r="AB1646" s="177"/>
      <c r="AC1646" s="177"/>
      <c r="AD1646" s="177"/>
      <c r="AE1646" s="177"/>
      <c r="AF1646" s="177"/>
      <c r="AG1646" s="177"/>
      <c r="AH1646" s="177"/>
      <c r="AI1646" s="177"/>
      <c r="AJ1646" s="177"/>
      <c r="AK1646" s="177"/>
      <c r="AL1646" s="177"/>
      <c r="AM1646" s="177"/>
      <c r="AN1646" s="177"/>
      <c r="AO1646" s="177"/>
      <c r="AP1646" s="177"/>
      <c r="AQ1646" s="177"/>
      <c r="AR1646" s="177"/>
      <c r="AS1646" s="177"/>
      <c r="AT1646" s="177"/>
    </row>
    <row r="1647" spans="1:46" ht="15" customHeight="1">
      <c r="A1647" s="177"/>
      <c r="B1647" s="177"/>
      <c r="C1647" s="177"/>
      <c r="D1647" s="177"/>
      <c r="E1647" s="177"/>
      <c r="F1647" s="177"/>
      <c r="G1647" s="177"/>
      <c r="H1647" s="177"/>
      <c r="I1647" s="177"/>
      <c r="J1647" s="177"/>
      <c r="K1647" s="177"/>
      <c r="L1647" s="177"/>
      <c r="M1647" s="177"/>
      <c r="N1647" s="177"/>
      <c r="O1647" s="177"/>
      <c r="P1647" s="177"/>
      <c r="Q1647" s="177"/>
      <c r="R1647" s="177"/>
      <c r="S1647" s="177"/>
      <c r="T1647" s="177"/>
      <c r="U1647" s="177"/>
      <c r="V1647" s="177"/>
      <c r="W1647" s="177"/>
      <c r="X1647" s="177"/>
      <c r="Y1647" s="177"/>
      <c r="Z1647" s="177"/>
      <c r="AA1647" s="177"/>
      <c r="AB1647" s="177"/>
      <c r="AC1647" s="177"/>
      <c r="AD1647" s="177"/>
      <c r="AE1647" s="177"/>
      <c r="AF1647" s="177"/>
      <c r="AG1647" s="177"/>
      <c r="AH1647" s="177"/>
      <c r="AI1647" s="177"/>
      <c r="AJ1647" s="177"/>
      <c r="AK1647" s="177"/>
      <c r="AL1647" s="177"/>
      <c r="AM1647" s="177"/>
      <c r="AN1647" s="177"/>
      <c r="AO1647" s="177"/>
      <c r="AP1647" s="177"/>
      <c r="AQ1647" s="177"/>
      <c r="AR1647" s="177"/>
      <c r="AS1647" s="177"/>
      <c r="AT1647" s="177"/>
    </row>
    <row r="1648" spans="1:46" ht="15" customHeight="1">
      <c r="A1648" s="177"/>
      <c r="B1648" s="177"/>
      <c r="C1648" s="177"/>
      <c r="D1648" s="177"/>
      <c r="E1648" s="177"/>
      <c r="F1648" s="177"/>
      <c r="G1648" s="177"/>
      <c r="H1648" s="177"/>
      <c r="I1648" s="177"/>
      <c r="J1648" s="177"/>
      <c r="K1648" s="177"/>
      <c r="L1648" s="177"/>
      <c r="M1648" s="177"/>
      <c r="N1648" s="177"/>
      <c r="O1648" s="177"/>
      <c r="P1648" s="177"/>
      <c r="Q1648" s="177"/>
      <c r="R1648" s="177"/>
      <c r="S1648" s="177"/>
      <c r="T1648" s="177"/>
      <c r="U1648" s="177"/>
      <c r="V1648" s="177"/>
      <c r="W1648" s="177"/>
      <c r="X1648" s="177"/>
      <c r="Y1648" s="177"/>
      <c r="Z1648" s="177"/>
      <c r="AA1648" s="177"/>
      <c r="AB1648" s="177"/>
      <c r="AC1648" s="177"/>
      <c r="AD1648" s="177"/>
      <c r="AE1648" s="177"/>
      <c r="AF1648" s="177"/>
      <c r="AG1648" s="177"/>
      <c r="AH1648" s="177"/>
      <c r="AI1648" s="177"/>
      <c r="AJ1648" s="177"/>
      <c r="AK1648" s="177"/>
      <c r="AL1648" s="177"/>
      <c r="AM1648" s="177"/>
      <c r="AN1648" s="177"/>
      <c r="AO1648" s="177"/>
      <c r="AP1648" s="177"/>
      <c r="AQ1648" s="177"/>
      <c r="AR1648" s="177"/>
      <c r="AS1648" s="177"/>
      <c r="AT1648" s="177"/>
    </row>
    <row r="1649" spans="1:46" ht="15" customHeight="1">
      <c r="A1649" s="177"/>
      <c r="B1649" s="177"/>
      <c r="C1649" s="177"/>
      <c r="D1649" s="177"/>
      <c r="E1649" s="177"/>
      <c r="F1649" s="177"/>
      <c r="G1649" s="177"/>
      <c r="H1649" s="177"/>
      <c r="I1649" s="177"/>
      <c r="J1649" s="177"/>
      <c r="K1649" s="177"/>
      <c r="L1649" s="177"/>
      <c r="M1649" s="177"/>
      <c r="N1649" s="177"/>
      <c r="O1649" s="177"/>
      <c r="P1649" s="177"/>
      <c r="Q1649" s="177"/>
      <c r="R1649" s="177"/>
      <c r="S1649" s="177"/>
      <c r="T1649" s="177"/>
      <c r="U1649" s="177"/>
      <c r="V1649" s="177"/>
      <c r="W1649" s="177"/>
      <c r="X1649" s="177"/>
      <c r="Y1649" s="177"/>
      <c r="Z1649" s="177"/>
      <c r="AA1649" s="177"/>
      <c r="AB1649" s="177"/>
      <c r="AC1649" s="177"/>
      <c r="AD1649" s="177"/>
      <c r="AE1649" s="177"/>
      <c r="AF1649" s="177"/>
      <c r="AG1649" s="177"/>
      <c r="AH1649" s="177"/>
      <c r="AI1649" s="177"/>
      <c r="AJ1649" s="177"/>
      <c r="AK1649" s="177"/>
      <c r="AL1649" s="177"/>
      <c r="AM1649" s="177"/>
      <c r="AN1649" s="177"/>
      <c r="AO1649" s="177"/>
      <c r="AP1649" s="177"/>
      <c r="AQ1649" s="177"/>
      <c r="AR1649" s="177"/>
      <c r="AS1649" s="177"/>
      <c r="AT1649" s="177"/>
    </row>
    <row r="1650" spans="1:46" ht="15" customHeight="1">
      <c r="A1650" s="177"/>
      <c r="B1650" s="177"/>
      <c r="C1650" s="177"/>
      <c r="D1650" s="177"/>
      <c r="E1650" s="177"/>
      <c r="F1650" s="177"/>
      <c r="G1650" s="177"/>
      <c r="H1650" s="177"/>
      <c r="I1650" s="177"/>
      <c r="J1650" s="177"/>
      <c r="K1650" s="177"/>
      <c r="L1650" s="177"/>
      <c r="M1650" s="177"/>
      <c r="N1650" s="177"/>
      <c r="O1650" s="177"/>
      <c r="P1650" s="177"/>
      <c r="Q1650" s="177"/>
      <c r="R1650" s="177"/>
      <c r="S1650" s="177"/>
      <c r="T1650" s="177"/>
      <c r="U1650" s="177"/>
      <c r="V1650" s="177"/>
      <c r="W1650" s="177"/>
      <c r="X1650" s="177"/>
      <c r="Y1650" s="177"/>
      <c r="Z1650" s="177"/>
      <c r="AA1650" s="177"/>
      <c r="AB1650" s="177"/>
      <c r="AC1650" s="177"/>
      <c r="AD1650" s="177"/>
      <c r="AE1650" s="177"/>
      <c r="AF1650" s="177"/>
      <c r="AG1650" s="177"/>
      <c r="AH1650" s="177"/>
      <c r="AI1650" s="177"/>
      <c r="AJ1650" s="177"/>
      <c r="AK1650" s="177"/>
      <c r="AL1650" s="177"/>
      <c r="AM1650" s="177"/>
      <c r="AN1650" s="177"/>
      <c r="AO1650" s="177"/>
      <c r="AP1650" s="177"/>
      <c r="AQ1650" s="177"/>
      <c r="AR1650" s="177"/>
      <c r="AS1650" s="177"/>
      <c r="AT1650" s="177"/>
    </row>
    <row r="1651" spans="1:46" ht="15" customHeight="1">
      <c r="A1651" s="177"/>
      <c r="B1651" s="177"/>
      <c r="C1651" s="177"/>
      <c r="D1651" s="177"/>
      <c r="E1651" s="177"/>
      <c r="F1651" s="177"/>
      <c r="G1651" s="177"/>
      <c r="H1651" s="177"/>
      <c r="I1651" s="177"/>
      <c r="J1651" s="177"/>
      <c r="K1651" s="177"/>
      <c r="L1651" s="177"/>
      <c r="M1651" s="177"/>
      <c r="N1651" s="177"/>
      <c r="O1651" s="177"/>
      <c r="P1651" s="177"/>
      <c r="Q1651" s="177"/>
      <c r="R1651" s="177"/>
      <c r="S1651" s="177"/>
      <c r="T1651" s="177"/>
      <c r="U1651" s="177"/>
      <c r="V1651" s="177"/>
      <c r="W1651" s="177"/>
      <c r="X1651" s="177"/>
      <c r="Y1651" s="177"/>
      <c r="Z1651" s="177"/>
      <c r="AA1651" s="177"/>
      <c r="AB1651" s="177"/>
      <c r="AC1651" s="177"/>
      <c r="AD1651" s="177"/>
      <c r="AE1651" s="177"/>
      <c r="AF1651" s="177"/>
      <c r="AG1651" s="177"/>
      <c r="AH1651" s="177"/>
      <c r="AI1651" s="177"/>
      <c r="AJ1651" s="177"/>
      <c r="AK1651" s="177"/>
      <c r="AL1651" s="177"/>
      <c r="AM1651" s="177"/>
      <c r="AN1651" s="177"/>
      <c r="AO1651" s="177"/>
      <c r="AP1651" s="177"/>
      <c r="AQ1651" s="177"/>
      <c r="AR1651" s="177"/>
      <c r="AS1651" s="177"/>
      <c r="AT1651" s="177"/>
    </row>
    <row r="1652" spans="1:46" ht="15" customHeight="1">
      <c r="A1652" s="177"/>
      <c r="B1652" s="177"/>
      <c r="C1652" s="177"/>
      <c r="D1652" s="177"/>
      <c r="E1652" s="177"/>
      <c r="F1652" s="177"/>
      <c r="G1652" s="177"/>
      <c r="H1652" s="177"/>
      <c r="I1652" s="177"/>
      <c r="J1652" s="177"/>
      <c r="K1652" s="177"/>
      <c r="L1652" s="177"/>
      <c r="M1652" s="177"/>
      <c r="N1652" s="177"/>
      <c r="O1652" s="177"/>
      <c r="P1652" s="177"/>
      <c r="Q1652" s="177"/>
      <c r="R1652" s="177"/>
      <c r="S1652" s="177"/>
      <c r="T1652" s="177"/>
      <c r="U1652" s="177"/>
      <c r="V1652" s="177"/>
      <c r="W1652" s="177"/>
      <c r="X1652" s="177"/>
      <c r="Y1652" s="177"/>
      <c r="Z1652" s="177"/>
      <c r="AA1652" s="177"/>
      <c r="AB1652" s="177"/>
      <c r="AC1652" s="177"/>
      <c r="AD1652" s="177"/>
      <c r="AE1652" s="177"/>
      <c r="AF1652" s="177"/>
      <c r="AG1652" s="177"/>
      <c r="AH1652" s="177"/>
      <c r="AI1652" s="177"/>
      <c r="AJ1652" s="177"/>
      <c r="AK1652" s="177"/>
      <c r="AL1652" s="177"/>
      <c r="AM1652" s="177"/>
      <c r="AN1652" s="177"/>
      <c r="AO1652" s="177"/>
      <c r="AP1652" s="177"/>
      <c r="AQ1652" s="177"/>
      <c r="AR1652" s="177"/>
      <c r="AS1652" s="177"/>
      <c r="AT1652" s="177"/>
    </row>
    <row r="1653" spans="1:46" ht="15" customHeight="1">
      <c r="A1653" s="177"/>
      <c r="B1653" s="177"/>
      <c r="C1653" s="177"/>
      <c r="D1653" s="177"/>
      <c r="E1653" s="177"/>
      <c r="F1653" s="177"/>
      <c r="G1653" s="177"/>
      <c r="H1653" s="177"/>
      <c r="I1653" s="177"/>
      <c r="J1653" s="177"/>
      <c r="K1653" s="177"/>
      <c r="L1653" s="177"/>
      <c r="M1653" s="177"/>
      <c r="N1653" s="177"/>
      <c r="O1653" s="177"/>
      <c r="P1653" s="177"/>
      <c r="Q1653" s="177"/>
      <c r="R1653" s="177"/>
      <c r="S1653" s="177"/>
      <c r="T1653" s="177"/>
      <c r="U1653" s="177"/>
      <c r="V1653" s="177"/>
      <c r="W1653" s="177"/>
      <c r="X1653" s="177"/>
      <c r="Y1653" s="177"/>
      <c r="Z1653" s="177"/>
      <c r="AA1653" s="177"/>
      <c r="AB1653" s="177"/>
      <c r="AC1653" s="177"/>
      <c r="AD1653" s="177"/>
      <c r="AE1653" s="177"/>
      <c r="AF1653" s="177"/>
      <c r="AG1653" s="177"/>
      <c r="AH1653" s="177"/>
      <c r="AI1653" s="177"/>
      <c r="AJ1653" s="177"/>
      <c r="AK1653" s="177"/>
      <c r="AL1653" s="177"/>
      <c r="AM1653" s="177"/>
      <c r="AN1653" s="177"/>
      <c r="AO1653" s="177"/>
      <c r="AP1653" s="177"/>
      <c r="AQ1653" s="177"/>
      <c r="AR1653" s="177"/>
      <c r="AS1653" s="177"/>
      <c r="AT1653" s="177"/>
    </row>
    <row r="1654" spans="1:46" ht="15" customHeight="1">
      <c r="A1654" s="177"/>
      <c r="B1654" s="177"/>
      <c r="C1654" s="177"/>
      <c r="D1654" s="177"/>
      <c r="E1654" s="177"/>
      <c r="F1654" s="177"/>
      <c r="G1654" s="177"/>
      <c r="H1654" s="177"/>
      <c r="I1654" s="177"/>
      <c r="J1654" s="177"/>
      <c r="K1654" s="177"/>
      <c r="L1654" s="177"/>
      <c r="M1654" s="177"/>
      <c r="N1654" s="177"/>
      <c r="O1654" s="177"/>
      <c r="P1654" s="177"/>
      <c r="Q1654" s="177"/>
      <c r="R1654" s="177"/>
      <c r="S1654" s="177"/>
      <c r="T1654" s="177"/>
      <c r="U1654" s="177"/>
      <c r="V1654" s="177"/>
      <c r="W1654" s="177"/>
      <c r="X1654" s="177"/>
      <c r="Y1654" s="177"/>
      <c r="Z1654" s="177"/>
      <c r="AA1654" s="177"/>
      <c r="AB1654" s="177"/>
      <c r="AC1654" s="177"/>
      <c r="AD1654" s="177"/>
      <c r="AE1654" s="177"/>
      <c r="AF1654" s="177"/>
      <c r="AG1654" s="177"/>
      <c r="AH1654" s="177"/>
      <c r="AI1654" s="177"/>
      <c r="AJ1654" s="177"/>
      <c r="AK1654" s="177"/>
      <c r="AL1654" s="177"/>
      <c r="AM1654" s="177"/>
      <c r="AN1654" s="177"/>
      <c r="AO1654" s="177"/>
      <c r="AP1654" s="177"/>
      <c r="AQ1654" s="177"/>
      <c r="AR1654" s="177"/>
      <c r="AS1654" s="177"/>
      <c r="AT1654" s="177"/>
    </row>
    <row r="1655" spans="1:46" ht="15" customHeight="1">
      <c r="A1655" s="177"/>
      <c r="B1655" s="177"/>
      <c r="C1655" s="177"/>
      <c r="D1655" s="177"/>
      <c r="E1655" s="177"/>
      <c r="F1655" s="177"/>
      <c r="G1655" s="177"/>
      <c r="H1655" s="177"/>
      <c r="I1655" s="177"/>
      <c r="J1655" s="177"/>
      <c r="K1655" s="177"/>
      <c r="L1655" s="177"/>
      <c r="M1655" s="177"/>
      <c r="N1655" s="177"/>
      <c r="O1655" s="177"/>
      <c r="P1655" s="177"/>
      <c r="Q1655" s="177"/>
      <c r="R1655" s="177"/>
      <c r="S1655" s="177"/>
      <c r="T1655" s="177"/>
      <c r="U1655" s="177"/>
      <c r="V1655" s="177"/>
      <c r="W1655" s="177"/>
      <c r="X1655" s="177"/>
      <c r="Y1655" s="177"/>
      <c r="Z1655" s="177"/>
      <c r="AA1655" s="177"/>
      <c r="AB1655" s="177"/>
      <c r="AC1655" s="177"/>
      <c r="AD1655" s="177"/>
      <c r="AE1655" s="177"/>
      <c r="AF1655" s="177"/>
      <c r="AG1655" s="177"/>
      <c r="AH1655" s="177"/>
      <c r="AI1655" s="177"/>
      <c r="AJ1655" s="177"/>
      <c r="AK1655" s="177"/>
      <c r="AL1655" s="177"/>
      <c r="AM1655" s="177"/>
      <c r="AN1655" s="177"/>
      <c r="AO1655" s="177"/>
      <c r="AP1655" s="177"/>
      <c r="AQ1655" s="177"/>
      <c r="AR1655" s="177"/>
      <c r="AS1655" s="177"/>
      <c r="AT1655" s="177"/>
    </row>
    <row r="1656" spans="1:46" ht="15" customHeight="1">
      <c r="A1656" s="177"/>
      <c r="B1656" s="177"/>
      <c r="C1656" s="177"/>
      <c r="D1656" s="177"/>
      <c r="E1656" s="177"/>
      <c r="F1656" s="177"/>
      <c r="G1656" s="177"/>
      <c r="H1656" s="177"/>
      <c r="I1656" s="177"/>
      <c r="J1656" s="177"/>
      <c r="K1656" s="177"/>
      <c r="L1656" s="177"/>
      <c r="M1656" s="177"/>
      <c r="N1656" s="177"/>
      <c r="O1656" s="177"/>
      <c r="P1656" s="177"/>
      <c r="Q1656" s="177"/>
      <c r="R1656" s="177"/>
      <c r="S1656" s="177"/>
      <c r="T1656" s="177"/>
      <c r="U1656" s="177"/>
      <c r="V1656" s="177"/>
      <c r="W1656" s="177"/>
      <c r="X1656" s="177"/>
      <c r="Y1656" s="177"/>
      <c r="Z1656" s="177"/>
      <c r="AA1656" s="177"/>
      <c r="AB1656" s="177"/>
      <c r="AC1656" s="177"/>
      <c r="AD1656" s="177"/>
      <c r="AE1656" s="177"/>
      <c r="AF1656" s="177"/>
      <c r="AG1656" s="177"/>
      <c r="AH1656" s="177"/>
      <c r="AI1656" s="177"/>
      <c r="AJ1656" s="177"/>
      <c r="AK1656" s="177"/>
      <c r="AL1656" s="177"/>
      <c r="AM1656" s="177"/>
      <c r="AN1656" s="177"/>
      <c r="AO1656" s="177"/>
      <c r="AP1656" s="177"/>
      <c r="AQ1656" s="177"/>
      <c r="AR1656" s="177"/>
      <c r="AS1656" s="177"/>
      <c r="AT1656" s="177"/>
    </row>
    <row r="1657" spans="1:46" ht="15" customHeight="1">
      <c r="A1657" s="177"/>
      <c r="B1657" s="177"/>
      <c r="C1657" s="177"/>
      <c r="D1657" s="177"/>
      <c r="E1657" s="177"/>
      <c r="F1657" s="177"/>
      <c r="G1657" s="177"/>
      <c r="H1657" s="177"/>
      <c r="I1657" s="177"/>
      <c r="J1657" s="177"/>
      <c r="K1657" s="177"/>
      <c r="L1657" s="177"/>
      <c r="M1657" s="177"/>
      <c r="N1657" s="177"/>
      <c r="O1657" s="177"/>
      <c r="P1657" s="177"/>
      <c r="Q1657" s="177"/>
      <c r="R1657" s="177"/>
      <c r="S1657" s="177"/>
      <c r="T1657" s="177"/>
      <c r="U1657" s="177"/>
      <c r="V1657" s="177"/>
      <c r="W1657" s="177"/>
      <c r="X1657" s="177"/>
      <c r="Y1657" s="177"/>
      <c r="Z1657" s="177"/>
      <c r="AA1657" s="177"/>
      <c r="AB1657" s="177"/>
      <c r="AC1657" s="177"/>
      <c r="AD1657" s="177"/>
      <c r="AE1657" s="177"/>
      <c r="AF1657" s="177"/>
      <c r="AG1657" s="177"/>
      <c r="AH1657" s="177"/>
      <c r="AI1657" s="177"/>
      <c r="AJ1657" s="177"/>
      <c r="AK1657" s="177"/>
      <c r="AL1657" s="177"/>
      <c r="AM1657" s="177"/>
      <c r="AN1657" s="177"/>
      <c r="AO1657" s="177"/>
      <c r="AP1657" s="177"/>
      <c r="AQ1657" s="177"/>
      <c r="AR1657" s="177"/>
      <c r="AS1657" s="177"/>
      <c r="AT1657" s="177"/>
    </row>
    <row r="1658" spans="1:46" ht="15" customHeight="1">
      <c r="A1658" s="177"/>
      <c r="B1658" s="177"/>
      <c r="C1658" s="177"/>
      <c r="D1658" s="177"/>
      <c r="E1658" s="177"/>
      <c r="F1658" s="177"/>
      <c r="G1658" s="177"/>
      <c r="H1658" s="177"/>
      <c r="I1658" s="177"/>
      <c r="J1658" s="177"/>
      <c r="K1658" s="177"/>
      <c r="L1658" s="177"/>
      <c r="M1658" s="177"/>
      <c r="N1658" s="177"/>
      <c r="O1658" s="177"/>
      <c r="P1658" s="177"/>
      <c r="Q1658" s="177"/>
      <c r="R1658" s="177"/>
      <c r="S1658" s="177"/>
      <c r="T1658" s="177"/>
      <c r="U1658" s="177"/>
      <c r="V1658" s="177"/>
      <c r="W1658" s="177"/>
      <c r="X1658" s="177"/>
      <c r="Y1658" s="177"/>
      <c r="Z1658" s="177"/>
      <c r="AA1658" s="177"/>
      <c r="AB1658" s="177"/>
      <c r="AC1658" s="177"/>
      <c r="AD1658" s="177"/>
      <c r="AE1658" s="177"/>
      <c r="AF1658" s="177"/>
      <c r="AG1658" s="177"/>
      <c r="AH1658" s="177"/>
      <c r="AI1658" s="177"/>
      <c r="AJ1658" s="177"/>
      <c r="AK1658" s="177"/>
      <c r="AL1658" s="177"/>
      <c r="AM1658" s="177"/>
      <c r="AN1658" s="177"/>
      <c r="AO1658" s="177"/>
      <c r="AP1658" s="177"/>
      <c r="AQ1658" s="177"/>
      <c r="AR1658" s="177"/>
      <c r="AS1658" s="177"/>
      <c r="AT1658" s="177"/>
    </row>
    <row r="1659" spans="1:46" ht="15" customHeight="1">
      <c r="A1659" s="177"/>
      <c r="B1659" s="177"/>
      <c r="C1659" s="177"/>
      <c r="D1659" s="177"/>
      <c r="E1659" s="177"/>
      <c r="F1659" s="177"/>
      <c r="G1659" s="177"/>
      <c r="H1659" s="177"/>
      <c r="I1659" s="177"/>
      <c r="J1659" s="177"/>
      <c r="K1659" s="177"/>
      <c r="L1659" s="177"/>
      <c r="M1659" s="177"/>
      <c r="N1659" s="177"/>
      <c r="O1659" s="177"/>
      <c r="P1659" s="177"/>
      <c r="Q1659" s="177"/>
      <c r="R1659" s="177"/>
      <c r="S1659" s="177"/>
      <c r="T1659" s="177"/>
      <c r="U1659" s="177"/>
      <c r="V1659" s="177"/>
      <c r="W1659" s="177"/>
      <c r="X1659" s="177"/>
      <c r="Y1659" s="177"/>
      <c r="Z1659" s="177"/>
      <c r="AA1659" s="177"/>
      <c r="AB1659" s="177"/>
      <c r="AC1659" s="177"/>
      <c r="AD1659" s="177"/>
      <c r="AE1659" s="177"/>
      <c r="AF1659" s="177"/>
      <c r="AG1659" s="177"/>
      <c r="AH1659" s="177"/>
      <c r="AI1659" s="177"/>
      <c r="AJ1659" s="177"/>
      <c r="AK1659" s="177"/>
      <c r="AL1659" s="177"/>
      <c r="AM1659" s="177"/>
      <c r="AN1659" s="177"/>
      <c r="AO1659" s="177"/>
      <c r="AP1659" s="177"/>
      <c r="AQ1659" s="177"/>
      <c r="AR1659" s="177"/>
      <c r="AS1659" s="177"/>
      <c r="AT1659" s="177"/>
    </row>
    <row r="1660" spans="1:46" ht="15" customHeight="1">
      <c r="A1660" s="177"/>
      <c r="B1660" s="177"/>
      <c r="C1660" s="177"/>
      <c r="D1660" s="177"/>
      <c r="E1660" s="177"/>
      <c r="F1660" s="177"/>
      <c r="G1660" s="177"/>
      <c r="H1660" s="177"/>
      <c r="I1660" s="177"/>
      <c r="J1660" s="177"/>
      <c r="K1660" s="177"/>
      <c r="L1660" s="177"/>
      <c r="M1660" s="177"/>
      <c r="N1660" s="177"/>
      <c r="O1660" s="177"/>
      <c r="P1660" s="177"/>
      <c r="Q1660" s="177"/>
      <c r="R1660" s="177"/>
      <c r="S1660" s="177"/>
      <c r="T1660" s="177"/>
      <c r="U1660" s="177"/>
      <c r="V1660" s="177"/>
      <c r="W1660" s="177"/>
      <c r="X1660" s="177"/>
      <c r="Y1660" s="177"/>
      <c r="Z1660" s="177"/>
      <c r="AA1660" s="177"/>
      <c r="AB1660" s="177"/>
      <c r="AC1660" s="177"/>
      <c r="AD1660" s="177"/>
      <c r="AE1660" s="177"/>
      <c r="AF1660" s="177"/>
      <c r="AG1660" s="177"/>
      <c r="AH1660" s="177"/>
      <c r="AI1660" s="177"/>
      <c r="AJ1660" s="177"/>
      <c r="AK1660" s="177"/>
      <c r="AL1660" s="177"/>
      <c r="AM1660" s="177"/>
      <c r="AN1660" s="177"/>
      <c r="AO1660" s="177"/>
      <c r="AP1660" s="177"/>
      <c r="AQ1660" s="177"/>
      <c r="AR1660" s="177"/>
      <c r="AS1660" s="177"/>
      <c r="AT1660" s="177"/>
    </row>
    <row r="1661" spans="1:46" ht="15" customHeight="1">
      <c r="A1661" s="177"/>
      <c r="B1661" s="177"/>
      <c r="C1661" s="177"/>
      <c r="D1661" s="177"/>
      <c r="E1661" s="177"/>
      <c r="F1661" s="177"/>
      <c r="G1661" s="177"/>
      <c r="H1661" s="177"/>
      <c r="I1661" s="177"/>
      <c r="J1661" s="177"/>
      <c r="K1661" s="177"/>
      <c r="L1661" s="177"/>
      <c r="M1661" s="177"/>
      <c r="N1661" s="177"/>
      <c r="O1661" s="177"/>
      <c r="P1661" s="177"/>
      <c r="Q1661" s="177"/>
      <c r="R1661" s="177"/>
      <c r="S1661" s="177"/>
      <c r="T1661" s="177"/>
      <c r="U1661" s="177"/>
      <c r="V1661" s="177"/>
      <c r="W1661" s="177"/>
      <c r="X1661" s="177"/>
      <c r="Y1661" s="177"/>
      <c r="Z1661" s="177"/>
      <c r="AA1661" s="177"/>
      <c r="AB1661" s="177"/>
      <c r="AC1661" s="177"/>
      <c r="AD1661" s="177"/>
      <c r="AE1661" s="177"/>
      <c r="AF1661" s="177"/>
      <c r="AG1661" s="177"/>
      <c r="AH1661" s="177"/>
      <c r="AI1661" s="177"/>
      <c r="AJ1661" s="177"/>
      <c r="AK1661" s="177"/>
      <c r="AL1661" s="177"/>
      <c r="AM1661" s="177"/>
      <c r="AN1661" s="177"/>
      <c r="AO1661" s="177"/>
      <c r="AP1661" s="177"/>
      <c r="AQ1661" s="177"/>
      <c r="AR1661" s="177"/>
      <c r="AS1661" s="177"/>
      <c r="AT1661" s="177"/>
    </row>
    <row r="1662" spans="1:46" ht="15" customHeight="1">
      <c r="A1662" s="177"/>
      <c r="B1662" s="177"/>
      <c r="C1662" s="177"/>
      <c r="D1662" s="177"/>
      <c r="E1662" s="177"/>
      <c r="F1662" s="177"/>
      <c r="G1662" s="177"/>
      <c r="H1662" s="177"/>
      <c r="I1662" s="177"/>
      <c r="J1662" s="177"/>
      <c r="K1662" s="177"/>
      <c r="L1662" s="177"/>
      <c r="M1662" s="177"/>
      <c r="N1662" s="177"/>
      <c r="O1662" s="177"/>
      <c r="P1662" s="177"/>
      <c r="Q1662" s="177"/>
      <c r="R1662" s="177"/>
      <c r="S1662" s="177"/>
      <c r="T1662" s="177"/>
      <c r="U1662" s="177"/>
      <c r="V1662" s="177"/>
      <c r="W1662" s="177"/>
      <c r="X1662" s="177"/>
      <c r="Y1662" s="177"/>
      <c r="Z1662" s="177"/>
      <c r="AA1662" s="177"/>
      <c r="AB1662" s="177"/>
      <c r="AC1662" s="177"/>
      <c r="AD1662" s="177"/>
      <c r="AE1662" s="177"/>
      <c r="AF1662" s="177"/>
      <c r="AG1662" s="177"/>
      <c r="AH1662" s="177"/>
      <c r="AI1662" s="177"/>
      <c r="AJ1662" s="177"/>
      <c r="AK1662" s="177"/>
      <c r="AL1662" s="177"/>
      <c r="AM1662" s="177"/>
      <c r="AN1662" s="177"/>
      <c r="AO1662" s="177"/>
      <c r="AP1662" s="177"/>
      <c r="AQ1662" s="177"/>
      <c r="AR1662" s="177"/>
      <c r="AS1662" s="177"/>
      <c r="AT1662" s="177"/>
    </row>
    <row r="1663" spans="1:46" ht="15" customHeight="1">
      <c r="A1663" s="177"/>
      <c r="B1663" s="177"/>
      <c r="C1663" s="177"/>
      <c r="D1663" s="177"/>
      <c r="E1663" s="177"/>
      <c r="F1663" s="177"/>
      <c r="G1663" s="177"/>
      <c r="H1663" s="177"/>
      <c r="I1663" s="177"/>
      <c r="J1663" s="177"/>
      <c r="K1663" s="177"/>
      <c r="L1663" s="177"/>
      <c r="M1663" s="177"/>
      <c r="N1663" s="177"/>
      <c r="O1663" s="177"/>
      <c r="P1663" s="177"/>
      <c r="Q1663" s="177"/>
      <c r="R1663" s="177"/>
      <c r="S1663" s="177"/>
      <c r="T1663" s="177"/>
      <c r="U1663" s="177"/>
      <c r="V1663" s="177"/>
      <c r="W1663" s="177"/>
      <c r="X1663" s="177"/>
      <c r="Y1663" s="177"/>
      <c r="Z1663" s="177"/>
      <c r="AA1663" s="177"/>
      <c r="AB1663" s="177"/>
      <c r="AC1663" s="177"/>
      <c r="AD1663" s="177"/>
      <c r="AE1663" s="177"/>
      <c r="AF1663" s="177"/>
      <c r="AG1663" s="177"/>
      <c r="AH1663" s="177"/>
      <c r="AI1663" s="177"/>
      <c r="AJ1663" s="177"/>
      <c r="AK1663" s="177"/>
      <c r="AL1663" s="177"/>
      <c r="AM1663" s="177"/>
      <c r="AN1663" s="177"/>
      <c r="AO1663" s="177"/>
      <c r="AP1663" s="177"/>
      <c r="AQ1663" s="177"/>
      <c r="AR1663" s="177"/>
      <c r="AS1663" s="177"/>
      <c r="AT1663" s="177"/>
    </row>
    <row r="1664" spans="1:46" ht="15" customHeight="1">
      <c r="A1664" s="177"/>
      <c r="B1664" s="177"/>
      <c r="C1664" s="177"/>
      <c r="D1664" s="177"/>
      <c r="E1664" s="177"/>
      <c r="F1664" s="177"/>
      <c r="G1664" s="177"/>
      <c r="H1664" s="177"/>
      <c r="I1664" s="177"/>
      <c r="J1664" s="177"/>
      <c r="K1664" s="177"/>
      <c r="L1664" s="177"/>
      <c r="M1664" s="177"/>
      <c r="N1664" s="177"/>
      <c r="O1664" s="177"/>
      <c r="P1664" s="177"/>
      <c r="Q1664" s="177"/>
      <c r="R1664" s="177"/>
      <c r="S1664" s="177"/>
      <c r="T1664" s="177"/>
      <c r="U1664" s="177"/>
      <c r="V1664" s="177"/>
      <c r="W1664" s="177"/>
      <c r="X1664" s="177"/>
      <c r="Y1664" s="177"/>
      <c r="Z1664" s="177"/>
      <c r="AA1664" s="177"/>
      <c r="AB1664" s="177"/>
      <c r="AC1664" s="177"/>
      <c r="AD1664" s="177"/>
      <c r="AE1664" s="177"/>
      <c r="AF1664" s="177"/>
      <c r="AG1664" s="177"/>
      <c r="AH1664" s="177"/>
      <c r="AI1664" s="177"/>
      <c r="AJ1664" s="177"/>
      <c r="AK1664" s="177"/>
      <c r="AL1664" s="177"/>
      <c r="AM1664" s="177"/>
      <c r="AN1664" s="177"/>
      <c r="AO1664" s="177"/>
      <c r="AP1664" s="177"/>
      <c r="AQ1664" s="177"/>
      <c r="AR1664" s="177"/>
      <c r="AS1664" s="177"/>
      <c r="AT1664" s="177"/>
    </row>
    <row r="1665" spans="1:46" ht="15" customHeight="1">
      <c r="A1665" s="177"/>
      <c r="B1665" s="177"/>
      <c r="C1665" s="177"/>
      <c r="D1665" s="177"/>
      <c r="E1665" s="177"/>
      <c r="F1665" s="177"/>
      <c r="G1665" s="177"/>
      <c r="H1665" s="177"/>
      <c r="I1665" s="177"/>
      <c r="J1665" s="177"/>
      <c r="K1665" s="177"/>
      <c r="L1665" s="177"/>
      <c r="M1665" s="177"/>
      <c r="N1665" s="177"/>
      <c r="O1665" s="177"/>
      <c r="P1665" s="177"/>
      <c r="Q1665" s="177"/>
      <c r="R1665" s="177"/>
      <c r="S1665" s="177"/>
      <c r="T1665" s="177"/>
      <c r="U1665" s="177"/>
      <c r="V1665" s="177"/>
      <c r="W1665" s="177"/>
      <c r="X1665" s="177"/>
      <c r="Y1665" s="177"/>
      <c r="Z1665" s="177"/>
      <c r="AA1665" s="177"/>
      <c r="AB1665" s="177"/>
      <c r="AC1665" s="177"/>
      <c r="AD1665" s="177"/>
      <c r="AE1665" s="177"/>
      <c r="AF1665" s="177"/>
      <c r="AG1665" s="177"/>
      <c r="AH1665" s="177"/>
      <c r="AI1665" s="177"/>
      <c r="AJ1665" s="177"/>
      <c r="AK1665" s="177"/>
      <c r="AL1665" s="177"/>
      <c r="AM1665" s="177"/>
      <c r="AN1665" s="177"/>
      <c r="AO1665" s="177"/>
      <c r="AP1665" s="177"/>
      <c r="AQ1665" s="177"/>
      <c r="AR1665" s="177"/>
      <c r="AS1665" s="177"/>
      <c r="AT1665" s="177"/>
    </row>
    <row r="1666" spans="1:46" ht="15" customHeight="1">
      <c r="A1666" s="177"/>
      <c r="B1666" s="177"/>
      <c r="C1666" s="177"/>
      <c r="D1666" s="177"/>
      <c r="E1666" s="177"/>
      <c r="F1666" s="177"/>
      <c r="G1666" s="177"/>
      <c r="H1666" s="177"/>
      <c r="I1666" s="177"/>
      <c r="J1666" s="177"/>
      <c r="K1666" s="177"/>
      <c r="L1666" s="177"/>
      <c r="M1666" s="177"/>
      <c r="N1666" s="177"/>
      <c r="O1666" s="177"/>
      <c r="P1666" s="177"/>
      <c r="Q1666" s="177"/>
      <c r="R1666" s="177"/>
      <c r="S1666" s="177"/>
      <c r="T1666" s="177"/>
      <c r="U1666" s="177"/>
      <c r="V1666" s="177"/>
      <c r="W1666" s="177"/>
      <c r="X1666" s="177"/>
      <c r="Y1666" s="177"/>
      <c r="Z1666" s="177"/>
      <c r="AA1666" s="177"/>
      <c r="AB1666" s="177"/>
      <c r="AC1666" s="177"/>
      <c r="AD1666" s="177"/>
      <c r="AE1666" s="177"/>
      <c r="AF1666" s="177"/>
      <c r="AG1666" s="177"/>
      <c r="AH1666" s="177"/>
      <c r="AI1666" s="177"/>
      <c r="AJ1666" s="177"/>
      <c r="AK1666" s="177"/>
      <c r="AL1666" s="177"/>
      <c r="AM1666" s="177"/>
      <c r="AN1666" s="177"/>
      <c r="AO1666" s="177"/>
      <c r="AP1666" s="177"/>
      <c r="AQ1666" s="177"/>
      <c r="AR1666" s="177"/>
      <c r="AS1666" s="177"/>
      <c r="AT1666" s="177"/>
    </row>
    <row r="1667" spans="1:46" ht="15" customHeight="1">
      <c r="A1667" s="177"/>
      <c r="B1667" s="177"/>
      <c r="C1667" s="177"/>
      <c r="D1667" s="177"/>
      <c r="E1667" s="177"/>
      <c r="F1667" s="177"/>
      <c r="G1667" s="177"/>
      <c r="H1667" s="177"/>
      <c r="I1667" s="177"/>
      <c r="J1667" s="177"/>
      <c r="K1667" s="177"/>
      <c r="L1667" s="177"/>
      <c r="M1667" s="177"/>
      <c r="N1667" s="177"/>
      <c r="O1667" s="177"/>
      <c r="P1667" s="177"/>
      <c r="Q1667" s="177"/>
      <c r="R1667" s="177"/>
      <c r="S1667" s="177"/>
      <c r="T1667" s="177"/>
      <c r="U1667" s="177"/>
      <c r="V1667" s="177"/>
      <c r="W1667" s="177"/>
      <c r="X1667" s="177"/>
      <c r="Y1667" s="177"/>
      <c r="Z1667" s="177"/>
      <c r="AA1667" s="177"/>
      <c r="AB1667" s="177"/>
      <c r="AC1667" s="177"/>
      <c r="AD1667" s="177"/>
      <c r="AE1667" s="177"/>
      <c r="AF1667" s="177"/>
      <c r="AG1667" s="177"/>
      <c r="AH1667" s="177"/>
      <c r="AI1667" s="177"/>
      <c r="AJ1667" s="177"/>
      <c r="AK1667" s="177"/>
      <c r="AL1667" s="177"/>
      <c r="AM1667" s="177"/>
      <c r="AN1667" s="177"/>
      <c r="AO1667" s="177"/>
      <c r="AP1667" s="177"/>
      <c r="AQ1667" s="177"/>
      <c r="AR1667" s="177"/>
      <c r="AS1667" s="177"/>
      <c r="AT1667" s="177"/>
    </row>
    <row r="1668" spans="1:46" ht="15" customHeight="1">
      <c r="A1668" s="177"/>
      <c r="B1668" s="177"/>
      <c r="C1668" s="177"/>
      <c r="D1668" s="177"/>
      <c r="E1668" s="177"/>
      <c r="F1668" s="177"/>
      <c r="G1668" s="177"/>
      <c r="H1668" s="177"/>
      <c r="I1668" s="177"/>
      <c r="J1668" s="177"/>
      <c r="K1668" s="177"/>
      <c r="L1668" s="177"/>
      <c r="M1668" s="177"/>
      <c r="N1668" s="177"/>
      <c r="O1668" s="177"/>
      <c r="P1668" s="177"/>
      <c r="Q1668" s="177"/>
      <c r="R1668" s="177"/>
      <c r="S1668" s="177"/>
      <c r="T1668" s="177"/>
      <c r="U1668" s="177"/>
      <c r="V1668" s="177"/>
      <c r="W1668" s="177"/>
      <c r="X1668" s="177"/>
      <c r="Y1668" s="177"/>
      <c r="Z1668" s="177"/>
      <c r="AA1668" s="177"/>
      <c r="AB1668" s="177"/>
      <c r="AC1668" s="177"/>
      <c r="AD1668" s="177"/>
      <c r="AE1668" s="177"/>
      <c r="AF1668" s="177"/>
      <c r="AG1668" s="177"/>
      <c r="AH1668" s="177"/>
      <c r="AI1668" s="177"/>
      <c r="AJ1668" s="177"/>
      <c r="AK1668" s="177"/>
      <c r="AL1668" s="177"/>
      <c r="AM1668" s="177"/>
      <c r="AN1668" s="177"/>
      <c r="AO1668" s="177"/>
      <c r="AP1668" s="177"/>
      <c r="AQ1668" s="177"/>
      <c r="AR1668" s="177"/>
      <c r="AS1668" s="177"/>
      <c r="AT1668" s="177"/>
    </row>
    <row r="1669" spans="1:46" ht="15" customHeight="1">
      <c r="A1669" s="177"/>
      <c r="B1669" s="177"/>
      <c r="C1669" s="177"/>
      <c r="D1669" s="177"/>
      <c r="E1669" s="177"/>
      <c r="F1669" s="177"/>
      <c r="G1669" s="177"/>
      <c r="H1669" s="177"/>
      <c r="I1669" s="177"/>
      <c r="J1669" s="177"/>
      <c r="K1669" s="177"/>
      <c r="L1669" s="177"/>
      <c r="M1669" s="177"/>
      <c r="N1669" s="177"/>
      <c r="O1669" s="177"/>
      <c r="P1669" s="177"/>
      <c r="Q1669" s="177"/>
      <c r="R1669" s="177"/>
      <c r="S1669" s="177"/>
      <c r="T1669" s="177"/>
      <c r="U1669" s="177"/>
      <c r="V1669" s="177"/>
      <c r="W1669" s="177"/>
      <c r="X1669" s="177"/>
      <c r="Y1669" s="177"/>
      <c r="Z1669" s="177"/>
      <c r="AA1669" s="177"/>
      <c r="AB1669" s="177"/>
      <c r="AC1669" s="177"/>
      <c r="AD1669" s="177"/>
      <c r="AE1669" s="177"/>
      <c r="AF1669" s="177"/>
      <c r="AG1669" s="177"/>
      <c r="AH1669" s="177"/>
      <c r="AI1669" s="177"/>
      <c r="AJ1669" s="177"/>
      <c r="AK1669" s="177"/>
      <c r="AL1669" s="177"/>
      <c r="AM1669" s="177"/>
      <c r="AN1669" s="177"/>
      <c r="AO1669" s="177"/>
      <c r="AP1669" s="177"/>
      <c r="AQ1669" s="177"/>
      <c r="AR1669" s="177"/>
      <c r="AS1669" s="177"/>
      <c r="AT1669" s="177"/>
    </row>
    <row r="1670" spans="1:46" ht="15" customHeight="1">
      <c r="A1670" s="177"/>
      <c r="B1670" s="177"/>
      <c r="C1670" s="177"/>
      <c r="D1670" s="177"/>
      <c r="E1670" s="177"/>
      <c r="F1670" s="177"/>
      <c r="G1670" s="177"/>
      <c r="H1670" s="177"/>
      <c r="I1670" s="177"/>
      <c r="J1670" s="177"/>
      <c r="K1670" s="177"/>
      <c r="L1670" s="177"/>
      <c r="M1670" s="177"/>
      <c r="N1670" s="177"/>
      <c r="O1670" s="177"/>
      <c r="P1670" s="177"/>
      <c r="Q1670" s="177"/>
      <c r="R1670" s="177"/>
      <c r="S1670" s="177"/>
      <c r="T1670" s="177"/>
      <c r="U1670" s="177"/>
      <c r="V1670" s="177"/>
      <c r="W1670" s="177"/>
      <c r="X1670" s="177"/>
      <c r="Y1670" s="177"/>
      <c r="Z1670" s="177"/>
      <c r="AA1670" s="177"/>
      <c r="AB1670" s="177"/>
      <c r="AC1670" s="177"/>
      <c r="AD1670" s="177"/>
      <c r="AE1670" s="177"/>
      <c r="AF1670" s="177"/>
      <c r="AG1670" s="177"/>
      <c r="AH1670" s="177"/>
      <c r="AI1670" s="177"/>
      <c r="AJ1670" s="177"/>
      <c r="AK1670" s="177"/>
      <c r="AL1670" s="177"/>
      <c r="AM1670" s="177"/>
      <c r="AN1670" s="177"/>
      <c r="AO1670" s="177"/>
      <c r="AP1670" s="177"/>
      <c r="AQ1670" s="177"/>
      <c r="AR1670" s="177"/>
      <c r="AS1670" s="177"/>
      <c r="AT1670" s="177"/>
    </row>
    <row r="1671" spans="1:46" ht="15" customHeight="1">
      <c r="A1671" s="177"/>
      <c r="B1671" s="177"/>
      <c r="C1671" s="177"/>
      <c r="D1671" s="177"/>
      <c r="E1671" s="177"/>
      <c r="F1671" s="177"/>
      <c r="G1671" s="177"/>
      <c r="H1671" s="177"/>
      <c r="I1671" s="177"/>
      <c r="J1671" s="177"/>
      <c r="K1671" s="177"/>
      <c r="L1671" s="177"/>
      <c r="M1671" s="177"/>
      <c r="N1671" s="177"/>
      <c r="O1671" s="177"/>
      <c r="P1671" s="177"/>
      <c r="Q1671" s="177"/>
      <c r="R1671" s="177"/>
      <c r="S1671" s="177"/>
      <c r="T1671" s="177"/>
      <c r="U1671" s="177"/>
      <c r="V1671" s="177"/>
      <c r="W1671" s="177"/>
      <c r="X1671" s="177"/>
      <c r="Y1671" s="177"/>
      <c r="Z1671" s="177"/>
      <c r="AA1671" s="177"/>
      <c r="AB1671" s="177"/>
      <c r="AC1671" s="177"/>
      <c r="AD1671" s="177"/>
      <c r="AE1671" s="177"/>
      <c r="AF1671" s="177"/>
      <c r="AG1671" s="177"/>
      <c r="AH1671" s="177"/>
      <c r="AI1671" s="177"/>
      <c r="AJ1671" s="177"/>
      <c r="AK1671" s="177"/>
      <c r="AL1671" s="177"/>
      <c r="AM1671" s="177"/>
      <c r="AN1671" s="177"/>
      <c r="AO1671" s="177"/>
      <c r="AP1671" s="177"/>
      <c r="AQ1671" s="177"/>
      <c r="AR1671" s="177"/>
      <c r="AS1671" s="177"/>
      <c r="AT1671" s="177"/>
    </row>
    <row r="1672" spans="1:46" ht="15" customHeight="1">
      <c r="A1672" s="177"/>
      <c r="B1672" s="177"/>
      <c r="C1672" s="177"/>
      <c r="D1672" s="177"/>
      <c r="E1672" s="177"/>
      <c r="F1672" s="177"/>
      <c r="G1672" s="177"/>
      <c r="H1672" s="177"/>
      <c r="I1672" s="177"/>
      <c r="J1672" s="177"/>
      <c r="K1672" s="177"/>
      <c r="L1672" s="177"/>
      <c r="M1672" s="177"/>
      <c r="N1672" s="177"/>
      <c r="O1672" s="177"/>
      <c r="P1672" s="177"/>
      <c r="Q1672" s="177"/>
      <c r="R1672" s="177"/>
      <c r="S1672" s="177"/>
      <c r="T1672" s="177"/>
      <c r="U1672" s="177"/>
      <c r="V1672" s="177"/>
      <c r="W1672" s="177"/>
      <c r="X1672" s="177"/>
      <c r="Y1672" s="177"/>
      <c r="Z1672" s="177"/>
      <c r="AA1672" s="177"/>
      <c r="AB1672" s="177"/>
      <c r="AC1672" s="177"/>
      <c r="AD1672" s="177"/>
      <c r="AE1672" s="177"/>
      <c r="AF1672" s="177"/>
      <c r="AG1672" s="177"/>
      <c r="AH1672" s="177"/>
      <c r="AI1672" s="177"/>
      <c r="AJ1672" s="177"/>
      <c r="AK1672" s="177"/>
      <c r="AL1672" s="177"/>
      <c r="AM1672" s="177"/>
      <c r="AN1672" s="177"/>
      <c r="AO1672" s="177"/>
      <c r="AP1672" s="177"/>
      <c r="AQ1672" s="177"/>
      <c r="AR1672" s="177"/>
      <c r="AS1672" s="177"/>
      <c r="AT1672" s="177"/>
    </row>
    <row r="1673" spans="1:46" ht="15" customHeight="1">
      <c r="A1673" s="177"/>
      <c r="B1673" s="177"/>
      <c r="C1673" s="177"/>
      <c r="D1673" s="177"/>
      <c r="E1673" s="177"/>
      <c r="F1673" s="177"/>
      <c r="G1673" s="177"/>
      <c r="H1673" s="177"/>
      <c r="I1673" s="177"/>
      <c r="J1673" s="177"/>
      <c r="K1673" s="177"/>
      <c r="L1673" s="177"/>
      <c r="M1673" s="177"/>
      <c r="N1673" s="177"/>
      <c r="O1673" s="177"/>
      <c r="P1673" s="177"/>
      <c r="Q1673" s="177"/>
      <c r="R1673" s="177"/>
      <c r="S1673" s="177"/>
      <c r="T1673" s="177"/>
      <c r="U1673" s="177"/>
      <c r="V1673" s="177"/>
      <c r="W1673" s="177"/>
      <c r="X1673" s="177"/>
      <c r="Y1673" s="177"/>
      <c r="Z1673" s="177"/>
      <c r="AA1673" s="177"/>
      <c r="AB1673" s="177"/>
      <c r="AC1673" s="177"/>
      <c r="AD1673" s="177"/>
      <c r="AE1673" s="177"/>
      <c r="AF1673" s="177"/>
      <c r="AG1673" s="177"/>
      <c r="AH1673" s="177"/>
      <c r="AI1673" s="177"/>
      <c r="AJ1673" s="177"/>
      <c r="AK1673" s="177"/>
      <c r="AL1673" s="177"/>
      <c r="AM1673" s="177"/>
      <c r="AN1673" s="177"/>
      <c r="AO1673" s="177"/>
      <c r="AP1673" s="177"/>
      <c r="AQ1673" s="177"/>
      <c r="AR1673" s="177"/>
      <c r="AS1673" s="177"/>
      <c r="AT1673" s="177"/>
    </row>
    <row r="1674" spans="1:46" ht="15" customHeight="1">
      <c r="A1674" s="177"/>
      <c r="B1674" s="177"/>
      <c r="C1674" s="177"/>
      <c r="D1674" s="177"/>
      <c r="E1674" s="177"/>
      <c r="F1674" s="177"/>
      <c r="G1674" s="177"/>
      <c r="H1674" s="177"/>
      <c r="I1674" s="177"/>
      <c r="J1674" s="177"/>
      <c r="K1674" s="177"/>
      <c r="L1674" s="177"/>
      <c r="M1674" s="177"/>
      <c r="N1674" s="177"/>
      <c r="O1674" s="177"/>
      <c r="P1674" s="177"/>
      <c r="Q1674" s="177"/>
      <c r="R1674" s="177"/>
      <c r="S1674" s="177"/>
      <c r="T1674" s="177"/>
      <c r="U1674" s="177"/>
      <c r="V1674" s="177"/>
      <c r="W1674" s="177"/>
      <c r="X1674" s="177"/>
      <c r="Y1674" s="177"/>
      <c r="Z1674" s="177"/>
      <c r="AA1674" s="177"/>
      <c r="AB1674" s="177"/>
      <c r="AC1674" s="177"/>
      <c r="AD1674" s="177"/>
      <c r="AE1674" s="177"/>
      <c r="AF1674" s="177"/>
      <c r="AG1674" s="177"/>
      <c r="AH1674" s="177"/>
      <c r="AI1674" s="177"/>
      <c r="AJ1674" s="177"/>
      <c r="AK1674" s="177"/>
      <c r="AL1674" s="177"/>
      <c r="AM1674" s="177"/>
      <c r="AN1674" s="177"/>
      <c r="AO1674" s="177"/>
      <c r="AP1674" s="177"/>
      <c r="AQ1674" s="177"/>
      <c r="AR1674" s="177"/>
      <c r="AS1674" s="177"/>
      <c r="AT1674" s="177"/>
    </row>
    <row r="1675" spans="1:46" ht="15" customHeight="1">
      <c r="A1675" s="177"/>
      <c r="B1675" s="177"/>
      <c r="C1675" s="177"/>
      <c r="D1675" s="177"/>
      <c r="E1675" s="177"/>
      <c r="F1675" s="177"/>
      <c r="G1675" s="177"/>
      <c r="H1675" s="177"/>
      <c r="I1675" s="177"/>
      <c r="J1675" s="177"/>
      <c r="K1675" s="177"/>
      <c r="L1675" s="177"/>
      <c r="M1675" s="177"/>
      <c r="N1675" s="177"/>
      <c r="O1675" s="177"/>
      <c r="P1675" s="177"/>
      <c r="Q1675" s="177"/>
      <c r="R1675" s="177"/>
      <c r="S1675" s="177"/>
      <c r="T1675" s="177"/>
      <c r="U1675" s="177"/>
      <c r="V1675" s="177"/>
      <c r="W1675" s="177"/>
      <c r="X1675" s="177"/>
      <c r="Y1675" s="177"/>
      <c r="Z1675" s="177"/>
      <c r="AA1675" s="177"/>
      <c r="AB1675" s="177"/>
      <c r="AC1675" s="177"/>
      <c r="AD1675" s="177"/>
      <c r="AE1675" s="177"/>
      <c r="AF1675" s="177"/>
      <c r="AG1675" s="177"/>
      <c r="AH1675" s="177"/>
      <c r="AI1675" s="177"/>
      <c r="AJ1675" s="177"/>
      <c r="AK1675" s="177"/>
      <c r="AL1675" s="177"/>
      <c r="AM1675" s="177"/>
      <c r="AN1675" s="177"/>
      <c r="AO1675" s="177"/>
      <c r="AP1675" s="177"/>
      <c r="AQ1675" s="177"/>
      <c r="AR1675" s="177"/>
      <c r="AS1675" s="177"/>
      <c r="AT1675" s="177"/>
    </row>
    <row r="1676" spans="1:46" ht="15" customHeight="1">
      <c r="A1676" s="177"/>
      <c r="B1676" s="177"/>
      <c r="C1676" s="177"/>
      <c r="D1676" s="177"/>
      <c r="E1676" s="177"/>
      <c r="F1676" s="177"/>
      <c r="G1676" s="177"/>
      <c r="H1676" s="177"/>
      <c r="I1676" s="177"/>
      <c r="J1676" s="177"/>
      <c r="K1676" s="177"/>
      <c r="L1676" s="177"/>
      <c r="M1676" s="177"/>
      <c r="N1676" s="177"/>
      <c r="O1676" s="177"/>
      <c r="P1676" s="177"/>
      <c r="Q1676" s="177"/>
      <c r="R1676" s="177"/>
      <c r="S1676" s="177"/>
      <c r="T1676" s="177"/>
      <c r="U1676" s="177"/>
      <c r="V1676" s="177"/>
      <c r="W1676" s="177"/>
      <c r="X1676" s="177"/>
      <c r="Y1676" s="177"/>
      <c r="Z1676" s="177"/>
      <c r="AA1676" s="177"/>
      <c r="AB1676" s="177"/>
      <c r="AC1676" s="177"/>
      <c r="AD1676" s="177"/>
      <c r="AE1676" s="177"/>
      <c r="AF1676" s="177"/>
      <c r="AG1676" s="177"/>
      <c r="AH1676" s="177"/>
      <c r="AI1676" s="177"/>
      <c r="AJ1676" s="177"/>
      <c r="AK1676" s="177"/>
      <c r="AL1676" s="177"/>
      <c r="AM1676" s="177"/>
      <c r="AN1676" s="177"/>
      <c r="AO1676" s="177"/>
      <c r="AP1676" s="177"/>
      <c r="AQ1676" s="177"/>
      <c r="AR1676" s="177"/>
      <c r="AS1676" s="177"/>
      <c r="AT1676" s="177"/>
    </row>
    <row r="1677" spans="1:46" ht="15" customHeight="1">
      <c r="A1677" s="177"/>
      <c r="B1677" s="177"/>
      <c r="C1677" s="177"/>
      <c r="D1677" s="177"/>
      <c r="E1677" s="177"/>
      <c r="F1677" s="177"/>
      <c r="G1677" s="177"/>
      <c r="H1677" s="177"/>
      <c r="I1677" s="177"/>
      <c r="J1677" s="177"/>
      <c r="K1677" s="177"/>
      <c r="L1677" s="177"/>
      <c r="M1677" s="177"/>
      <c r="N1677" s="177"/>
      <c r="O1677" s="177"/>
      <c r="P1677" s="177"/>
      <c r="Q1677" s="177"/>
      <c r="R1677" s="177"/>
      <c r="S1677" s="177"/>
      <c r="T1677" s="177"/>
      <c r="U1677" s="177"/>
      <c r="V1677" s="177"/>
      <c r="W1677" s="177"/>
      <c r="X1677" s="177"/>
      <c r="Y1677" s="177"/>
      <c r="Z1677" s="177"/>
      <c r="AA1677" s="177"/>
      <c r="AB1677" s="177"/>
      <c r="AC1677" s="177"/>
      <c r="AD1677" s="177"/>
      <c r="AE1677" s="177"/>
      <c r="AF1677" s="177"/>
      <c r="AG1677" s="177"/>
      <c r="AH1677" s="177"/>
      <c r="AI1677" s="177"/>
      <c r="AJ1677" s="177"/>
      <c r="AK1677" s="177"/>
      <c r="AL1677" s="177"/>
      <c r="AM1677" s="177"/>
      <c r="AN1677" s="177"/>
      <c r="AO1677" s="177"/>
      <c r="AP1677" s="177"/>
      <c r="AQ1677" s="177"/>
      <c r="AR1677" s="177"/>
      <c r="AS1677" s="177"/>
      <c r="AT1677" s="177"/>
    </row>
    <row r="1678" spans="1:46" ht="15" customHeight="1">
      <c r="A1678" s="177"/>
      <c r="B1678" s="177"/>
      <c r="C1678" s="177"/>
      <c r="D1678" s="177"/>
      <c r="E1678" s="177"/>
      <c r="F1678" s="177"/>
      <c r="G1678" s="177"/>
      <c r="H1678" s="177"/>
      <c r="I1678" s="177"/>
      <c r="J1678" s="177"/>
      <c r="K1678" s="177"/>
      <c r="L1678" s="177"/>
      <c r="M1678" s="177"/>
      <c r="N1678" s="177"/>
      <c r="O1678" s="177"/>
      <c r="P1678" s="177"/>
      <c r="Q1678" s="177"/>
      <c r="R1678" s="177"/>
      <c r="S1678" s="177"/>
      <c r="T1678" s="177"/>
      <c r="U1678" s="177"/>
      <c r="V1678" s="177"/>
      <c r="W1678" s="177"/>
      <c r="X1678" s="177"/>
      <c r="Y1678" s="177"/>
      <c r="Z1678" s="177"/>
      <c r="AA1678" s="177"/>
      <c r="AB1678" s="177"/>
      <c r="AC1678" s="177"/>
      <c r="AD1678" s="177"/>
      <c r="AE1678" s="177"/>
      <c r="AF1678" s="177"/>
      <c r="AG1678" s="177"/>
      <c r="AH1678" s="177"/>
      <c r="AI1678" s="177"/>
      <c r="AJ1678" s="177"/>
      <c r="AK1678" s="177"/>
      <c r="AL1678" s="177"/>
      <c r="AM1678" s="177"/>
      <c r="AN1678" s="177"/>
      <c r="AO1678" s="177"/>
      <c r="AP1678" s="177"/>
      <c r="AQ1678" s="177"/>
      <c r="AR1678" s="177"/>
      <c r="AS1678" s="177"/>
      <c r="AT1678" s="177"/>
    </row>
    <row r="1679" spans="1:46" ht="15" customHeight="1">
      <c r="A1679" s="177"/>
      <c r="B1679" s="177"/>
      <c r="C1679" s="177"/>
      <c r="D1679" s="177"/>
      <c r="E1679" s="177"/>
      <c r="F1679" s="177"/>
      <c r="G1679" s="177"/>
      <c r="H1679" s="177"/>
      <c r="I1679" s="177"/>
      <c r="J1679" s="177"/>
      <c r="K1679" s="177"/>
      <c r="L1679" s="177"/>
      <c r="M1679" s="177"/>
      <c r="N1679" s="177"/>
      <c r="O1679" s="177"/>
      <c r="P1679" s="177"/>
      <c r="Q1679" s="177"/>
      <c r="R1679" s="177"/>
      <c r="S1679" s="177"/>
      <c r="T1679" s="177"/>
      <c r="U1679" s="177"/>
      <c r="V1679" s="177"/>
      <c r="W1679" s="177"/>
      <c r="X1679" s="177"/>
      <c r="Y1679" s="177"/>
      <c r="Z1679" s="177"/>
      <c r="AA1679" s="177"/>
      <c r="AB1679" s="177"/>
      <c r="AC1679" s="177"/>
      <c r="AD1679" s="177"/>
      <c r="AE1679" s="177"/>
      <c r="AF1679" s="177"/>
      <c r="AG1679" s="177"/>
      <c r="AH1679" s="177"/>
      <c r="AI1679" s="177"/>
      <c r="AJ1679" s="177"/>
      <c r="AK1679" s="177"/>
      <c r="AL1679" s="177"/>
      <c r="AM1679" s="177"/>
      <c r="AN1679" s="177"/>
      <c r="AO1679" s="177"/>
      <c r="AP1679" s="177"/>
      <c r="AQ1679" s="177"/>
      <c r="AR1679" s="177"/>
      <c r="AS1679" s="177"/>
      <c r="AT1679" s="177"/>
    </row>
    <row r="1680" spans="1:46" ht="15" customHeight="1">
      <c r="A1680" s="177"/>
      <c r="B1680" s="177"/>
      <c r="C1680" s="177"/>
      <c r="D1680" s="177"/>
      <c r="E1680" s="177"/>
      <c r="F1680" s="177"/>
      <c r="G1680" s="177"/>
      <c r="H1680" s="177"/>
      <c r="I1680" s="177"/>
      <c r="J1680" s="177"/>
      <c r="K1680" s="177"/>
      <c r="L1680" s="177"/>
      <c r="M1680" s="177"/>
      <c r="N1680" s="177"/>
      <c r="O1680" s="177"/>
      <c r="P1680" s="177"/>
      <c r="Q1680" s="177"/>
      <c r="R1680" s="177"/>
      <c r="S1680" s="177"/>
      <c r="T1680" s="177"/>
      <c r="U1680" s="177"/>
      <c r="V1680" s="177"/>
      <c r="W1680" s="177"/>
      <c r="X1680" s="177"/>
      <c r="Y1680" s="177"/>
      <c r="Z1680" s="177"/>
      <c r="AA1680" s="177"/>
      <c r="AB1680" s="177"/>
      <c r="AC1680" s="177"/>
      <c r="AD1680" s="177"/>
      <c r="AE1680" s="177"/>
      <c r="AF1680" s="177"/>
      <c r="AG1680" s="177"/>
      <c r="AH1680" s="177"/>
      <c r="AI1680" s="177"/>
      <c r="AJ1680" s="177"/>
      <c r="AK1680" s="177"/>
      <c r="AL1680" s="177"/>
      <c r="AM1680" s="177"/>
      <c r="AN1680" s="177"/>
      <c r="AO1680" s="177"/>
      <c r="AP1680" s="177"/>
      <c r="AQ1680" s="177"/>
      <c r="AR1680" s="177"/>
      <c r="AS1680" s="177"/>
      <c r="AT1680" s="177"/>
    </row>
    <row r="1681" spans="1:46" ht="15" customHeight="1">
      <c r="A1681" s="177"/>
      <c r="B1681" s="177"/>
      <c r="C1681" s="177"/>
      <c r="D1681" s="177"/>
      <c r="E1681" s="177"/>
      <c r="F1681" s="177"/>
      <c r="G1681" s="177"/>
      <c r="H1681" s="177"/>
      <c r="I1681" s="177"/>
      <c r="J1681" s="177"/>
      <c r="K1681" s="177"/>
      <c r="L1681" s="177"/>
      <c r="M1681" s="177"/>
      <c r="N1681" s="177"/>
      <c r="O1681" s="177"/>
      <c r="P1681" s="177"/>
      <c r="Q1681" s="177"/>
      <c r="R1681" s="177"/>
      <c r="S1681" s="177"/>
      <c r="T1681" s="177"/>
      <c r="U1681" s="177"/>
      <c r="V1681" s="177"/>
      <c r="W1681" s="177"/>
      <c r="X1681" s="177"/>
      <c r="Y1681" s="177"/>
      <c r="Z1681" s="177"/>
      <c r="AA1681" s="177"/>
      <c r="AB1681" s="177"/>
      <c r="AC1681" s="177"/>
      <c r="AD1681" s="177"/>
      <c r="AE1681" s="177"/>
      <c r="AF1681" s="177"/>
      <c r="AG1681" s="177"/>
      <c r="AH1681" s="177"/>
      <c r="AI1681" s="177"/>
      <c r="AJ1681" s="177"/>
      <c r="AK1681" s="177"/>
      <c r="AL1681" s="177"/>
      <c r="AM1681" s="177"/>
      <c r="AN1681" s="177"/>
      <c r="AO1681" s="177"/>
      <c r="AP1681" s="177"/>
      <c r="AQ1681" s="177"/>
      <c r="AR1681" s="177"/>
      <c r="AS1681" s="177"/>
      <c r="AT1681" s="177"/>
    </row>
    <row r="1682" spans="1:46" ht="15" customHeight="1">
      <c r="A1682" s="177"/>
      <c r="B1682" s="177"/>
      <c r="C1682" s="177"/>
      <c r="D1682" s="177"/>
      <c r="E1682" s="177"/>
      <c r="F1682" s="177"/>
      <c r="G1682" s="177"/>
      <c r="H1682" s="177"/>
      <c r="I1682" s="177"/>
      <c r="J1682" s="177"/>
      <c r="K1682" s="177"/>
      <c r="L1682" s="177"/>
      <c r="M1682" s="177"/>
      <c r="N1682" s="177"/>
      <c r="O1682" s="177"/>
      <c r="P1682" s="177"/>
      <c r="Q1682" s="177"/>
      <c r="R1682" s="177"/>
      <c r="S1682" s="177"/>
      <c r="T1682" s="177"/>
      <c r="U1682" s="177"/>
      <c r="V1682" s="177"/>
      <c r="W1682" s="177"/>
      <c r="X1682" s="177"/>
      <c r="Y1682" s="177"/>
      <c r="Z1682" s="177"/>
      <c r="AA1682" s="177"/>
      <c r="AB1682" s="177"/>
      <c r="AC1682" s="177"/>
      <c r="AD1682" s="177"/>
      <c r="AE1682" s="177"/>
      <c r="AF1682" s="177"/>
      <c r="AG1682" s="177"/>
      <c r="AH1682" s="177"/>
      <c r="AI1682" s="177"/>
      <c r="AJ1682" s="177"/>
      <c r="AK1682" s="177"/>
      <c r="AL1682" s="177"/>
      <c r="AM1682" s="177"/>
      <c r="AN1682" s="177"/>
      <c r="AO1682" s="177"/>
      <c r="AP1682" s="177"/>
      <c r="AQ1682" s="177"/>
      <c r="AR1682" s="177"/>
      <c r="AS1682" s="177"/>
      <c r="AT1682" s="177"/>
    </row>
    <row r="1683" spans="1:46" ht="15" customHeight="1">
      <c r="A1683" s="177"/>
      <c r="B1683" s="177"/>
      <c r="C1683" s="177"/>
      <c r="D1683" s="177"/>
      <c r="E1683" s="177"/>
      <c r="F1683" s="177"/>
      <c r="G1683" s="177"/>
      <c r="H1683" s="177"/>
      <c r="I1683" s="177"/>
      <c r="J1683" s="177"/>
      <c r="K1683" s="177"/>
      <c r="L1683" s="177"/>
      <c r="M1683" s="177"/>
      <c r="N1683" s="177"/>
      <c r="O1683" s="177"/>
      <c r="P1683" s="177"/>
      <c r="Q1683" s="177"/>
      <c r="R1683" s="177"/>
      <c r="S1683" s="177"/>
      <c r="T1683" s="177"/>
      <c r="U1683" s="177"/>
      <c r="V1683" s="177"/>
      <c r="W1683" s="177"/>
      <c r="X1683" s="177"/>
      <c r="Y1683" s="177"/>
      <c r="Z1683" s="177"/>
      <c r="AA1683" s="177"/>
      <c r="AB1683" s="177"/>
      <c r="AC1683" s="177"/>
      <c r="AD1683" s="177"/>
      <c r="AE1683" s="177"/>
      <c r="AF1683" s="177"/>
      <c r="AG1683" s="177"/>
      <c r="AH1683" s="177"/>
      <c r="AI1683" s="177"/>
      <c r="AJ1683" s="177"/>
      <c r="AK1683" s="177"/>
      <c r="AL1683" s="177"/>
      <c r="AM1683" s="177"/>
      <c r="AN1683" s="177"/>
      <c r="AO1683" s="177"/>
      <c r="AP1683" s="177"/>
      <c r="AQ1683" s="177"/>
      <c r="AR1683" s="177"/>
      <c r="AS1683" s="177"/>
      <c r="AT1683" s="177"/>
    </row>
    <row r="1684" spans="1:46" ht="15" customHeight="1">
      <c r="A1684" s="177"/>
      <c r="B1684" s="177"/>
      <c r="C1684" s="177"/>
      <c r="D1684" s="177"/>
      <c r="E1684" s="177"/>
      <c r="F1684" s="177"/>
      <c r="G1684" s="177"/>
      <c r="H1684" s="177"/>
      <c r="I1684" s="177"/>
      <c r="J1684" s="177"/>
      <c r="K1684" s="177"/>
      <c r="L1684" s="177"/>
      <c r="M1684" s="177"/>
      <c r="N1684" s="177"/>
      <c r="O1684" s="177"/>
      <c r="P1684" s="177"/>
      <c r="Q1684" s="177"/>
      <c r="R1684" s="177"/>
      <c r="S1684" s="177"/>
      <c r="T1684" s="177"/>
      <c r="U1684" s="177"/>
      <c r="V1684" s="177"/>
      <c r="W1684" s="177"/>
      <c r="X1684" s="177"/>
      <c r="Y1684" s="177"/>
      <c r="Z1684" s="177"/>
      <c r="AA1684" s="177"/>
      <c r="AB1684" s="177"/>
      <c r="AC1684" s="177"/>
      <c r="AD1684" s="177"/>
      <c r="AE1684" s="177"/>
      <c r="AF1684" s="177"/>
      <c r="AG1684" s="177"/>
      <c r="AH1684" s="177"/>
      <c r="AI1684" s="177"/>
      <c r="AJ1684" s="177"/>
      <c r="AK1684" s="177"/>
      <c r="AL1684" s="177"/>
      <c r="AM1684" s="177"/>
      <c r="AN1684" s="177"/>
      <c r="AO1684" s="177"/>
      <c r="AP1684" s="177"/>
      <c r="AQ1684" s="177"/>
      <c r="AR1684" s="177"/>
      <c r="AS1684" s="177"/>
      <c r="AT1684" s="177"/>
    </row>
    <row r="1685" spans="1:46" ht="15" customHeight="1">
      <c r="A1685" s="177"/>
      <c r="B1685" s="177"/>
      <c r="C1685" s="177"/>
      <c r="D1685" s="177"/>
      <c r="E1685" s="177"/>
      <c r="F1685" s="177"/>
      <c r="G1685" s="177"/>
      <c r="H1685" s="177"/>
      <c r="I1685" s="177"/>
      <c r="J1685" s="177"/>
      <c r="K1685" s="177"/>
      <c r="L1685" s="177"/>
      <c r="M1685" s="177"/>
      <c r="N1685" s="177"/>
      <c r="O1685" s="177"/>
      <c r="P1685" s="177"/>
      <c r="Q1685" s="177"/>
      <c r="R1685" s="177"/>
      <c r="S1685" s="177"/>
      <c r="T1685" s="177"/>
      <c r="U1685" s="177"/>
      <c r="V1685" s="177"/>
      <c r="W1685" s="177"/>
      <c r="X1685" s="177"/>
      <c r="Y1685" s="177"/>
      <c r="Z1685" s="177"/>
      <c r="AA1685" s="177"/>
      <c r="AB1685" s="177"/>
      <c r="AC1685" s="177"/>
      <c r="AD1685" s="177"/>
      <c r="AE1685" s="177"/>
      <c r="AF1685" s="177"/>
      <c r="AG1685" s="177"/>
      <c r="AH1685" s="177"/>
      <c r="AI1685" s="177"/>
      <c r="AJ1685" s="177"/>
      <c r="AK1685" s="177"/>
      <c r="AL1685" s="177"/>
      <c r="AM1685" s="177"/>
      <c r="AN1685" s="177"/>
      <c r="AO1685" s="177"/>
      <c r="AP1685" s="177"/>
      <c r="AQ1685" s="177"/>
      <c r="AR1685" s="177"/>
      <c r="AS1685" s="177"/>
      <c r="AT1685" s="177"/>
    </row>
    <row r="1686" spans="1:46" ht="15" customHeight="1">
      <c r="A1686" s="177"/>
      <c r="B1686" s="177"/>
      <c r="C1686" s="177"/>
      <c r="D1686" s="177"/>
      <c r="E1686" s="177"/>
      <c r="F1686" s="177"/>
      <c r="G1686" s="177"/>
      <c r="H1686" s="177"/>
      <c r="I1686" s="177"/>
      <c r="J1686" s="177"/>
      <c r="K1686" s="177"/>
      <c r="L1686" s="177"/>
      <c r="M1686" s="177"/>
      <c r="N1686" s="177"/>
      <c r="O1686" s="177"/>
      <c r="P1686" s="177"/>
      <c r="Q1686" s="177"/>
      <c r="R1686" s="177"/>
      <c r="S1686" s="177"/>
      <c r="T1686" s="177"/>
      <c r="U1686" s="177"/>
      <c r="V1686" s="177"/>
      <c r="W1686" s="177"/>
      <c r="X1686" s="177"/>
      <c r="Y1686" s="177"/>
      <c r="Z1686" s="177"/>
      <c r="AA1686" s="177"/>
      <c r="AB1686" s="177"/>
      <c r="AC1686" s="177"/>
      <c r="AD1686" s="177"/>
      <c r="AE1686" s="177"/>
      <c r="AF1686" s="177"/>
      <c r="AG1686" s="177"/>
      <c r="AH1686" s="177"/>
      <c r="AI1686" s="177"/>
      <c r="AJ1686" s="177"/>
      <c r="AK1686" s="177"/>
      <c r="AL1686" s="177"/>
      <c r="AM1686" s="177"/>
      <c r="AN1686" s="177"/>
      <c r="AO1686" s="177"/>
      <c r="AP1686" s="177"/>
      <c r="AQ1686" s="177"/>
      <c r="AR1686" s="177"/>
      <c r="AS1686" s="177"/>
      <c r="AT1686" s="177"/>
    </row>
    <row r="1687" spans="1:46" ht="15" customHeight="1">
      <c r="A1687" s="177"/>
      <c r="B1687" s="177"/>
      <c r="C1687" s="177"/>
      <c r="D1687" s="177"/>
      <c r="E1687" s="177"/>
      <c r="F1687" s="177"/>
      <c r="G1687" s="177"/>
      <c r="H1687" s="177"/>
      <c r="I1687" s="177"/>
      <c r="J1687" s="177"/>
      <c r="K1687" s="177"/>
      <c r="L1687" s="177"/>
      <c r="M1687" s="177"/>
      <c r="N1687" s="177"/>
      <c r="O1687" s="177"/>
      <c r="P1687" s="177"/>
      <c r="Q1687" s="177"/>
      <c r="R1687" s="177"/>
      <c r="S1687" s="177"/>
      <c r="T1687" s="177"/>
      <c r="U1687" s="177"/>
      <c r="V1687" s="177"/>
      <c r="W1687" s="177"/>
      <c r="X1687" s="177"/>
      <c r="Y1687" s="177"/>
      <c r="Z1687" s="177"/>
      <c r="AA1687" s="177"/>
      <c r="AB1687" s="177"/>
      <c r="AC1687" s="177"/>
      <c r="AD1687" s="177"/>
      <c r="AE1687" s="177"/>
      <c r="AF1687" s="177"/>
      <c r="AG1687" s="177"/>
      <c r="AH1687" s="177"/>
      <c r="AI1687" s="177"/>
      <c r="AJ1687" s="177"/>
      <c r="AK1687" s="177"/>
      <c r="AL1687" s="177"/>
      <c r="AM1687" s="177"/>
      <c r="AN1687" s="177"/>
      <c r="AO1687" s="177"/>
      <c r="AP1687" s="177"/>
      <c r="AQ1687" s="177"/>
      <c r="AR1687" s="177"/>
      <c r="AS1687" s="177"/>
      <c r="AT1687" s="177"/>
    </row>
    <row r="1688" spans="1:46" ht="15" customHeight="1">
      <c r="A1688" s="177"/>
      <c r="B1688" s="177"/>
      <c r="C1688" s="177"/>
      <c r="D1688" s="177"/>
      <c r="E1688" s="177"/>
      <c r="F1688" s="177"/>
      <c r="G1688" s="177"/>
      <c r="H1688" s="177"/>
      <c r="I1688" s="177"/>
      <c r="J1688" s="177"/>
      <c r="K1688" s="177"/>
      <c r="L1688" s="177"/>
      <c r="M1688" s="177"/>
      <c r="N1688" s="177"/>
      <c r="O1688" s="177"/>
      <c r="P1688" s="177"/>
      <c r="Q1688" s="177"/>
      <c r="R1688" s="177"/>
      <c r="S1688" s="177"/>
      <c r="T1688" s="177"/>
      <c r="U1688" s="177"/>
      <c r="V1688" s="177"/>
      <c r="W1688" s="177"/>
      <c r="X1688" s="177"/>
      <c r="Y1688" s="177"/>
      <c r="Z1688" s="177"/>
      <c r="AA1688" s="177"/>
      <c r="AB1688" s="177"/>
      <c r="AC1688" s="177"/>
      <c r="AD1688" s="177"/>
      <c r="AE1688" s="177"/>
      <c r="AF1688" s="177"/>
      <c r="AG1688" s="177"/>
      <c r="AH1688" s="177"/>
      <c r="AI1688" s="177"/>
      <c r="AJ1688" s="177"/>
      <c r="AK1688" s="177"/>
      <c r="AL1688" s="177"/>
      <c r="AM1688" s="177"/>
      <c r="AN1688" s="177"/>
      <c r="AO1688" s="177"/>
      <c r="AP1688" s="177"/>
      <c r="AQ1688" s="177"/>
      <c r="AR1688" s="177"/>
      <c r="AS1688" s="177"/>
      <c r="AT1688" s="177"/>
    </row>
    <row r="1689" spans="1:46" ht="15" customHeight="1">
      <c r="A1689" s="177"/>
      <c r="B1689" s="177"/>
      <c r="C1689" s="177"/>
      <c r="D1689" s="177"/>
      <c r="E1689" s="177"/>
      <c r="F1689" s="177"/>
      <c r="G1689" s="177"/>
      <c r="H1689" s="177"/>
      <c r="I1689" s="177"/>
      <c r="J1689" s="177"/>
      <c r="K1689" s="177"/>
      <c r="L1689" s="177"/>
      <c r="M1689" s="177"/>
      <c r="N1689" s="177"/>
      <c r="O1689" s="177"/>
      <c r="P1689" s="177"/>
      <c r="Q1689" s="177"/>
      <c r="R1689" s="177"/>
      <c r="S1689" s="177"/>
      <c r="T1689" s="177"/>
      <c r="U1689" s="177"/>
      <c r="V1689" s="177"/>
      <c r="W1689" s="177"/>
      <c r="X1689" s="177"/>
      <c r="Y1689" s="177"/>
      <c r="Z1689" s="177"/>
      <c r="AA1689" s="177"/>
      <c r="AB1689" s="177"/>
      <c r="AC1689" s="177"/>
      <c r="AD1689" s="177"/>
      <c r="AE1689" s="177"/>
      <c r="AF1689" s="177"/>
      <c r="AG1689" s="177"/>
      <c r="AH1689" s="177"/>
      <c r="AI1689" s="177"/>
      <c r="AJ1689" s="177"/>
      <c r="AK1689" s="177"/>
      <c r="AL1689" s="177"/>
      <c r="AM1689" s="177"/>
      <c r="AN1689" s="177"/>
      <c r="AO1689" s="177"/>
      <c r="AP1689" s="177"/>
      <c r="AQ1689" s="177"/>
      <c r="AR1689" s="177"/>
      <c r="AS1689" s="177"/>
      <c r="AT1689" s="177"/>
    </row>
    <row r="1690" spans="1:46" ht="15" customHeight="1">
      <c r="A1690" s="177"/>
      <c r="B1690" s="177"/>
      <c r="C1690" s="177"/>
      <c r="D1690" s="177"/>
      <c r="E1690" s="177"/>
      <c r="F1690" s="177"/>
      <c r="G1690" s="177"/>
      <c r="H1690" s="177"/>
      <c r="I1690" s="177"/>
      <c r="J1690" s="177"/>
      <c r="K1690" s="177"/>
      <c r="L1690" s="177"/>
      <c r="M1690" s="177"/>
      <c r="N1690" s="177"/>
      <c r="O1690" s="177"/>
      <c r="P1690" s="177"/>
      <c r="Q1690" s="177"/>
      <c r="R1690" s="177"/>
      <c r="S1690" s="177"/>
      <c r="T1690" s="177"/>
      <c r="U1690" s="177"/>
      <c r="V1690" s="177"/>
      <c r="W1690" s="177"/>
      <c r="X1690" s="177"/>
      <c r="Y1690" s="177"/>
      <c r="Z1690" s="177"/>
      <c r="AA1690" s="177"/>
      <c r="AB1690" s="177"/>
      <c r="AC1690" s="177"/>
      <c r="AD1690" s="177"/>
      <c r="AE1690" s="177"/>
      <c r="AF1690" s="177"/>
      <c r="AG1690" s="177"/>
      <c r="AH1690" s="177"/>
      <c r="AI1690" s="177"/>
      <c r="AJ1690" s="177"/>
      <c r="AK1690" s="177"/>
      <c r="AL1690" s="177"/>
      <c r="AM1690" s="177"/>
      <c r="AN1690" s="177"/>
      <c r="AO1690" s="177"/>
      <c r="AP1690" s="177"/>
      <c r="AQ1690" s="177"/>
      <c r="AR1690" s="177"/>
      <c r="AS1690" s="177"/>
      <c r="AT1690" s="177"/>
    </row>
    <row r="1691" spans="1:46" ht="15" customHeight="1">
      <c r="A1691" s="177"/>
      <c r="B1691" s="177"/>
      <c r="C1691" s="177"/>
      <c r="D1691" s="177"/>
      <c r="E1691" s="177"/>
      <c r="F1691" s="177"/>
      <c r="G1691" s="177"/>
      <c r="H1691" s="177"/>
      <c r="I1691" s="177"/>
      <c r="J1691" s="177"/>
      <c r="K1691" s="177"/>
      <c r="L1691" s="177"/>
      <c r="M1691" s="177"/>
      <c r="N1691" s="177"/>
      <c r="O1691" s="177"/>
      <c r="P1691" s="177"/>
      <c r="Q1691" s="177"/>
      <c r="R1691" s="177"/>
      <c r="S1691" s="177"/>
      <c r="T1691" s="177"/>
      <c r="U1691" s="177"/>
      <c r="V1691" s="177"/>
      <c r="W1691" s="177"/>
      <c r="X1691" s="177"/>
      <c r="Y1691" s="177"/>
      <c r="Z1691" s="177"/>
      <c r="AA1691" s="177"/>
      <c r="AB1691" s="177"/>
      <c r="AC1691" s="177"/>
      <c r="AD1691" s="177"/>
      <c r="AE1691" s="177"/>
      <c r="AF1691" s="177"/>
      <c r="AG1691" s="177"/>
      <c r="AH1691" s="177"/>
      <c r="AI1691" s="177"/>
      <c r="AJ1691" s="177"/>
      <c r="AK1691" s="177"/>
      <c r="AL1691" s="177"/>
      <c r="AM1691" s="177"/>
      <c r="AN1691" s="177"/>
      <c r="AO1691" s="177"/>
      <c r="AP1691" s="177"/>
      <c r="AQ1691" s="177"/>
      <c r="AR1691" s="177"/>
      <c r="AS1691" s="177"/>
      <c r="AT1691" s="177"/>
    </row>
    <row r="1692" spans="1:46" ht="15" customHeight="1">
      <c r="A1692" s="177"/>
      <c r="B1692" s="177"/>
      <c r="C1692" s="177"/>
      <c r="D1692" s="177"/>
      <c r="E1692" s="177"/>
      <c r="F1692" s="177"/>
      <c r="G1692" s="177"/>
      <c r="H1692" s="177"/>
      <c r="I1692" s="177"/>
      <c r="J1692" s="177"/>
      <c r="K1692" s="177"/>
      <c r="L1692" s="177"/>
      <c r="M1692" s="177"/>
      <c r="N1692" s="177"/>
      <c r="O1692" s="177"/>
      <c r="P1692" s="177"/>
      <c r="Q1692" s="177"/>
      <c r="R1692" s="177"/>
      <c r="S1692" s="177"/>
      <c r="T1692" s="177"/>
      <c r="U1692" s="177"/>
      <c r="V1692" s="177"/>
      <c r="W1692" s="177"/>
      <c r="X1692" s="177"/>
      <c r="Y1692" s="177"/>
      <c r="Z1692" s="177"/>
      <c r="AA1692" s="177"/>
      <c r="AB1692" s="177"/>
      <c r="AC1692" s="177"/>
      <c r="AD1692" s="177"/>
      <c r="AE1692" s="177"/>
      <c r="AF1692" s="177"/>
      <c r="AG1692" s="177"/>
      <c r="AH1692" s="177"/>
      <c r="AI1692" s="177"/>
      <c r="AJ1692" s="177"/>
      <c r="AK1692" s="177"/>
      <c r="AL1692" s="177"/>
      <c r="AM1692" s="177"/>
      <c r="AN1692" s="177"/>
      <c r="AO1692" s="177"/>
      <c r="AP1692" s="177"/>
      <c r="AQ1692" s="177"/>
      <c r="AR1692" s="177"/>
      <c r="AS1692" s="177"/>
      <c r="AT1692" s="177"/>
    </row>
    <row r="1693" spans="1:46" ht="15" customHeight="1">
      <c r="A1693" s="177"/>
      <c r="B1693" s="177"/>
      <c r="C1693" s="177"/>
      <c r="D1693" s="177"/>
      <c r="E1693" s="177"/>
      <c r="F1693" s="177"/>
      <c r="G1693" s="177"/>
      <c r="H1693" s="177"/>
      <c r="I1693" s="177"/>
      <c r="J1693" s="177"/>
      <c r="K1693" s="177"/>
      <c r="L1693" s="177"/>
      <c r="M1693" s="177"/>
      <c r="N1693" s="177"/>
      <c r="O1693" s="177"/>
      <c r="P1693" s="177"/>
      <c r="Q1693" s="177"/>
      <c r="R1693" s="177"/>
      <c r="S1693" s="177"/>
      <c r="T1693" s="177"/>
      <c r="U1693" s="177"/>
      <c r="V1693" s="177"/>
      <c r="W1693" s="177"/>
      <c r="X1693" s="177"/>
      <c r="Y1693" s="177"/>
      <c r="Z1693" s="177"/>
      <c r="AA1693" s="177"/>
      <c r="AB1693" s="177"/>
      <c r="AC1693" s="177"/>
      <c r="AD1693" s="177"/>
      <c r="AE1693" s="177"/>
      <c r="AF1693" s="177"/>
      <c r="AG1693" s="177"/>
      <c r="AH1693" s="177"/>
      <c r="AI1693" s="177"/>
      <c r="AJ1693" s="177"/>
      <c r="AK1693" s="177"/>
      <c r="AL1693" s="177"/>
      <c r="AM1693" s="177"/>
      <c r="AN1693" s="177"/>
      <c r="AO1693" s="177"/>
      <c r="AP1693" s="177"/>
      <c r="AQ1693" s="177"/>
      <c r="AR1693" s="177"/>
      <c r="AS1693" s="177"/>
      <c r="AT1693" s="177"/>
    </row>
    <row r="1694" spans="1:46" ht="15" customHeight="1">
      <c r="A1694" s="177"/>
      <c r="B1694" s="177"/>
      <c r="C1694" s="177"/>
      <c r="D1694" s="177"/>
      <c r="E1694" s="177"/>
      <c r="F1694" s="177"/>
      <c r="G1694" s="177"/>
      <c r="H1694" s="177"/>
      <c r="I1694" s="177"/>
      <c r="J1694" s="177"/>
      <c r="K1694" s="177"/>
      <c r="L1694" s="177"/>
      <c r="M1694" s="177"/>
      <c r="N1694" s="177"/>
      <c r="O1694" s="177"/>
      <c r="P1694" s="177"/>
      <c r="Q1694" s="177"/>
      <c r="R1694" s="177"/>
      <c r="S1694" s="177"/>
      <c r="T1694" s="177"/>
      <c r="U1694" s="177"/>
      <c r="V1694" s="177"/>
      <c r="W1694" s="177"/>
      <c r="X1694" s="177"/>
      <c r="Y1694" s="177"/>
      <c r="Z1694" s="177"/>
      <c r="AA1694" s="177"/>
      <c r="AB1694" s="177"/>
      <c r="AC1694" s="177"/>
      <c r="AD1694" s="177"/>
      <c r="AE1694" s="177"/>
      <c r="AF1694" s="177"/>
      <c r="AG1694" s="177"/>
      <c r="AH1694" s="177"/>
      <c r="AI1694" s="177"/>
      <c r="AJ1694" s="177"/>
      <c r="AK1694" s="177"/>
      <c r="AL1694" s="177"/>
      <c r="AM1694" s="177"/>
      <c r="AN1694" s="177"/>
      <c r="AO1694" s="177"/>
      <c r="AP1694" s="177"/>
      <c r="AQ1694" s="177"/>
      <c r="AR1694" s="177"/>
      <c r="AS1694" s="177"/>
      <c r="AT1694" s="177"/>
    </row>
    <row r="1695" spans="1:46" ht="15" customHeight="1">
      <c r="A1695" s="177"/>
      <c r="B1695" s="177"/>
      <c r="C1695" s="177"/>
      <c r="D1695" s="177"/>
      <c r="E1695" s="177"/>
      <c r="F1695" s="177"/>
      <c r="G1695" s="177"/>
      <c r="H1695" s="177"/>
      <c r="I1695" s="177"/>
      <c r="J1695" s="177"/>
      <c r="K1695" s="177"/>
      <c r="L1695" s="177"/>
      <c r="M1695" s="177"/>
      <c r="N1695" s="177"/>
      <c r="O1695" s="177"/>
      <c r="P1695" s="177"/>
      <c r="Q1695" s="177"/>
      <c r="R1695" s="177"/>
      <c r="S1695" s="177"/>
      <c r="T1695" s="177"/>
      <c r="U1695" s="177"/>
      <c r="V1695" s="177"/>
      <c r="W1695" s="177"/>
      <c r="X1695" s="177"/>
      <c r="Y1695" s="177"/>
      <c r="Z1695" s="177"/>
      <c r="AA1695" s="177"/>
      <c r="AB1695" s="177"/>
      <c r="AC1695" s="177"/>
      <c r="AD1695" s="177"/>
      <c r="AE1695" s="177"/>
      <c r="AF1695" s="177"/>
      <c r="AG1695" s="177"/>
      <c r="AH1695" s="177"/>
      <c r="AI1695" s="177"/>
      <c r="AJ1695" s="177"/>
      <c r="AK1695" s="177"/>
      <c r="AL1695" s="177"/>
      <c r="AM1695" s="177"/>
      <c r="AN1695" s="177"/>
      <c r="AO1695" s="177"/>
      <c r="AP1695" s="177"/>
      <c r="AQ1695" s="177"/>
      <c r="AR1695" s="177"/>
      <c r="AS1695" s="177"/>
      <c r="AT1695" s="177"/>
    </row>
    <row r="1696" spans="1:46" ht="15" customHeight="1">
      <c r="A1696" s="177"/>
      <c r="B1696" s="177"/>
      <c r="C1696" s="177"/>
      <c r="D1696" s="177"/>
      <c r="E1696" s="177"/>
      <c r="F1696" s="177"/>
      <c r="G1696" s="177"/>
      <c r="H1696" s="177"/>
      <c r="I1696" s="177"/>
      <c r="J1696" s="177"/>
      <c r="K1696" s="177"/>
      <c r="L1696" s="177"/>
      <c r="M1696" s="177"/>
      <c r="N1696" s="177"/>
      <c r="O1696" s="177"/>
      <c r="P1696" s="177"/>
      <c r="Q1696" s="177"/>
      <c r="R1696" s="177"/>
      <c r="S1696" s="177"/>
      <c r="T1696" s="177"/>
      <c r="U1696" s="177"/>
      <c r="V1696" s="177"/>
      <c r="W1696" s="177"/>
      <c r="X1696" s="177"/>
      <c r="Y1696" s="177"/>
      <c r="Z1696" s="177"/>
      <c r="AA1696" s="177"/>
      <c r="AB1696" s="177"/>
      <c r="AC1696" s="177"/>
      <c r="AD1696" s="177"/>
      <c r="AE1696" s="177"/>
      <c r="AF1696" s="177"/>
      <c r="AG1696" s="177"/>
      <c r="AH1696" s="177"/>
      <c r="AI1696" s="177"/>
      <c r="AJ1696" s="177"/>
      <c r="AK1696" s="177"/>
      <c r="AL1696" s="177"/>
      <c r="AM1696" s="177"/>
      <c r="AN1696" s="177"/>
      <c r="AO1696" s="177"/>
      <c r="AP1696" s="177"/>
      <c r="AQ1696" s="177"/>
      <c r="AR1696" s="177"/>
      <c r="AS1696" s="177"/>
      <c r="AT1696" s="177"/>
    </row>
    <row r="1697" spans="1:46" ht="15" customHeight="1">
      <c r="A1697" s="177"/>
      <c r="B1697" s="177"/>
      <c r="C1697" s="177"/>
      <c r="D1697" s="177"/>
      <c r="E1697" s="177"/>
      <c r="F1697" s="177"/>
      <c r="G1697" s="177"/>
      <c r="H1697" s="177"/>
      <c r="I1697" s="177"/>
      <c r="J1697" s="177"/>
      <c r="K1697" s="177"/>
      <c r="L1697" s="177"/>
      <c r="M1697" s="177"/>
      <c r="N1697" s="177"/>
      <c r="O1697" s="177"/>
      <c r="P1697" s="177"/>
      <c r="Q1697" s="177"/>
      <c r="R1697" s="177"/>
      <c r="S1697" s="177"/>
      <c r="T1697" s="177"/>
      <c r="U1697" s="177"/>
      <c r="V1697" s="177"/>
      <c r="W1697" s="177"/>
      <c r="X1697" s="177"/>
      <c r="Y1697" s="177"/>
      <c r="Z1697" s="177"/>
      <c r="AA1697" s="177"/>
      <c r="AB1697" s="177"/>
      <c r="AC1697" s="177"/>
      <c r="AD1697" s="177"/>
      <c r="AE1697" s="177"/>
      <c r="AF1697" s="177"/>
      <c r="AG1697" s="177"/>
      <c r="AH1697" s="177"/>
      <c r="AI1697" s="177"/>
      <c r="AJ1697" s="177"/>
      <c r="AK1697" s="177"/>
      <c r="AL1697" s="177"/>
      <c r="AM1697" s="177"/>
      <c r="AN1697" s="177"/>
      <c r="AO1697" s="177"/>
      <c r="AP1697" s="177"/>
      <c r="AQ1697" s="177"/>
      <c r="AR1697" s="177"/>
      <c r="AS1697" s="177"/>
      <c r="AT1697" s="177"/>
    </row>
    <row r="1698" spans="1:46" ht="15" customHeight="1">
      <c r="A1698" s="177"/>
      <c r="B1698" s="177"/>
      <c r="C1698" s="177"/>
      <c r="D1698" s="177"/>
      <c r="E1698" s="177"/>
      <c r="F1698" s="177"/>
      <c r="G1698" s="177"/>
      <c r="H1698" s="177"/>
      <c r="I1698" s="177"/>
      <c r="J1698" s="177"/>
      <c r="K1698" s="177"/>
      <c r="L1698" s="177"/>
      <c r="M1698" s="177"/>
      <c r="N1698" s="177"/>
      <c r="O1698" s="177"/>
      <c r="P1698" s="177"/>
      <c r="Q1698" s="177"/>
      <c r="R1698" s="177"/>
      <c r="S1698" s="177"/>
      <c r="T1698" s="177"/>
      <c r="U1698" s="177"/>
      <c r="V1698" s="177"/>
      <c r="W1698" s="177"/>
      <c r="X1698" s="177"/>
      <c r="Y1698" s="177"/>
      <c r="Z1698" s="177"/>
      <c r="AA1698" s="177"/>
      <c r="AB1698" s="177"/>
      <c r="AC1698" s="177"/>
      <c r="AD1698" s="177"/>
      <c r="AE1698" s="177"/>
      <c r="AF1698" s="177"/>
      <c r="AG1698" s="177"/>
      <c r="AH1698" s="177"/>
      <c r="AI1698" s="177"/>
      <c r="AJ1698" s="177"/>
      <c r="AK1698" s="177"/>
      <c r="AL1698" s="177"/>
      <c r="AM1698" s="177"/>
      <c r="AN1698" s="177"/>
      <c r="AO1698" s="177"/>
      <c r="AP1698" s="177"/>
      <c r="AQ1698" s="177"/>
      <c r="AR1698" s="177"/>
      <c r="AS1698" s="177"/>
      <c r="AT1698" s="177"/>
    </row>
    <row r="1699" spans="1:46" ht="15" customHeight="1">
      <c r="A1699" s="177"/>
      <c r="B1699" s="177"/>
      <c r="C1699" s="177"/>
      <c r="D1699" s="177"/>
      <c r="E1699" s="177"/>
      <c r="F1699" s="177"/>
      <c r="G1699" s="177"/>
      <c r="H1699" s="177"/>
      <c r="I1699" s="177"/>
      <c r="J1699" s="177"/>
      <c r="K1699" s="177"/>
      <c r="L1699" s="177"/>
      <c r="M1699" s="177"/>
      <c r="N1699" s="177"/>
      <c r="O1699" s="177"/>
      <c r="P1699" s="177"/>
      <c r="Q1699" s="177"/>
      <c r="R1699" s="177"/>
      <c r="S1699" s="177"/>
      <c r="T1699" s="177"/>
      <c r="U1699" s="177"/>
      <c r="V1699" s="177"/>
      <c r="W1699" s="177"/>
      <c r="X1699" s="177"/>
      <c r="Y1699" s="177"/>
      <c r="Z1699" s="177"/>
      <c r="AA1699" s="177"/>
      <c r="AB1699" s="177"/>
      <c r="AC1699" s="177"/>
      <c r="AD1699" s="177"/>
      <c r="AE1699" s="177"/>
      <c r="AF1699" s="177"/>
      <c r="AG1699" s="177"/>
      <c r="AH1699" s="177"/>
      <c r="AI1699" s="177"/>
      <c r="AJ1699" s="177"/>
      <c r="AK1699" s="177"/>
      <c r="AL1699" s="177"/>
      <c r="AM1699" s="177"/>
      <c r="AN1699" s="177"/>
      <c r="AO1699" s="177"/>
      <c r="AP1699" s="177"/>
      <c r="AQ1699" s="177"/>
      <c r="AR1699" s="177"/>
      <c r="AS1699" s="177"/>
      <c r="AT1699" s="177"/>
    </row>
    <row r="1700" spans="1:46" ht="15" customHeight="1">
      <c r="A1700" s="177"/>
      <c r="B1700" s="177"/>
      <c r="C1700" s="177"/>
      <c r="D1700" s="177"/>
      <c r="E1700" s="177"/>
      <c r="F1700" s="177"/>
      <c r="G1700" s="177"/>
      <c r="H1700" s="177"/>
      <c r="I1700" s="177"/>
      <c r="J1700" s="177"/>
      <c r="K1700" s="177"/>
      <c r="L1700" s="177"/>
      <c r="M1700" s="177"/>
      <c r="N1700" s="177"/>
      <c r="O1700" s="177"/>
      <c r="P1700" s="177"/>
      <c r="Q1700" s="177"/>
      <c r="R1700" s="177"/>
      <c r="S1700" s="177"/>
      <c r="T1700" s="177"/>
      <c r="U1700" s="177"/>
      <c r="V1700" s="177"/>
      <c r="W1700" s="177"/>
      <c r="X1700" s="177"/>
      <c r="Y1700" s="177"/>
      <c r="Z1700" s="177"/>
      <c r="AA1700" s="177"/>
      <c r="AB1700" s="177"/>
      <c r="AC1700" s="177"/>
      <c r="AD1700" s="177"/>
      <c r="AE1700" s="177"/>
      <c r="AF1700" s="177"/>
      <c r="AG1700" s="177"/>
      <c r="AH1700" s="177"/>
      <c r="AI1700" s="177"/>
      <c r="AJ1700" s="177"/>
      <c r="AK1700" s="177"/>
      <c r="AL1700" s="177"/>
      <c r="AM1700" s="177"/>
      <c r="AN1700" s="177"/>
      <c r="AO1700" s="177"/>
      <c r="AP1700" s="177"/>
      <c r="AQ1700" s="177"/>
      <c r="AR1700" s="177"/>
      <c r="AS1700" s="177"/>
      <c r="AT1700" s="177"/>
    </row>
    <row r="1701" spans="1:46" ht="15" customHeight="1">
      <c r="A1701" s="177"/>
      <c r="B1701" s="177"/>
      <c r="C1701" s="177"/>
      <c r="D1701" s="177"/>
      <c r="E1701" s="177"/>
      <c r="F1701" s="177"/>
      <c r="G1701" s="177"/>
      <c r="H1701" s="177"/>
      <c r="I1701" s="177"/>
      <c r="J1701" s="177"/>
      <c r="K1701" s="177"/>
      <c r="L1701" s="177"/>
      <c r="M1701" s="177"/>
      <c r="N1701" s="177"/>
      <c r="O1701" s="177"/>
      <c r="P1701" s="177"/>
      <c r="Q1701" s="177"/>
      <c r="R1701" s="177"/>
      <c r="S1701" s="177"/>
      <c r="T1701" s="177"/>
      <c r="U1701" s="177"/>
      <c r="V1701" s="177"/>
      <c r="W1701" s="177"/>
      <c r="X1701" s="177"/>
      <c r="Y1701" s="177"/>
      <c r="Z1701" s="177"/>
      <c r="AA1701" s="177"/>
      <c r="AB1701" s="177"/>
      <c r="AC1701" s="177"/>
      <c r="AD1701" s="177"/>
      <c r="AE1701" s="177"/>
      <c r="AF1701" s="177"/>
      <c r="AG1701" s="177"/>
      <c r="AH1701" s="177"/>
      <c r="AI1701" s="177"/>
      <c r="AJ1701" s="177"/>
      <c r="AK1701" s="177"/>
      <c r="AL1701" s="177"/>
      <c r="AM1701" s="177"/>
      <c r="AN1701" s="177"/>
      <c r="AO1701" s="177"/>
      <c r="AP1701" s="177"/>
      <c r="AQ1701" s="177"/>
      <c r="AR1701" s="177"/>
      <c r="AS1701" s="177"/>
      <c r="AT1701" s="177"/>
    </row>
    <row r="1702" spans="1:46" ht="15" customHeight="1">
      <c r="A1702" s="177"/>
      <c r="B1702" s="177"/>
      <c r="C1702" s="177"/>
      <c r="D1702" s="177"/>
      <c r="E1702" s="177"/>
      <c r="F1702" s="177"/>
      <c r="G1702" s="177"/>
      <c r="H1702" s="177"/>
      <c r="I1702" s="177"/>
      <c r="J1702" s="177"/>
      <c r="K1702" s="177"/>
      <c r="L1702" s="177"/>
      <c r="M1702" s="177"/>
      <c r="N1702" s="177"/>
      <c r="O1702" s="177"/>
      <c r="P1702" s="177"/>
      <c r="Q1702" s="177"/>
      <c r="R1702" s="177"/>
      <c r="S1702" s="177"/>
      <c r="T1702" s="177"/>
      <c r="U1702" s="177"/>
      <c r="V1702" s="177"/>
      <c r="W1702" s="177"/>
      <c r="X1702" s="177"/>
      <c r="Y1702" s="177"/>
      <c r="Z1702" s="177"/>
      <c r="AA1702" s="177"/>
      <c r="AB1702" s="177"/>
      <c r="AC1702" s="177"/>
      <c r="AD1702" s="177"/>
      <c r="AE1702" s="177"/>
      <c r="AF1702" s="177"/>
      <c r="AG1702" s="177"/>
      <c r="AH1702" s="177"/>
      <c r="AI1702" s="177"/>
      <c r="AJ1702" s="177"/>
      <c r="AK1702" s="177"/>
      <c r="AL1702" s="177"/>
      <c r="AM1702" s="177"/>
      <c r="AN1702" s="177"/>
      <c r="AO1702" s="177"/>
      <c r="AP1702" s="177"/>
      <c r="AQ1702" s="177"/>
      <c r="AR1702" s="177"/>
      <c r="AS1702" s="177"/>
      <c r="AT1702" s="177"/>
    </row>
    <row r="1703" spans="1:46" ht="15" customHeight="1">
      <c r="A1703" s="177"/>
      <c r="B1703" s="177"/>
      <c r="C1703" s="177"/>
      <c r="D1703" s="177"/>
      <c r="E1703" s="177"/>
      <c r="F1703" s="177"/>
      <c r="G1703" s="177"/>
      <c r="H1703" s="177"/>
      <c r="I1703" s="177"/>
      <c r="J1703" s="177"/>
      <c r="K1703" s="177"/>
      <c r="L1703" s="177"/>
      <c r="M1703" s="177"/>
      <c r="N1703" s="177"/>
      <c r="O1703" s="177"/>
      <c r="P1703" s="177"/>
      <c r="Q1703" s="177"/>
      <c r="R1703" s="177"/>
      <c r="S1703" s="177"/>
      <c r="T1703" s="177"/>
      <c r="U1703" s="177"/>
      <c r="V1703" s="177"/>
      <c r="W1703" s="177"/>
      <c r="X1703" s="177"/>
      <c r="Y1703" s="177"/>
      <c r="Z1703" s="177"/>
      <c r="AA1703" s="177"/>
      <c r="AB1703" s="177"/>
      <c r="AC1703" s="177"/>
      <c r="AD1703" s="177"/>
      <c r="AE1703" s="177"/>
      <c r="AF1703" s="177"/>
      <c r="AG1703" s="177"/>
      <c r="AH1703" s="177"/>
      <c r="AI1703" s="177"/>
      <c r="AJ1703" s="177"/>
      <c r="AK1703" s="177"/>
      <c r="AL1703" s="177"/>
      <c r="AM1703" s="177"/>
      <c r="AN1703" s="177"/>
      <c r="AO1703" s="177"/>
      <c r="AP1703" s="177"/>
      <c r="AQ1703" s="177"/>
      <c r="AR1703" s="177"/>
      <c r="AS1703" s="177"/>
      <c r="AT1703" s="177"/>
    </row>
    <row r="1704" spans="1:46" ht="15" customHeight="1">
      <c r="A1704" s="177"/>
      <c r="B1704" s="177"/>
      <c r="C1704" s="177"/>
      <c r="D1704" s="177"/>
      <c r="E1704" s="177"/>
      <c r="F1704" s="177"/>
      <c r="G1704" s="177"/>
      <c r="H1704" s="177"/>
      <c r="I1704" s="177"/>
      <c r="J1704" s="177"/>
      <c r="K1704" s="177"/>
      <c r="L1704" s="177"/>
      <c r="M1704" s="177"/>
      <c r="N1704" s="177"/>
      <c r="O1704" s="177"/>
      <c r="P1704" s="177"/>
      <c r="Q1704" s="177"/>
      <c r="R1704" s="177"/>
      <c r="S1704" s="177"/>
      <c r="T1704" s="177"/>
      <c r="U1704" s="177"/>
      <c r="V1704" s="177"/>
      <c r="W1704" s="177"/>
      <c r="X1704" s="177"/>
      <c r="Y1704" s="177"/>
      <c r="Z1704" s="177"/>
      <c r="AA1704" s="177"/>
      <c r="AB1704" s="177"/>
      <c r="AC1704" s="177"/>
      <c r="AD1704" s="177"/>
      <c r="AE1704" s="177"/>
      <c r="AF1704" s="177"/>
      <c r="AG1704" s="177"/>
      <c r="AH1704" s="177"/>
      <c r="AI1704" s="177"/>
      <c r="AJ1704" s="177"/>
      <c r="AK1704" s="177"/>
      <c r="AL1704" s="177"/>
      <c r="AM1704" s="177"/>
      <c r="AN1704" s="177"/>
      <c r="AO1704" s="177"/>
      <c r="AP1704" s="177"/>
      <c r="AQ1704" s="177"/>
      <c r="AR1704" s="177"/>
      <c r="AS1704" s="177"/>
      <c r="AT1704" s="177"/>
    </row>
    <row r="1705" spans="1:46" ht="15" customHeight="1">
      <c r="A1705" s="177"/>
      <c r="B1705" s="177"/>
      <c r="C1705" s="177"/>
      <c r="D1705" s="177"/>
      <c r="E1705" s="177"/>
      <c r="F1705" s="177"/>
      <c r="G1705" s="177"/>
      <c r="H1705" s="177"/>
      <c r="I1705" s="177"/>
      <c r="J1705" s="177"/>
      <c r="K1705" s="177"/>
      <c r="L1705" s="177"/>
      <c r="M1705" s="177"/>
      <c r="N1705" s="177"/>
      <c r="O1705" s="177"/>
      <c r="P1705" s="177"/>
      <c r="Q1705" s="177"/>
      <c r="R1705" s="177"/>
      <c r="S1705" s="177"/>
      <c r="T1705" s="177"/>
      <c r="U1705" s="177"/>
      <c r="V1705" s="177"/>
      <c r="W1705" s="177"/>
      <c r="X1705" s="177"/>
      <c r="Y1705" s="177"/>
      <c r="Z1705" s="177"/>
      <c r="AA1705" s="177"/>
      <c r="AB1705" s="177"/>
      <c r="AC1705" s="177"/>
      <c r="AD1705" s="177"/>
      <c r="AE1705" s="177"/>
      <c r="AF1705" s="177"/>
      <c r="AG1705" s="177"/>
      <c r="AH1705" s="177"/>
      <c r="AI1705" s="177"/>
      <c r="AJ1705" s="177"/>
      <c r="AK1705" s="177"/>
      <c r="AL1705" s="177"/>
      <c r="AM1705" s="177"/>
      <c r="AN1705" s="177"/>
      <c r="AO1705" s="177"/>
      <c r="AP1705" s="177"/>
      <c r="AQ1705" s="177"/>
      <c r="AR1705" s="177"/>
      <c r="AS1705" s="177"/>
      <c r="AT1705" s="177"/>
    </row>
    <row r="1706" spans="1:46" ht="15" customHeight="1">
      <c r="A1706" s="177"/>
      <c r="B1706" s="177"/>
      <c r="C1706" s="177"/>
      <c r="D1706" s="177"/>
      <c r="E1706" s="177"/>
      <c r="F1706" s="177"/>
      <c r="G1706" s="177"/>
      <c r="H1706" s="177"/>
      <c r="I1706" s="177"/>
      <c r="J1706" s="177"/>
      <c r="K1706" s="177"/>
      <c r="L1706" s="177"/>
      <c r="M1706" s="177"/>
      <c r="N1706" s="177"/>
      <c r="O1706" s="177"/>
      <c r="P1706" s="177"/>
      <c r="Q1706" s="177"/>
      <c r="R1706" s="177"/>
      <c r="S1706" s="177"/>
      <c r="T1706" s="177"/>
      <c r="U1706" s="177"/>
      <c r="V1706" s="177"/>
      <c r="W1706" s="177"/>
      <c r="X1706" s="177"/>
      <c r="Y1706" s="177"/>
      <c r="Z1706" s="177"/>
      <c r="AA1706" s="177"/>
      <c r="AB1706" s="177"/>
      <c r="AC1706" s="177"/>
      <c r="AD1706" s="177"/>
      <c r="AE1706" s="177"/>
      <c r="AF1706" s="177"/>
      <c r="AG1706" s="177"/>
      <c r="AH1706" s="177"/>
      <c r="AI1706" s="177"/>
      <c r="AJ1706" s="177"/>
      <c r="AK1706" s="177"/>
      <c r="AL1706" s="177"/>
      <c r="AM1706" s="177"/>
      <c r="AN1706" s="177"/>
      <c r="AO1706" s="177"/>
      <c r="AP1706" s="177"/>
      <c r="AQ1706" s="177"/>
      <c r="AR1706" s="177"/>
      <c r="AS1706" s="177"/>
      <c r="AT1706" s="177"/>
    </row>
    <row r="1707" spans="1:46" ht="15" customHeight="1">
      <c r="A1707" s="177"/>
      <c r="B1707" s="177"/>
      <c r="C1707" s="177"/>
      <c r="D1707" s="177"/>
      <c r="E1707" s="177"/>
      <c r="F1707" s="177"/>
      <c r="G1707" s="177"/>
      <c r="H1707" s="177"/>
      <c r="I1707" s="177"/>
      <c r="J1707" s="177"/>
      <c r="K1707" s="177"/>
      <c r="L1707" s="177"/>
      <c r="M1707" s="177"/>
      <c r="N1707" s="177"/>
      <c r="O1707" s="177"/>
      <c r="P1707" s="177"/>
      <c r="Q1707" s="177"/>
      <c r="R1707" s="177"/>
      <c r="S1707" s="177"/>
      <c r="T1707" s="177"/>
      <c r="U1707" s="177"/>
      <c r="V1707" s="177"/>
      <c r="W1707" s="177"/>
      <c r="X1707" s="177"/>
      <c r="Y1707" s="177"/>
      <c r="Z1707" s="177"/>
      <c r="AA1707" s="177"/>
      <c r="AB1707" s="177"/>
      <c r="AC1707" s="177"/>
      <c r="AD1707" s="177"/>
      <c r="AE1707" s="177"/>
      <c r="AF1707" s="177"/>
      <c r="AG1707" s="177"/>
      <c r="AH1707" s="177"/>
      <c r="AI1707" s="177"/>
      <c r="AJ1707" s="177"/>
      <c r="AK1707" s="177"/>
      <c r="AL1707" s="177"/>
      <c r="AM1707" s="177"/>
      <c r="AN1707" s="177"/>
      <c r="AO1707" s="177"/>
      <c r="AP1707" s="177"/>
      <c r="AQ1707" s="177"/>
      <c r="AR1707" s="177"/>
      <c r="AS1707" s="177"/>
      <c r="AT1707" s="177"/>
    </row>
    <row r="1708" spans="1:46" ht="15" customHeight="1">
      <c r="A1708" s="177"/>
      <c r="B1708" s="177"/>
      <c r="C1708" s="177"/>
      <c r="D1708" s="177"/>
      <c r="E1708" s="177"/>
      <c r="F1708" s="177"/>
      <c r="G1708" s="177"/>
      <c r="H1708" s="177"/>
      <c r="I1708" s="177"/>
      <c r="J1708" s="177"/>
      <c r="K1708" s="177"/>
      <c r="L1708" s="177"/>
      <c r="M1708" s="177"/>
      <c r="N1708" s="177"/>
      <c r="O1708" s="177"/>
      <c r="P1708" s="177"/>
      <c r="Q1708" s="177"/>
      <c r="R1708" s="177"/>
      <c r="S1708" s="177"/>
      <c r="T1708" s="177"/>
      <c r="U1708" s="177"/>
      <c r="V1708" s="177"/>
      <c r="W1708" s="177"/>
      <c r="X1708" s="177"/>
      <c r="Y1708" s="177"/>
      <c r="Z1708" s="177"/>
      <c r="AA1708" s="177"/>
      <c r="AB1708" s="177"/>
      <c r="AC1708" s="177"/>
      <c r="AD1708" s="177"/>
      <c r="AE1708" s="177"/>
      <c r="AF1708" s="177"/>
      <c r="AG1708" s="177"/>
      <c r="AH1708" s="177"/>
      <c r="AI1708" s="177"/>
      <c r="AJ1708" s="177"/>
      <c r="AK1708" s="177"/>
      <c r="AL1708" s="177"/>
      <c r="AM1708" s="177"/>
      <c r="AN1708" s="177"/>
      <c r="AO1708" s="177"/>
      <c r="AP1708" s="177"/>
      <c r="AQ1708" s="177"/>
      <c r="AR1708" s="177"/>
      <c r="AS1708" s="177"/>
      <c r="AT1708" s="177"/>
    </row>
    <row r="1709" spans="1:46" ht="15" customHeight="1">
      <c r="A1709" s="177"/>
      <c r="B1709" s="177"/>
      <c r="C1709" s="177"/>
      <c r="D1709" s="177"/>
      <c r="E1709" s="177"/>
      <c r="F1709" s="177"/>
      <c r="G1709" s="177"/>
      <c r="H1709" s="177"/>
      <c r="I1709" s="177"/>
      <c r="J1709" s="177"/>
      <c r="K1709" s="177"/>
      <c r="L1709" s="177"/>
      <c r="M1709" s="177"/>
      <c r="N1709" s="177"/>
      <c r="O1709" s="177"/>
      <c r="P1709" s="177"/>
      <c r="Q1709" s="177"/>
      <c r="R1709" s="177"/>
      <c r="S1709" s="177"/>
      <c r="T1709" s="177"/>
      <c r="U1709" s="177"/>
      <c r="V1709" s="177"/>
      <c r="W1709" s="177"/>
      <c r="X1709" s="177"/>
      <c r="Y1709" s="177"/>
      <c r="Z1709" s="177"/>
      <c r="AA1709" s="177"/>
      <c r="AB1709" s="177"/>
      <c r="AC1709" s="177"/>
      <c r="AD1709" s="177"/>
      <c r="AE1709" s="177"/>
      <c r="AF1709" s="177"/>
      <c r="AG1709" s="177"/>
      <c r="AH1709" s="177"/>
      <c r="AI1709" s="177"/>
      <c r="AJ1709" s="177"/>
      <c r="AK1709" s="177"/>
      <c r="AL1709" s="177"/>
      <c r="AM1709" s="177"/>
      <c r="AN1709" s="177"/>
      <c r="AO1709" s="177"/>
      <c r="AP1709" s="177"/>
      <c r="AQ1709" s="177"/>
      <c r="AR1709" s="177"/>
      <c r="AS1709" s="177"/>
      <c r="AT1709" s="177"/>
    </row>
    <row r="1710" spans="1:46" ht="15" customHeight="1">
      <c r="A1710" s="177"/>
      <c r="B1710" s="177"/>
      <c r="C1710" s="177"/>
      <c r="D1710" s="177"/>
      <c r="E1710" s="177"/>
      <c r="F1710" s="177"/>
      <c r="G1710" s="177"/>
      <c r="H1710" s="177"/>
      <c r="I1710" s="177"/>
      <c r="J1710" s="177"/>
      <c r="K1710" s="177"/>
      <c r="L1710" s="177"/>
      <c r="M1710" s="177"/>
      <c r="N1710" s="177"/>
      <c r="O1710" s="177"/>
      <c r="P1710" s="177"/>
      <c r="Q1710" s="177"/>
      <c r="R1710" s="177"/>
      <c r="S1710" s="177"/>
      <c r="T1710" s="177"/>
      <c r="U1710" s="177"/>
      <c r="V1710" s="177"/>
      <c r="W1710" s="177"/>
      <c r="X1710" s="177"/>
      <c r="Y1710" s="177"/>
      <c r="Z1710" s="177"/>
      <c r="AA1710" s="177"/>
      <c r="AB1710" s="177"/>
      <c r="AC1710" s="177"/>
      <c r="AD1710" s="177"/>
      <c r="AE1710" s="177"/>
      <c r="AF1710" s="177"/>
      <c r="AG1710" s="177"/>
      <c r="AH1710" s="177"/>
      <c r="AI1710" s="177"/>
      <c r="AJ1710" s="177"/>
      <c r="AK1710" s="177"/>
      <c r="AL1710" s="177"/>
      <c r="AM1710" s="177"/>
      <c r="AN1710" s="177"/>
      <c r="AO1710" s="177"/>
      <c r="AP1710" s="177"/>
      <c r="AQ1710" s="177"/>
      <c r="AR1710" s="177"/>
      <c r="AS1710" s="177"/>
      <c r="AT1710" s="177"/>
    </row>
    <row r="1711" spans="1:46" ht="15" customHeight="1">
      <c r="A1711" s="177"/>
      <c r="B1711" s="177"/>
      <c r="C1711" s="177"/>
      <c r="D1711" s="177"/>
      <c r="E1711" s="177"/>
      <c r="F1711" s="177"/>
      <c r="G1711" s="177"/>
      <c r="H1711" s="177"/>
      <c r="I1711" s="177"/>
      <c r="J1711" s="177"/>
      <c r="K1711" s="177"/>
      <c r="L1711" s="177"/>
      <c r="M1711" s="177"/>
      <c r="N1711" s="177"/>
      <c r="O1711" s="177"/>
      <c r="P1711" s="177"/>
      <c r="Q1711" s="177"/>
      <c r="R1711" s="177"/>
      <c r="S1711" s="177"/>
      <c r="T1711" s="177"/>
      <c r="U1711" s="177"/>
      <c r="V1711" s="177"/>
      <c r="W1711" s="177"/>
      <c r="X1711" s="177"/>
      <c r="Y1711" s="177"/>
      <c r="Z1711" s="177"/>
      <c r="AA1711" s="177"/>
      <c r="AB1711" s="177"/>
      <c r="AC1711" s="177"/>
      <c r="AD1711" s="177"/>
      <c r="AE1711" s="177"/>
      <c r="AF1711" s="177"/>
      <c r="AG1711" s="177"/>
      <c r="AH1711" s="177"/>
      <c r="AI1711" s="177"/>
      <c r="AJ1711" s="177"/>
      <c r="AK1711" s="177"/>
      <c r="AL1711" s="177"/>
      <c r="AM1711" s="177"/>
      <c r="AN1711" s="177"/>
      <c r="AO1711" s="177"/>
      <c r="AP1711" s="177"/>
      <c r="AQ1711" s="177"/>
      <c r="AR1711" s="177"/>
      <c r="AS1711" s="177"/>
      <c r="AT1711" s="177"/>
    </row>
    <row r="1712" spans="1:46" ht="15" customHeight="1">
      <c r="A1712" s="177"/>
      <c r="B1712" s="177"/>
      <c r="C1712" s="177"/>
      <c r="D1712" s="177"/>
      <c r="E1712" s="177"/>
      <c r="F1712" s="177"/>
      <c r="G1712" s="177"/>
      <c r="H1712" s="177"/>
      <c r="I1712" s="177"/>
      <c r="J1712" s="177"/>
      <c r="K1712" s="177"/>
      <c r="L1712" s="177"/>
      <c r="M1712" s="177"/>
      <c r="N1712" s="177"/>
      <c r="O1712" s="177"/>
      <c r="P1712" s="177"/>
      <c r="Q1712" s="177"/>
      <c r="R1712" s="177"/>
      <c r="S1712" s="177"/>
      <c r="T1712" s="177"/>
      <c r="U1712" s="177"/>
      <c r="V1712" s="177"/>
      <c r="W1712" s="177"/>
      <c r="X1712" s="177"/>
      <c r="Y1712" s="177"/>
      <c r="Z1712" s="177"/>
      <c r="AA1712" s="177"/>
      <c r="AB1712" s="177"/>
      <c r="AC1712" s="177"/>
      <c r="AD1712" s="177"/>
      <c r="AE1712" s="177"/>
      <c r="AF1712" s="177"/>
      <c r="AG1712" s="177"/>
      <c r="AH1712" s="177"/>
      <c r="AI1712" s="177"/>
      <c r="AJ1712" s="177"/>
      <c r="AK1712" s="177"/>
      <c r="AL1712" s="177"/>
      <c r="AM1712" s="177"/>
      <c r="AN1712" s="177"/>
      <c r="AO1712" s="177"/>
      <c r="AP1712" s="177"/>
      <c r="AQ1712" s="177"/>
      <c r="AR1712" s="177"/>
      <c r="AS1712" s="177"/>
      <c r="AT1712" s="177"/>
    </row>
    <row r="1713" spans="1:46" ht="15" customHeight="1">
      <c r="A1713" s="177"/>
      <c r="B1713" s="177"/>
      <c r="C1713" s="177"/>
      <c r="D1713" s="177"/>
      <c r="E1713" s="177"/>
      <c r="F1713" s="177"/>
      <c r="G1713" s="177"/>
      <c r="H1713" s="177"/>
      <c r="I1713" s="177"/>
      <c r="J1713" s="177"/>
      <c r="K1713" s="177"/>
      <c r="L1713" s="177"/>
      <c r="M1713" s="177"/>
      <c r="N1713" s="177"/>
      <c r="O1713" s="177"/>
      <c r="P1713" s="177"/>
      <c r="Q1713" s="177"/>
      <c r="R1713" s="177"/>
      <c r="S1713" s="177"/>
      <c r="T1713" s="177"/>
      <c r="U1713" s="177"/>
      <c r="V1713" s="177"/>
      <c r="W1713" s="177"/>
      <c r="X1713" s="177"/>
      <c r="Y1713" s="177"/>
      <c r="Z1713" s="177"/>
      <c r="AA1713" s="177"/>
      <c r="AB1713" s="177"/>
      <c r="AC1713" s="177"/>
      <c r="AD1713" s="177"/>
      <c r="AE1713" s="177"/>
      <c r="AF1713" s="177"/>
      <c r="AG1713" s="177"/>
      <c r="AH1713" s="177"/>
      <c r="AI1713" s="177"/>
      <c r="AJ1713" s="177"/>
      <c r="AK1713" s="177"/>
      <c r="AL1713" s="177"/>
      <c r="AM1713" s="177"/>
      <c r="AN1713" s="177"/>
      <c r="AO1713" s="177"/>
      <c r="AP1713" s="177"/>
      <c r="AQ1713" s="177"/>
      <c r="AR1713" s="177"/>
      <c r="AS1713" s="177"/>
      <c r="AT1713" s="177"/>
    </row>
    <row r="1714" spans="1:46" ht="15" customHeight="1">
      <c r="A1714" s="177"/>
      <c r="B1714" s="177"/>
      <c r="C1714" s="177"/>
      <c r="D1714" s="177"/>
      <c r="E1714" s="177"/>
      <c r="F1714" s="177"/>
      <c r="G1714" s="177"/>
      <c r="H1714" s="177"/>
      <c r="I1714" s="177"/>
      <c r="J1714" s="177"/>
      <c r="K1714" s="177"/>
      <c r="L1714" s="177"/>
      <c r="M1714" s="177"/>
      <c r="N1714" s="177"/>
      <c r="O1714" s="177"/>
      <c r="P1714" s="177"/>
      <c r="Q1714" s="177"/>
      <c r="R1714" s="177"/>
      <c r="S1714" s="177"/>
      <c r="T1714" s="177"/>
      <c r="U1714" s="177"/>
      <c r="V1714" s="177"/>
      <c r="W1714" s="177"/>
      <c r="X1714" s="177"/>
      <c r="Y1714" s="177"/>
      <c r="Z1714" s="177"/>
      <c r="AA1714" s="177"/>
      <c r="AB1714" s="177"/>
      <c r="AC1714" s="177"/>
      <c r="AD1714" s="177"/>
      <c r="AE1714" s="177"/>
      <c r="AF1714" s="177"/>
      <c r="AG1714" s="177"/>
      <c r="AH1714" s="177"/>
      <c r="AI1714" s="177"/>
      <c r="AJ1714" s="177"/>
      <c r="AK1714" s="177"/>
      <c r="AL1714" s="177"/>
      <c r="AM1714" s="177"/>
      <c r="AN1714" s="177"/>
      <c r="AO1714" s="177"/>
      <c r="AP1714" s="177"/>
      <c r="AQ1714" s="177"/>
      <c r="AR1714" s="177"/>
      <c r="AS1714" s="177"/>
      <c r="AT1714" s="177"/>
    </row>
    <row r="1715" spans="1:46" ht="15" customHeight="1">
      <c r="A1715" s="177"/>
      <c r="B1715" s="177"/>
      <c r="C1715" s="177"/>
      <c r="D1715" s="177"/>
      <c r="E1715" s="177"/>
      <c r="F1715" s="177"/>
      <c r="G1715" s="177"/>
      <c r="H1715" s="177"/>
      <c r="I1715" s="177"/>
      <c r="J1715" s="177"/>
      <c r="K1715" s="177"/>
      <c r="L1715" s="177"/>
      <c r="M1715" s="177"/>
      <c r="N1715" s="177"/>
      <c r="O1715" s="177"/>
      <c r="P1715" s="177"/>
      <c r="Q1715" s="177"/>
      <c r="R1715" s="177"/>
      <c r="S1715" s="177"/>
      <c r="T1715" s="177"/>
      <c r="U1715" s="177"/>
      <c r="V1715" s="177"/>
      <c r="W1715" s="177"/>
      <c r="X1715" s="177"/>
      <c r="Y1715" s="177"/>
      <c r="Z1715" s="177"/>
      <c r="AA1715" s="177"/>
      <c r="AB1715" s="177"/>
      <c r="AC1715" s="177"/>
      <c r="AD1715" s="177"/>
      <c r="AE1715" s="177"/>
      <c r="AF1715" s="177"/>
      <c r="AG1715" s="177"/>
      <c r="AH1715" s="177"/>
      <c r="AI1715" s="177"/>
      <c r="AJ1715" s="177"/>
      <c r="AK1715" s="177"/>
      <c r="AL1715" s="177"/>
      <c r="AM1715" s="177"/>
      <c r="AN1715" s="177"/>
      <c r="AO1715" s="177"/>
      <c r="AP1715" s="177"/>
      <c r="AQ1715" s="177"/>
      <c r="AR1715" s="177"/>
      <c r="AS1715" s="177"/>
      <c r="AT1715" s="177"/>
    </row>
    <row r="1716" spans="1:46" ht="15" customHeight="1">
      <c r="A1716" s="177"/>
      <c r="B1716" s="177"/>
      <c r="C1716" s="177"/>
      <c r="D1716" s="177"/>
      <c r="E1716" s="177"/>
      <c r="F1716" s="177"/>
      <c r="G1716" s="177"/>
      <c r="H1716" s="177"/>
      <c r="I1716" s="177"/>
      <c r="J1716" s="177"/>
      <c r="K1716" s="177"/>
      <c r="L1716" s="177"/>
      <c r="M1716" s="177"/>
      <c r="N1716" s="177"/>
      <c r="O1716" s="177"/>
      <c r="P1716" s="177"/>
      <c r="Q1716" s="177"/>
      <c r="R1716" s="177"/>
      <c r="S1716" s="177"/>
      <c r="T1716" s="177"/>
      <c r="U1716" s="177"/>
      <c r="V1716" s="177"/>
      <c r="W1716" s="177"/>
      <c r="X1716" s="177"/>
      <c r="Y1716" s="177"/>
      <c r="Z1716" s="177"/>
      <c r="AA1716" s="177"/>
      <c r="AB1716" s="177"/>
      <c r="AC1716" s="177"/>
      <c r="AD1716" s="177"/>
      <c r="AE1716" s="177"/>
      <c r="AF1716" s="177"/>
      <c r="AG1716" s="177"/>
      <c r="AH1716" s="177"/>
      <c r="AI1716" s="177"/>
      <c r="AJ1716" s="177"/>
      <c r="AK1716" s="177"/>
      <c r="AL1716" s="177"/>
      <c r="AM1716" s="177"/>
      <c r="AN1716" s="177"/>
      <c r="AO1716" s="177"/>
      <c r="AP1716" s="177"/>
      <c r="AQ1716" s="177"/>
      <c r="AR1716" s="177"/>
      <c r="AS1716" s="177"/>
      <c r="AT1716" s="177"/>
    </row>
    <row r="1717" spans="1:46" ht="15" customHeight="1">
      <c r="A1717" s="177"/>
      <c r="B1717" s="177"/>
      <c r="C1717" s="177"/>
      <c r="D1717" s="177"/>
      <c r="E1717" s="177"/>
      <c r="F1717" s="177"/>
      <c r="G1717" s="177"/>
      <c r="H1717" s="177"/>
      <c r="I1717" s="177"/>
      <c r="J1717" s="177"/>
      <c r="K1717" s="177"/>
      <c r="L1717" s="177"/>
      <c r="M1717" s="177"/>
      <c r="N1717" s="177"/>
      <c r="O1717" s="177"/>
      <c r="P1717" s="177"/>
      <c r="Q1717" s="177"/>
      <c r="R1717" s="177"/>
      <c r="S1717" s="177"/>
      <c r="T1717" s="177"/>
      <c r="U1717" s="177"/>
      <c r="V1717" s="177"/>
      <c r="W1717" s="177"/>
      <c r="X1717" s="177"/>
      <c r="Y1717" s="177"/>
      <c r="Z1717" s="177"/>
      <c r="AA1717" s="177"/>
      <c r="AB1717" s="177"/>
      <c r="AC1717" s="177"/>
      <c r="AD1717" s="177"/>
      <c r="AE1717" s="177"/>
      <c r="AF1717" s="177"/>
      <c r="AG1717" s="177"/>
      <c r="AH1717" s="177"/>
      <c r="AI1717" s="177"/>
      <c r="AJ1717" s="177"/>
      <c r="AK1717" s="177"/>
      <c r="AL1717" s="177"/>
      <c r="AM1717" s="177"/>
      <c r="AN1717" s="177"/>
      <c r="AO1717" s="177"/>
      <c r="AP1717" s="177"/>
      <c r="AQ1717" s="177"/>
      <c r="AR1717" s="177"/>
      <c r="AS1717" s="177"/>
      <c r="AT1717" s="177"/>
    </row>
    <row r="1718" spans="1:46" ht="15" customHeight="1">
      <c r="A1718" s="177"/>
      <c r="B1718" s="177"/>
      <c r="C1718" s="177"/>
      <c r="D1718" s="177"/>
      <c r="E1718" s="177"/>
      <c r="F1718" s="177"/>
      <c r="G1718" s="177"/>
      <c r="H1718" s="177"/>
      <c r="I1718" s="177"/>
      <c r="J1718" s="177"/>
      <c r="K1718" s="177"/>
      <c r="L1718" s="177"/>
      <c r="M1718" s="177"/>
      <c r="N1718" s="177"/>
      <c r="O1718" s="177"/>
      <c r="P1718" s="177"/>
      <c r="Q1718" s="177"/>
      <c r="R1718" s="177"/>
      <c r="S1718" s="177"/>
      <c r="T1718" s="177"/>
      <c r="U1718" s="177"/>
      <c r="V1718" s="177"/>
      <c r="W1718" s="177"/>
      <c r="X1718" s="177"/>
      <c r="Y1718" s="177"/>
      <c r="Z1718" s="177"/>
      <c r="AA1718" s="177"/>
      <c r="AB1718" s="177"/>
      <c r="AC1718" s="177"/>
      <c r="AD1718" s="177"/>
      <c r="AE1718" s="177"/>
      <c r="AF1718" s="177"/>
      <c r="AG1718" s="177"/>
      <c r="AH1718" s="177"/>
      <c r="AI1718" s="177"/>
      <c r="AJ1718" s="177"/>
      <c r="AK1718" s="177"/>
      <c r="AL1718" s="177"/>
      <c r="AM1718" s="177"/>
      <c r="AN1718" s="177"/>
      <c r="AO1718" s="177"/>
      <c r="AP1718" s="177"/>
      <c r="AQ1718" s="177"/>
      <c r="AR1718" s="177"/>
      <c r="AS1718" s="177"/>
      <c r="AT1718" s="177"/>
    </row>
    <row r="1719" spans="1:46" ht="15" customHeight="1">
      <c r="A1719" s="177"/>
      <c r="B1719" s="177"/>
      <c r="C1719" s="177"/>
      <c r="D1719" s="177"/>
      <c r="E1719" s="177"/>
      <c r="F1719" s="177"/>
      <c r="G1719" s="177"/>
      <c r="H1719" s="177"/>
      <c r="I1719" s="177"/>
      <c r="J1719" s="177"/>
      <c r="K1719" s="177"/>
      <c r="L1719" s="177"/>
      <c r="M1719" s="177"/>
      <c r="N1719" s="177"/>
      <c r="O1719" s="177"/>
      <c r="P1719" s="177"/>
      <c r="Q1719" s="177"/>
      <c r="R1719" s="177"/>
      <c r="S1719" s="177"/>
      <c r="T1719" s="177"/>
      <c r="U1719" s="177"/>
      <c r="V1719" s="177"/>
      <c r="W1719" s="177"/>
      <c r="X1719" s="177"/>
      <c r="Y1719" s="177"/>
      <c r="Z1719" s="177"/>
      <c r="AA1719" s="177"/>
      <c r="AB1719" s="177"/>
      <c r="AC1719" s="177"/>
      <c r="AD1719" s="177"/>
      <c r="AE1719" s="177"/>
      <c r="AF1719" s="177"/>
      <c r="AG1719" s="177"/>
      <c r="AH1719" s="177"/>
      <c r="AI1719" s="177"/>
      <c r="AJ1719" s="177"/>
      <c r="AK1719" s="177"/>
      <c r="AL1719" s="177"/>
      <c r="AM1719" s="177"/>
      <c r="AN1719" s="177"/>
      <c r="AO1719" s="177"/>
      <c r="AP1719" s="177"/>
      <c r="AQ1719" s="177"/>
      <c r="AR1719" s="177"/>
      <c r="AS1719" s="177"/>
      <c r="AT1719" s="177"/>
    </row>
    <row r="1720" spans="1:46" ht="15" customHeight="1">
      <c r="A1720" s="177"/>
      <c r="B1720" s="177"/>
      <c r="C1720" s="177"/>
      <c r="D1720" s="177"/>
      <c r="E1720" s="177"/>
      <c r="F1720" s="177"/>
      <c r="G1720" s="177"/>
      <c r="H1720" s="177"/>
      <c r="I1720" s="177"/>
      <c r="J1720" s="177"/>
      <c r="K1720" s="177"/>
      <c r="L1720" s="177"/>
      <c r="M1720" s="177"/>
      <c r="N1720" s="177"/>
      <c r="O1720" s="177"/>
      <c r="P1720" s="177"/>
      <c r="Q1720" s="177"/>
      <c r="R1720" s="177"/>
      <c r="S1720" s="177"/>
      <c r="T1720" s="177"/>
      <c r="U1720" s="177"/>
      <c r="V1720" s="177"/>
      <c r="W1720" s="177"/>
      <c r="X1720" s="177"/>
      <c r="Y1720" s="177"/>
      <c r="Z1720" s="177"/>
      <c r="AA1720" s="177"/>
      <c r="AB1720" s="177"/>
      <c r="AC1720" s="177"/>
      <c r="AD1720" s="177"/>
      <c r="AE1720" s="177"/>
      <c r="AF1720" s="177"/>
      <c r="AG1720" s="177"/>
      <c r="AH1720" s="177"/>
      <c r="AI1720" s="177"/>
      <c r="AJ1720" s="177"/>
      <c r="AK1720" s="177"/>
      <c r="AL1720" s="177"/>
      <c r="AM1720" s="177"/>
      <c r="AN1720" s="177"/>
      <c r="AO1720" s="177"/>
      <c r="AP1720" s="177"/>
      <c r="AQ1720" s="177"/>
      <c r="AR1720" s="177"/>
      <c r="AS1720" s="177"/>
      <c r="AT1720" s="177"/>
    </row>
    <row r="1721" spans="1:46" ht="15" customHeight="1">
      <c r="A1721" s="177"/>
      <c r="B1721" s="177"/>
      <c r="C1721" s="177"/>
      <c r="D1721" s="177"/>
      <c r="E1721" s="177"/>
      <c r="F1721" s="177"/>
      <c r="G1721" s="177"/>
      <c r="H1721" s="177"/>
      <c r="I1721" s="177"/>
      <c r="J1721" s="177"/>
      <c r="K1721" s="177"/>
      <c r="L1721" s="177"/>
      <c r="M1721" s="177"/>
      <c r="N1721" s="177"/>
      <c r="O1721" s="177"/>
      <c r="P1721" s="177"/>
      <c r="Q1721" s="177"/>
      <c r="R1721" s="177"/>
      <c r="S1721" s="177"/>
      <c r="T1721" s="177"/>
      <c r="U1721" s="177"/>
      <c r="V1721" s="177"/>
      <c r="W1721" s="177"/>
      <c r="X1721" s="177"/>
      <c r="Y1721" s="177"/>
      <c r="Z1721" s="177"/>
      <c r="AA1721" s="177"/>
      <c r="AB1721" s="177"/>
      <c r="AC1721" s="177"/>
      <c r="AD1721" s="177"/>
      <c r="AE1721" s="177"/>
      <c r="AF1721" s="177"/>
      <c r="AG1721" s="177"/>
      <c r="AH1721" s="177"/>
      <c r="AI1721" s="177"/>
      <c r="AJ1721" s="177"/>
      <c r="AK1721" s="177"/>
      <c r="AL1721" s="177"/>
      <c r="AM1721" s="177"/>
      <c r="AN1721" s="177"/>
      <c r="AO1721" s="177"/>
      <c r="AP1721" s="177"/>
      <c r="AQ1721" s="177"/>
      <c r="AR1721" s="177"/>
      <c r="AS1721" s="177"/>
      <c r="AT1721" s="177"/>
    </row>
    <row r="1722" spans="1:46" ht="15" customHeight="1">
      <c r="A1722" s="177"/>
      <c r="B1722" s="177"/>
      <c r="C1722" s="177"/>
      <c r="D1722" s="177"/>
      <c r="E1722" s="177"/>
      <c r="F1722" s="177"/>
      <c r="G1722" s="177"/>
      <c r="H1722" s="177"/>
      <c r="I1722" s="177"/>
      <c r="J1722" s="177"/>
      <c r="K1722" s="177"/>
      <c r="L1722" s="177"/>
      <c r="M1722" s="177"/>
      <c r="N1722" s="177"/>
      <c r="O1722" s="177"/>
      <c r="P1722" s="177"/>
      <c r="Q1722" s="177"/>
      <c r="R1722" s="177"/>
      <c r="S1722" s="177"/>
      <c r="T1722" s="177"/>
      <c r="U1722" s="177"/>
      <c r="V1722" s="177"/>
      <c r="W1722" s="177"/>
      <c r="X1722" s="177"/>
      <c r="Y1722" s="177"/>
      <c r="Z1722" s="177"/>
      <c r="AA1722" s="177"/>
      <c r="AB1722" s="177"/>
      <c r="AC1722" s="177"/>
      <c r="AD1722" s="177"/>
      <c r="AE1722" s="177"/>
      <c r="AF1722" s="177"/>
      <c r="AG1722" s="177"/>
      <c r="AH1722" s="177"/>
      <c r="AI1722" s="177"/>
      <c r="AJ1722" s="177"/>
      <c r="AK1722" s="177"/>
      <c r="AL1722" s="177"/>
      <c r="AM1722" s="177"/>
      <c r="AN1722" s="177"/>
      <c r="AO1722" s="177"/>
      <c r="AP1722" s="177"/>
      <c r="AQ1722" s="177"/>
      <c r="AR1722" s="177"/>
      <c r="AS1722" s="177"/>
      <c r="AT1722" s="177"/>
    </row>
    <row r="1723" spans="1:46" ht="15" customHeight="1">
      <c r="A1723" s="177"/>
      <c r="B1723" s="177"/>
      <c r="C1723" s="177"/>
      <c r="D1723" s="177"/>
      <c r="E1723" s="177"/>
      <c r="F1723" s="177"/>
      <c r="G1723" s="177"/>
      <c r="H1723" s="177"/>
      <c r="I1723" s="177"/>
      <c r="J1723" s="177"/>
      <c r="K1723" s="177"/>
      <c r="L1723" s="177"/>
      <c r="M1723" s="177"/>
      <c r="N1723" s="177"/>
      <c r="O1723" s="177"/>
      <c r="P1723" s="177"/>
      <c r="Q1723" s="177"/>
      <c r="R1723" s="177"/>
      <c r="S1723" s="177"/>
      <c r="T1723" s="177"/>
      <c r="U1723" s="177"/>
      <c r="V1723" s="177"/>
      <c r="W1723" s="177"/>
      <c r="X1723" s="177"/>
      <c r="Y1723" s="177"/>
      <c r="Z1723" s="177"/>
      <c r="AA1723" s="177"/>
      <c r="AB1723" s="177"/>
      <c r="AC1723" s="177"/>
      <c r="AD1723" s="177"/>
      <c r="AE1723" s="177"/>
      <c r="AF1723" s="177"/>
      <c r="AG1723" s="177"/>
      <c r="AH1723" s="177"/>
      <c r="AI1723" s="177"/>
      <c r="AJ1723" s="177"/>
      <c r="AK1723" s="177"/>
      <c r="AL1723" s="177"/>
      <c r="AM1723" s="177"/>
      <c r="AN1723" s="177"/>
      <c r="AO1723" s="177"/>
      <c r="AP1723" s="177"/>
      <c r="AQ1723" s="177"/>
      <c r="AR1723" s="177"/>
      <c r="AS1723" s="177"/>
      <c r="AT1723" s="177"/>
    </row>
    <row r="1724" spans="1:46" ht="15" customHeight="1">
      <c r="A1724" s="177"/>
      <c r="B1724" s="177"/>
      <c r="C1724" s="177"/>
      <c r="D1724" s="177"/>
      <c r="E1724" s="177"/>
      <c r="F1724" s="177"/>
      <c r="G1724" s="177"/>
      <c r="H1724" s="177"/>
      <c r="I1724" s="177"/>
      <c r="J1724" s="177"/>
      <c r="K1724" s="177"/>
      <c r="L1724" s="177"/>
      <c r="M1724" s="177"/>
      <c r="N1724" s="177"/>
      <c r="O1724" s="177"/>
      <c r="P1724" s="177"/>
      <c r="Q1724" s="177"/>
      <c r="R1724" s="177"/>
      <c r="S1724" s="177"/>
      <c r="T1724" s="177"/>
      <c r="U1724" s="177"/>
      <c r="V1724" s="177"/>
      <c r="W1724" s="177"/>
      <c r="X1724" s="177"/>
      <c r="Y1724" s="177"/>
      <c r="Z1724" s="177"/>
      <c r="AA1724" s="177"/>
      <c r="AB1724" s="177"/>
      <c r="AC1724" s="177"/>
      <c r="AD1724" s="177"/>
      <c r="AE1724" s="177"/>
      <c r="AF1724" s="177"/>
      <c r="AG1724" s="177"/>
      <c r="AH1724" s="177"/>
      <c r="AI1724" s="177"/>
      <c r="AJ1724" s="177"/>
      <c r="AK1724" s="177"/>
      <c r="AL1724" s="177"/>
      <c r="AM1724" s="177"/>
      <c r="AN1724" s="177"/>
      <c r="AO1724" s="177"/>
      <c r="AP1724" s="177"/>
      <c r="AQ1724" s="177"/>
      <c r="AR1724" s="177"/>
      <c r="AS1724" s="177"/>
      <c r="AT1724" s="177"/>
    </row>
    <row r="1725" spans="1:46" ht="15" customHeight="1">
      <c r="A1725" s="177"/>
      <c r="B1725" s="177"/>
      <c r="C1725" s="177"/>
      <c r="D1725" s="177"/>
      <c r="E1725" s="177"/>
      <c r="F1725" s="177"/>
      <c r="G1725" s="177"/>
      <c r="H1725" s="177"/>
      <c r="I1725" s="177"/>
      <c r="J1725" s="177"/>
      <c r="K1725" s="177"/>
      <c r="L1725" s="177"/>
      <c r="M1725" s="177"/>
      <c r="N1725" s="177"/>
      <c r="O1725" s="177"/>
      <c r="P1725" s="177"/>
      <c r="Q1725" s="177"/>
      <c r="R1725" s="177"/>
      <c r="S1725" s="177"/>
      <c r="T1725" s="177"/>
      <c r="U1725" s="177"/>
      <c r="V1725" s="177"/>
      <c r="W1725" s="177"/>
      <c r="X1725" s="177"/>
      <c r="Y1725" s="177"/>
      <c r="Z1725" s="177"/>
      <c r="AA1725" s="177"/>
      <c r="AB1725" s="177"/>
      <c r="AC1725" s="177"/>
      <c r="AD1725" s="177"/>
      <c r="AE1725" s="177"/>
      <c r="AF1725" s="177"/>
      <c r="AG1725" s="177"/>
      <c r="AH1725" s="177"/>
      <c r="AI1725" s="177"/>
      <c r="AJ1725" s="177"/>
      <c r="AK1725" s="177"/>
      <c r="AL1725" s="177"/>
      <c r="AM1725" s="177"/>
      <c r="AN1725" s="177"/>
      <c r="AO1725" s="177"/>
      <c r="AP1725" s="177"/>
      <c r="AQ1725" s="177"/>
      <c r="AR1725" s="177"/>
      <c r="AS1725" s="177"/>
      <c r="AT1725" s="177"/>
    </row>
    <row r="1726" spans="1:46" ht="15" customHeight="1">
      <c r="A1726" s="177"/>
      <c r="B1726" s="177"/>
      <c r="C1726" s="177"/>
      <c r="D1726" s="177"/>
      <c r="E1726" s="177"/>
      <c r="F1726" s="177"/>
      <c r="G1726" s="177"/>
      <c r="H1726" s="177"/>
      <c r="I1726" s="177"/>
      <c r="J1726" s="177"/>
      <c r="K1726" s="177"/>
      <c r="L1726" s="177"/>
      <c r="M1726" s="177"/>
      <c r="N1726" s="177"/>
      <c r="O1726" s="177"/>
      <c r="P1726" s="177"/>
      <c r="Q1726" s="177"/>
      <c r="R1726" s="177"/>
      <c r="S1726" s="177"/>
      <c r="T1726" s="177"/>
      <c r="U1726" s="177"/>
      <c r="V1726" s="177"/>
      <c r="W1726" s="177"/>
      <c r="X1726" s="177"/>
      <c r="Y1726" s="177"/>
      <c r="Z1726" s="177"/>
      <c r="AA1726" s="177"/>
      <c r="AB1726" s="177"/>
      <c r="AC1726" s="177"/>
      <c r="AD1726" s="177"/>
      <c r="AE1726" s="177"/>
      <c r="AF1726" s="177"/>
      <c r="AG1726" s="177"/>
      <c r="AH1726" s="177"/>
      <c r="AI1726" s="177"/>
      <c r="AJ1726" s="177"/>
      <c r="AK1726" s="177"/>
      <c r="AL1726" s="177"/>
      <c r="AM1726" s="177"/>
      <c r="AN1726" s="177"/>
      <c r="AO1726" s="177"/>
      <c r="AP1726" s="177"/>
      <c r="AQ1726" s="177"/>
      <c r="AR1726" s="177"/>
      <c r="AS1726" s="177"/>
      <c r="AT1726" s="177"/>
    </row>
    <row r="1727" spans="1:46" ht="15" customHeight="1">
      <c r="A1727" s="177"/>
      <c r="B1727" s="177"/>
      <c r="C1727" s="177"/>
      <c r="D1727" s="177"/>
      <c r="E1727" s="177"/>
      <c r="F1727" s="177"/>
      <c r="G1727" s="177"/>
      <c r="H1727" s="177"/>
      <c r="I1727" s="177"/>
      <c r="J1727" s="177"/>
      <c r="K1727" s="177"/>
      <c r="L1727" s="177"/>
      <c r="M1727" s="177"/>
      <c r="N1727" s="177"/>
      <c r="O1727" s="177"/>
      <c r="P1727" s="177"/>
      <c r="Q1727" s="177"/>
      <c r="R1727" s="177"/>
      <c r="S1727" s="177"/>
      <c r="T1727" s="177"/>
      <c r="U1727" s="177"/>
      <c r="V1727" s="177"/>
      <c r="W1727" s="177"/>
      <c r="X1727" s="177"/>
      <c r="Y1727" s="177"/>
      <c r="Z1727" s="177"/>
      <c r="AA1727" s="177"/>
      <c r="AB1727" s="177"/>
      <c r="AC1727" s="177"/>
      <c r="AD1727" s="177"/>
      <c r="AE1727" s="177"/>
      <c r="AF1727" s="177"/>
      <c r="AG1727" s="177"/>
      <c r="AH1727" s="177"/>
      <c r="AI1727" s="177"/>
      <c r="AJ1727" s="177"/>
      <c r="AK1727" s="177"/>
      <c r="AL1727" s="177"/>
      <c r="AM1727" s="177"/>
      <c r="AN1727" s="177"/>
      <c r="AO1727" s="177"/>
      <c r="AP1727" s="177"/>
      <c r="AQ1727" s="177"/>
      <c r="AR1727" s="177"/>
      <c r="AS1727" s="177"/>
      <c r="AT1727" s="177"/>
    </row>
    <row r="1728" spans="1:46" ht="15" customHeight="1">
      <c r="A1728" s="177"/>
      <c r="B1728" s="177"/>
      <c r="C1728" s="177"/>
      <c r="D1728" s="177"/>
      <c r="E1728" s="177"/>
      <c r="F1728" s="177"/>
      <c r="G1728" s="177"/>
      <c r="H1728" s="177"/>
      <c r="I1728" s="177"/>
      <c r="J1728" s="177"/>
      <c r="K1728" s="177"/>
      <c r="L1728" s="177"/>
      <c r="M1728" s="177"/>
      <c r="N1728" s="177"/>
      <c r="O1728" s="177"/>
      <c r="P1728" s="177"/>
      <c r="Q1728" s="177"/>
      <c r="R1728" s="177"/>
      <c r="S1728" s="177"/>
      <c r="T1728" s="177"/>
      <c r="U1728" s="177"/>
      <c r="V1728" s="177"/>
      <c r="W1728" s="177"/>
      <c r="X1728" s="177"/>
      <c r="Y1728" s="177"/>
      <c r="Z1728" s="177"/>
      <c r="AA1728" s="177"/>
      <c r="AB1728" s="177"/>
      <c r="AC1728" s="177"/>
      <c r="AD1728" s="177"/>
      <c r="AE1728" s="177"/>
      <c r="AF1728" s="177"/>
      <c r="AG1728" s="177"/>
      <c r="AH1728" s="177"/>
      <c r="AI1728" s="177"/>
      <c r="AJ1728" s="177"/>
      <c r="AK1728" s="177"/>
      <c r="AL1728" s="177"/>
      <c r="AM1728" s="177"/>
      <c r="AN1728" s="177"/>
      <c r="AO1728" s="177"/>
      <c r="AP1728" s="177"/>
      <c r="AQ1728" s="177"/>
      <c r="AR1728" s="177"/>
      <c r="AS1728" s="177"/>
      <c r="AT1728" s="177"/>
    </row>
    <row r="1729" spans="1:46" ht="15" customHeight="1">
      <c r="A1729" s="177"/>
      <c r="B1729" s="177"/>
      <c r="C1729" s="177"/>
      <c r="D1729" s="177"/>
      <c r="E1729" s="177"/>
      <c r="F1729" s="177"/>
      <c r="G1729" s="177"/>
      <c r="H1729" s="177"/>
      <c r="I1729" s="177"/>
      <c r="J1729" s="177"/>
      <c r="K1729" s="177"/>
      <c r="L1729" s="177"/>
      <c r="M1729" s="177"/>
      <c r="N1729" s="177"/>
      <c r="O1729" s="177"/>
      <c r="P1729" s="177"/>
      <c r="Q1729" s="177"/>
      <c r="R1729" s="177"/>
      <c r="S1729" s="177"/>
      <c r="T1729" s="177"/>
      <c r="U1729" s="177"/>
      <c r="V1729" s="177"/>
      <c r="W1729" s="177"/>
      <c r="X1729" s="177"/>
      <c r="Y1729" s="177"/>
      <c r="Z1729" s="177"/>
      <c r="AA1729" s="177"/>
      <c r="AB1729" s="177"/>
      <c r="AC1729" s="177"/>
      <c r="AD1729" s="177"/>
      <c r="AE1729" s="177"/>
      <c r="AF1729" s="177"/>
      <c r="AG1729" s="177"/>
      <c r="AH1729" s="177"/>
      <c r="AI1729" s="177"/>
      <c r="AJ1729" s="177"/>
      <c r="AK1729" s="177"/>
      <c r="AL1729" s="177"/>
      <c r="AM1729" s="177"/>
      <c r="AN1729" s="177"/>
      <c r="AO1729" s="177"/>
      <c r="AP1729" s="177"/>
      <c r="AQ1729" s="177"/>
      <c r="AR1729" s="177"/>
      <c r="AS1729" s="177"/>
      <c r="AT1729" s="177"/>
    </row>
    <row r="1730" spans="1:46" ht="15" customHeight="1">
      <c r="A1730" s="177"/>
      <c r="B1730" s="177"/>
      <c r="C1730" s="177"/>
      <c r="D1730" s="177"/>
      <c r="E1730" s="177"/>
      <c r="F1730" s="177"/>
      <c r="G1730" s="177"/>
      <c r="H1730" s="177"/>
      <c r="I1730" s="177"/>
      <c r="J1730" s="177"/>
      <c r="K1730" s="177"/>
      <c r="L1730" s="177"/>
      <c r="M1730" s="177"/>
      <c r="N1730" s="177"/>
      <c r="O1730" s="177"/>
      <c r="P1730" s="177"/>
      <c r="Q1730" s="177"/>
      <c r="R1730" s="177"/>
      <c r="S1730" s="177"/>
      <c r="T1730" s="177"/>
      <c r="U1730" s="177"/>
      <c r="V1730" s="177"/>
      <c r="W1730" s="177"/>
      <c r="X1730" s="177"/>
      <c r="Y1730" s="177"/>
      <c r="Z1730" s="177"/>
      <c r="AA1730" s="177"/>
      <c r="AB1730" s="177"/>
      <c r="AC1730" s="177"/>
      <c r="AD1730" s="177"/>
      <c r="AE1730" s="177"/>
      <c r="AF1730" s="177"/>
      <c r="AG1730" s="177"/>
      <c r="AH1730" s="177"/>
      <c r="AI1730" s="177"/>
      <c r="AJ1730" s="177"/>
      <c r="AK1730" s="177"/>
      <c r="AL1730" s="177"/>
      <c r="AM1730" s="177"/>
      <c r="AN1730" s="177"/>
      <c r="AO1730" s="177"/>
      <c r="AP1730" s="177"/>
      <c r="AQ1730" s="177"/>
      <c r="AR1730" s="177"/>
      <c r="AS1730" s="177"/>
      <c r="AT1730" s="177"/>
    </row>
    <row r="1731" spans="1:46" ht="15" customHeight="1">
      <c r="A1731" s="177"/>
      <c r="B1731" s="177"/>
      <c r="C1731" s="177"/>
      <c r="D1731" s="177"/>
      <c r="E1731" s="177"/>
      <c r="F1731" s="177"/>
      <c r="G1731" s="177"/>
      <c r="H1731" s="177"/>
      <c r="I1731" s="177"/>
      <c r="J1731" s="177"/>
      <c r="K1731" s="177"/>
      <c r="L1731" s="177"/>
      <c r="M1731" s="177"/>
      <c r="N1731" s="177"/>
      <c r="O1731" s="177"/>
      <c r="P1731" s="177"/>
      <c r="Q1731" s="177"/>
      <c r="R1731" s="177"/>
      <c r="S1731" s="177"/>
      <c r="T1731" s="177"/>
      <c r="U1731" s="177"/>
      <c r="V1731" s="177"/>
      <c r="W1731" s="177"/>
      <c r="X1731" s="177"/>
      <c r="Y1731" s="177"/>
      <c r="Z1731" s="177"/>
      <c r="AA1731" s="177"/>
      <c r="AB1731" s="177"/>
      <c r="AC1731" s="177"/>
      <c r="AD1731" s="177"/>
      <c r="AE1731" s="177"/>
      <c r="AF1731" s="177"/>
      <c r="AG1731" s="177"/>
      <c r="AH1731" s="177"/>
      <c r="AI1731" s="177"/>
      <c r="AJ1731" s="177"/>
      <c r="AK1731" s="177"/>
      <c r="AL1731" s="177"/>
      <c r="AM1731" s="177"/>
      <c r="AN1731" s="177"/>
      <c r="AO1731" s="177"/>
      <c r="AP1731" s="177"/>
      <c r="AQ1731" s="177"/>
      <c r="AR1731" s="177"/>
      <c r="AS1731" s="177"/>
      <c r="AT1731" s="177"/>
    </row>
    <row r="1732" spans="1:46" ht="15" customHeight="1">
      <c r="A1732" s="177"/>
      <c r="B1732" s="177"/>
      <c r="C1732" s="177"/>
      <c r="D1732" s="177"/>
      <c r="E1732" s="177"/>
      <c r="F1732" s="177"/>
      <c r="G1732" s="177"/>
      <c r="H1732" s="177"/>
      <c r="I1732" s="177"/>
      <c r="J1732" s="177"/>
      <c r="K1732" s="177"/>
      <c r="L1732" s="177"/>
      <c r="M1732" s="177"/>
      <c r="N1732" s="177"/>
      <c r="O1732" s="177"/>
      <c r="P1732" s="177"/>
      <c r="Q1732" s="177"/>
      <c r="R1732" s="177"/>
      <c r="S1732" s="177"/>
      <c r="T1732" s="177"/>
      <c r="U1732" s="177"/>
      <c r="V1732" s="177"/>
      <c r="W1732" s="177"/>
      <c r="X1732" s="177"/>
      <c r="Y1732" s="177"/>
      <c r="Z1732" s="177"/>
      <c r="AA1732" s="177"/>
      <c r="AB1732" s="177"/>
      <c r="AC1732" s="177"/>
      <c r="AD1732" s="177"/>
      <c r="AE1732" s="177"/>
      <c r="AF1732" s="177"/>
      <c r="AG1732" s="177"/>
      <c r="AH1732" s="177"/>
      <c r="AI1732" s="177"/>
      <c r="AJ1732" s="177"/>
      <c r="AK1732" s="177"/>
      <c r="AL1732" s="177"/>
      <c r="AM1732" s="177"/>
      <c r="AN1732" s="177"/>
      <c r="AO1732" s="177"/>
      <c r="AP1732" s="177"/>
      <c r="AQ1732" s="177"/>
      <c r="AR1732" s="177"/>
      <c r="AS1732" s="177"/>
      <c r="AT1732" s="177"/>
    </row>
    <row r="1733" spans="1:46" ht="15" customHeight="1">
      <c r="A1733" s="177"/>
      <c r="B1733" s="177"/>
      <c r="C1733" s="177"/>
      <c r="D1733" s="177"/>
      <c r="E1733" s="177"/>
      <c r="F1733" s="177"/>
      <c r="G1733" s="177"/>
      <c r="H1733" s="177"/>
      <c r="I1733" s="177"/>
      <c r="J1733" s="177"/>
      <c r="K1733" s="177"/>
      <c r="L1733" s="177"/>
      <c r="M1733" s="177"/>
      <c r="N1733" s="177"/>
      <c r="O1733" s="177"/>
      <c r="P1733" s="177"/>
      <c r="Q1733" s="177"/>
      <c r="R1733" s="177"/>
      <c r="S1733" s="177"/>
      <c r="T1733" s="177"/>
      <c r="U1733" s="177"/>
      <c r="V1733" s="177"/>
      <c r="W1733" s="177"/>
      <c r="X1733" s="177"/>
      <c r="Y1733" s="177"/>
      <c r="Z1733" s="177"/>
      <c r="AA1733" s="177"/>
      <c r="AB1733" s="177"/>
      <c r="AC1733" s="177"/>
      <c r="AD1733" s="177"/>
      <c r="AE1733" s="177"/>
      <c r="AF1733" s="177"/>
      <c r="AG1733" s="177"/>
      <c r="AH1733" s="177"/>
      <c r="AI1733" s="177"/>
      <c r="AJ1733" s="177"/>
      <c r="AK1733" s="177"/>
      <c r="AL1733" s="177"/>
      <c r="AM1733" s="177"/>
      <c r="AN1733" s="177"/>
      <c r="AO1733" s="177"/>
      <c r="AP1733" s="177"/>
      <c r="AQ1733" s="177"/>
      <c r="AR1733" s="177"/>
      <c r="AS1733" s="177"/>
      <c r="AT1733" s="177"/>
    </row>
    <row r="1734" spans="1:46" ht="15" customHeight="1">
      <c r="A1734" s="177"/>
      <c r="B1734" s="177"/>
      <c r="C1734" s="177"/>
      <c r="D1734" s="177"/>
      <c r="E1734" s="177"/>
      <c r="F1734" s="177"/>
      <c r="G1734" s="177"/>
      <c r="H1734" s="177"/>
      <c r="I1734" s="177"/>
      <c r="J1734" s="177"/>
      <c r="K1734" s="177"/>
      <c r="L1734" s="177"/>
      <c r="M1734" s="177"/>
      <c r="N1734" s="177"/>
      <c r="O1734" s="177"/>
      <c r="P1734" s="177"/>
      <c r="Q1734" s="177"/>
      <c r="R1734" s="177"/>
      <c r="S1734" s="177"/>
      <c r="T1734" s="177"/>
      <c r="U1734" s="177"/>
      <c r="V1734" s="177"/>
      <c r="W1734" s="177"/>
      <c r="X1734" s="177"/>
      <c r="Y1734" s="177"/>
      <c r="Z1734" s="177"/>
      <c r="AA1734" s="177"/>
      <c r="AB1734" s="177"/>
      <c r="AC1734" s="177"/>
      <c r="AD1734" s="177"/>
      <c r="AE1734" s="177"/>
      <c r="AF1734" s="177"/>
      <c r="AG1734" s="177"/>
      <c r="AH1734" s="177"/>
      <c r="AI1734" s="177"/>
      <c r="AJ1734" s="177"/>
      <c r="AK1734" s="177"/>
      <c r="AL1734" s="177"/>
      <c r="AM1734" s="177"/>
      <c r="AN1734" s="177"/>
      <c r="AO1734" s="177"/>
      <c r="AP1734" s="177"/>
      <c r="AQ1734" s="177"/>
      <c r="AR1734" s="177"/>
      <c r="AS1734" s="177"/>
      <c r="AT1734" s="177"/>
    </row>
    <row r="1735" spans="1:46" ht="15" customHeight="1">
      <c r="A1735" s="177"/>
      <c r="B1735" s="177"/>
      <c r="C1735" s="177"/>
      <c r="D1735" s="177"/>
      <c r="E1735" s="177"/>
      <c r="F1735" s="177"/>
      <c r="G1735" s="177"/>
      <c r="H1735" s="177"/>
      <c r="I1735" s="177"/>
      <c r="J1735" s="177"/>
      <c r="K1735" s="177"/>
      <c r="L1735" s="177"/>
      <c r="M1735" s="177"/>
      <c r="N1735" s="177"/>
      <c r="O1735" s="177"/>
      <c r="P1735" s="177"/>
      <c r="Q1735" s="177"/>
      <c r="R1735" s="177"/>
      <c r="S1735" s="177"/>
      <c r="T1735" s="177"/>
      <c r="U1735" s="177"/>
      <c r="V1735" s="177"/>
      <c r="W1735" s="177"/>
      <c r="X1735" s="177"/>
      <c r="Y1735" s="177"/>
      <c r="Z1735" s="177"/>
      <c r="AA1735" s="177"/>
      <c r="AB1735" s="177"/>
      <c r="AC1735" s="177"/>
      <c r="AD1735" s="177"/>
      <c r="AE1735" s="177"/>
      <c r="AF1735" s="177"/>
      <c r="AG1735" s="177"/>
      <c r="AH1735" s="177"/>
      <c r="AI1735" s="177"/>
      <c r="AJ1735" s="177"/>
      <c r="AK1735" s="177"/>
      <c r="AL1735" s="177"/>
      <c r="AM1735" s="177"/>
      <c r="AN1735" s="177"/>
      <c r="AO1735" s="177"/>
      <c r="AP1735" s="177"/>
      <c r="AQ1735" s="177"/>
      <c r="AR1735" s="177"/>
      <c r="AS1735" s="177"/>
      <c r="AT1735" s="177"/>
    </row>
    <row r="1736" spans="1:46" ht="15" customHeight="1">
      <c r="A1736" s="177"/>
      <c r="B1736" s="177"/>
      <c r="C1736" s="177"/>
      <c r="D1736" s="177"/>
      <c r="E1736" s="177"/>
      <c r="F1736" s="177"/>
      <c r="G1736" s="177"/>
      <c r="H1736" s="177"/>
      <c r="I1736" s="177"/>
      <c r="J1736" s="177"/>
      <c r="K1736" s="177"/>
      <c r="L1736" s="177"/>
      <c r="M1736" s="177"/>
      <c r="N1736" s="177"/>
      <c r="O1736" s="177"/>
      <c r="P1736" s="177"/>
      <c r="Q1736" s="177"/>
      <c r="R1736" s="177"/>
      <c r="S1736" s="177"/>
      <c r="T1736" s="177"/>
      <c r="U1736" s="177"/>
      <c r="V1736" s="177"/>
      <c r="W1736" s="177"/>
      <c r="X1736" s="177"/>
      <c r="Y1736" s="177"/>
      <c r="Z1736" s="177"/>
      <c r="AA1736" s="177"/>
      <c r="AB1736" s="177"/>
      <c r="AC1736" s="177"/>
      <c r="AD1736" s="177"/>
      <c r="AE1736" s="177"/>
      <c r="AF1736" s="177"/>
      <c r="AG1736" s="177"/>
      <c r="AH1736" s="177"/>
      <c r="AI1736" s="177"/>
      <c r="AJ1736" s="177"/>
      <c r="AK1736" s="177"/>
      <c r="AL1736" s="177"/>
      <c r="AM1736" s="177"/>
      <c r="AN1736" s="177"/>
      <c r="AO1736" s="177"/>
      <c r="AP1736" s="177"/>
      <c r="AQ1736" s="177"/>
      <c r="AR1736" s="177"/>
      <c r="AS1736" s="177"/>
      <c r="AT1736" s="177"/>
    </row>
    <row r="1737" spans="1:46" ht="15" customHeight="1">
      <c r="A1737" s="177"/>
      <c r="B1737" s="177"/>
      <c r="C1737" s="177"/>
      <c r="D1737" s="177"/>
      <c r="E1737" s="177"/>
      <c r="F1737" s="177"/>
      <c r="G1737" s="177"/>
      <c r="H1737" s="177"/>
      <c r="I1737" s="177"/>
      <c r="J1737" s="177"/>
      <c r="K1737" s="177"/>
      <c r="L1737" s="177"/>
      <c r="M1737" s="177"/>
      <c r="N1737" s="177"/>
      <c r="O1737" s="177"/>
      <c r="P1737" s="177"/>
      <c r="Q1737" s="177"/>
      <c r="R1737" s="177"/>
      <c r="S1737" s="177"/>
      <c r="T1737" s="177"/>
      <c r="U1737" s="177"/>
      <c r="V1737" s="177"/>
      <c r="W1737" s="177"/>
      <c r="X1737" s="177"/>
      <c r="Y1737" s="177"/>
      <c r="Z1737" s="177"/>
      <c r="AA1737" s="177"/>
      <c r="AB1737" s="177"/>
      <c r="AC1737" s="177"/>
      <c r="AD1737" s="177"/>
      <c r="AE1737" s="177"/>
      <c r="AF1737" s="177"/>
      <c r="AG1737" s="177"/>
      <c r="AH1737" s="177"/>
      <c r="AI1737" s="177"/>
      <c r="AJ1737" s="177"/>
      <c r="AK1737" s="177"/>
      <c r="AL1737" s="177"/>
      <c r="AM1737" s="177"/>
      <c r="AN1737" s="177"/>
      <c r="AO1737" s="177"/>
      <c r="AP1737" s="177"/>
      <c r="AQ1737" s="177"/>
      <c r="AR1737" s="177"/>
      <c r="AS1737" s="177"/>
      <c r="AT1737" s="177"/>
    </row>
    <row r="1738" spans="1:46" ht="15" customHeight="1">
      <c r="A1738" s="177"/>
      <c r="B1738" s="177"/>
      <c r="C1738" s="177"/>
      <c r="D1738" s="177"/>
      <c r="E1738" s="177"/>
      <c r="F1738" s="177"/>
      <c r="G1738" s="177"/>
      <c r="H1738" s="177"/>
      <c r="I1738" s="177"/>
      <c r="J1738" s="177"/>
      <c r="K1738" s="177"/>
      <c r="L1738" s="177"/>
      <c r="M1738" s="177"/>
      <c r="N1738" s="177"/>
      <c r="O1738" s="177"/>
      <c r="P1738" s="177"/>
      <c r="Q1738" s="177"/>
      <c r="R1738" s="177"/>
      <c r="S1738" s="177"/>
      <c r="T1738" s="177"/>
      <c r="U1738" s="177"/>
      <c r="V1738" s="177"/>
      <c r="W1738" s="177"/>
      <c r="X1738" s="177"/>
      <c r="Y1738" s="177"/>
      <c r="Z1738" s="177"/>
      <c r="AA1738" s="177"/>
      <c r="AB1738" s="177"/>
      <c r="AC1738" s="177"/>
      <c r="AD1738" s="177"/>
      <c r="AE1738" s="177"/>
      <c r="AF1738" s="177"/>
      <c r="AG1738" s="177"/>
      <c r="AH1738" s="177"/>
      <c r="AI1738" s="177"/>
      <c r="AJ1738" s="177"/>
      <c r="AK1738" s="177"/>
      <c r="AL1738" s="177"/>
      <c r="AM1738" s="177"/>
      <c r="AN1738" s="177"/>
      <c r="AO1738" s="177"/>
      <c r="AP1738" s="177"/>
      <c r="AQ1738" s="177"/>
      <c r="AR1738" s="177"/>
      <c r="AS1738" s="177"/>
      <c r="AT1738" s="177"/>
    </row>
    <row r="1739" spans="1:46" ht="15" customHeight="1">
      <c r="A1739" s="177"/>
      <c r="B1739" s="177"/>
      <c r="C1739" s="177"/>
      <c r="D1739" s="177"/>
      <c r="E1739" s="177"/>
      <c r="F1739" s="177"/>
      <c r="G1739" s="177"/>
      <c r="H1739" s="177"/>
      <c r="I1739" s="177"/>
      <c r="J1739" s="177"/>
      <c r="K1739" s="177"/>
      <c r="L1739" s="177"/>
      <c r="M1739" s="177"/>
      <c r="N1739" s="177"/>
      <c r="O1739" s="177"/>
      <c r="P1739" s="177"/>
      <c r="Q1739" s="177"/>
      <c r="R1739" s="177"/>
      <c r="S1739" s="177"/>
      <c r="T1739" s="177"/>
      <c r="U1739" s="177"/>
      <c r="V1739" s="177"/>
      <c r="W1739" s="177"/>
      <c r="X1739" s="177"/>
      <c r="Y1739" s="177"/>
      <c r="Z1739" s="177"/>
      <c r="AA1739" s="177"/>
      <c r="AB1739" s="177"/>
      <c r="AC1739" s="177"/>
      <c r="AD1739" s="177"/>
      <c r="AE1739" s="177"/>
      <c r="AF1739" s="177"/>
      <c r="AG1739" s="177"/>
      <c r="AH1739" s="177"/>
      <c r="AI1739" s="177"/>
      <c r="AJ1739" s="177"/>
      <c r="AK1739" s="177"/>
      <c r="AL1739" s="177"/>
      <c r="AM1739" s="177"/>
      <c r="AN1739" s="177"/>
      <c r="AO1739" s="177"/>
      <c r="AP1739" s="177"/>
      <c r="AQ1739" s="177"/>
      <c r="AR1739" s="177"/>
      <c r="AS1739" s="177"/>
      <c r="AT1739" s="177"/>
    </row>
    <row r="1740" spans="1:46" ht="15" customHeight="1">
      <c r="A1740" s="177"/>
      <c r="B1740" s="177"/>
      <c r="C1740" s="177"/>
      <c r="D1740" s="177"/>
      <c r="E1740" s="177"/>
      <c r="F1740" s="177"/>
      <c r="G1740" s="177"/>
      <c r="H1740" s="177"/>
      <c r="I1740" s="177"/>
      <c r="J1740" s="177"/>
      <c r="K1740" s="177"/>
      <c r="L1740" s="177"/>
      <c r="M1740" s="177"/>
      <c r="N1740" s="177"/>
      <c r="O1740" s="177"/>
      <c r="P1740" s="177"/>
      <c r="Q1740" s="177"/>
      <c r="R1740" s="177"/>
      <c r="S1740" s="177"/>
      <c r="T1740" s="177"/>
      <c r="U1740" s="177"/>
      <c r="V1740" s="177"/>
      <c r="W1740" s="177"/>
      <c r="X1740" s="177"/>
      <c r="Y1740" s="177"/>
      <c r="Z1740" s="177"/>
      <c r="AA1740" s="177"/>
      <c r="AB1740" s="177"/>
      <c r="AC1740" s="177"/>
      <c r="AD1740" s="177"/>
      <c r="AE1740" s="177"/>
      <c r="AF1740" s="177"/>
      <c r="AG1740" s="177"/>
      <c r="AH1740" s="177"/>
      <c r="AI1740" s="177"/>
      <c r="AJ1740" s="177"/>
      <c r="AK1740" s="177"/>
      <c r="AL1740" s="177"/>
      <c r="AM1740" s="177"/>
      <c r="AN1740" s="177"/>
      <c r="AO1740" s="177"/>
      <c r="AP1740" s="177"/>
      <c r="AQ1740" s="177"/>
      <c r="AR1740" s="177"/>
      <c r="AS1740" s="177"/>
      <c r="AT1740" s="177"/>
    </row>
    <row r="1741" spans="1:46" ht="15" customHeight="1">
      <c r="A1741" s="177"/>
      <c r="B1741" s="177"/>
      <c r="C1741" s="177"/>
      <c r="D1741" s="177"/>
      <c r="E1741" s="177"/>
      <c r="F1741" s="177"/>
      <c r="G1741" s="177"/>
      <c r="H1741" s="177"/>
      <c r="I1741" s="177"/>
      <c r="J1741" s="177"/>
      <c r="K1741" s="177"/>
      <c r="L1741" s="177"/>
      <c r="M1741" s="177"/>
      <c r="N1741" s="177"/>
      <c r="O1741" s="177"/>
      <c r="P1741" s="177"/>
      <c r="Q1741" s="177"/>
      <c r="R1741" s="177"/>
      <c r="S1741" s="177"/>
      <c r="T1741" s="177"/>
      <c r="U1741" s="177"/>
      <c r="V1741" s="177"/>
      <c r="W1741" s="177"/>
      <c r="X1741" s="177"/>
      <c r="Y1741" s="177"/>
      <c r="Z1741" s="177"/>
      <c r="AA1741" s="177"/>
      <c r="AB1741" s="177"/>
      <c r="AC1741" s="177"/>
      <c r="AD1741" s="177"/>
      <c r="AE1741" s="177"/>
      <c r="AF1741" s="177"/>
      <c r="AG1741" s="177"/>
      <c r="AH1741" s="177"/>
      <c r="AI1741" s="177"/>
      <c r="AJ1741" s="177"/>
      <c r="AK1741" s="177"/>
      <c r="AL1741" s="177"/>
      <c r="AM1741" s="177"/>
      <c r="AN1741" s="177"/>
      <c r="AO1741" s="177"/>
      <c r="AP1741" s="177"/>
      <c r="AQ1741" s="177"/>
      <c r="AR1741" s="177"/>
      <c r="AS1741" s="177"/>
      <c r="AT1741" s="177"/>
    </row>
    <row r="1742" spans="1:46" ht="15" customHeight="1">
      <c r="A1742" s="177"/>
      <c r="B1742" s="177"/>
      <c r="C1742" s="177"/>
      <c r="D1742" s="177"/>
      <c r="E1742" s="177"/>
      <c r="F1742" s="177"/>
      <c r="G1742" s="177"/>
      <c r="H1742" s="177"/>
      <c r="I1742" s="177"/>
      <c r="J1742" s="177"/>
      <c r="K1742" s="177"/>
      <c r="L1742" s="177"/>
      <c r="M1742" s="177"/>
      <c r="N1742" s="177"/>
      <c r="O1742" s="177"/>
      <c r="P1742" s="177"/>
      <c r="Q1742" s="177"/>
      <c r="R1742" s="177"/>
      <c r="S1742" s="177"/>
      <c r="T1742" s="177"/>
      <c r="U1742" s="177"/>
      <c r="V1742" s="177"/>
      <c r="W1742" s="177"/>
      <c r="X1742" s="177"/>
      <c r="Y1742" s="177"/>
      <c r="Z1742" s="177"/>
      <c r="AA1742" s="177"/>
      <c r="AB1742" s="177"/>
      <c r="AC1742" s="177"/>
      <c r="AD1742" s="177"/>
      <c r="AE1742" s="177"/>
      <c r="AF1742" s="177"/>
      <c r="AG1742" s="177"/>
      <c r="AH1742" s="177"/>
      <c r="AI1742" s="177"/>
      <c r="AJ1742" s="177"/>
      <c r="AK1742" s="177"/>
      <c r="AL1742" s="177"/>
      <c r="AM1742" s="177"/>
      <c r="AN1742" s="177"/>
      <c r="AO1742" s="177"/>
      <c r="AP1742" s="177"/>
      <c r="AQ1742" s="177"/>
      <c r="AR1742" s="177"/>
      <c r="AS1742" s="177"/>
      <c r="AT1742" s="177"/>
    </row>
    <row r="1743" spans="1:46" ht="15" customHeight="1">
      <c r="A1743" s="177"/>
      <c r="B1743" s="177"/>
      <c r="C1743" s="177"/>
      <c r="D1743" s="177"/>
      <c r="E1743" s="177"/>
      <c r="F1743" s="177"/>
      <c r="G1743" s="177"/>
      <c r="H1743" s="177"/>
      <c r="I1743" s="177"/>
      <c r="J1743" s="177"/>
      <c r="K1743" s="177"/>
      <c r="L1743" s="177"/>
      <c r="M1743" s="177"/>
      <c r="N1743" s="177"/>
      <c r="O1743" s="177"/>
      <c r="P1743" s="177"/>
      <c r="Q1743" s="177"/>
      <c r="R1743" s="177"/>
      <c r="S1743" s="177"/>
      <c r="T1743" s="177"/>
      <c r="U1743" s="177"/>
      <c r="V1743" s="177"/>
      <c r="W1743" s="177"/>
      <c r="X1743" s="177"/>
      <c r="Y1743" s="177"/>
      <c r="Z1743" s="177"/>
      <c r="AA1743" s="177"/>
      <c r="AB1743" s="177"/>
      <c r="AC1743" s="177"/>
      <c r="AD1743" s="177"/>
      <c r="AE1743" s="177"/>
      <c r="AF1743" s="177"/>
      <c r="AG1743" s="177"/>
      <c r="AH1743" s="177"/>
      <c r="AI1743" s="177"/>
      <c r="AJ1743" s="177"/>
      <c r="AK1743" s="177"/>
      <c r="AL1743" s="177"/>
      <c r="AM1743" s="177"/>
      <c r="AN1743" s="177"/>
      <c r="AO1743" s="177"/>
      <c r="AP1743" s="177"/>
      <c r="AQ1743" s="177"/>
      <c r="AR1743" s="177"/>
      <c r="AS1743" s="177"/>
      <c r="AT1743" s="177"/>
    </row>
    <row r="1744" spans="1:46" ht="15" customHeight="1">
      <c r="A1744" s="177"/>
      <c r="B1744" s="177"/>
      <c r="C1744" s="177"/>
      <c r="D1744" s="177"/>
      <c r="E1744" s="177"/>
      <c r="F1744" s="177"/>
      <c r="G1744" s="177"/>
      <c r="H1744" s="177"/>
      <c r="I1744" s="177"/>
      <c r="J1744" s="177"/>
      <c r="K1744" s="177"/>
      <c r="L1744" s="177"/>
      <c r="M1744" s="177"/>
      <c r="N1744" s="177"/>
      <c r="O1744" s="177"/>
      <c r="P1744" s="177"/>
      <c r="Q1744" s="177"/>
      <c r="R1744" s="177"/>
      <c r="S1744" s="177"/>
      <c r="T1744" s="177"/>
      <c r="U1744" s="177"/>
      <c r="V1744" s="177"/>
      <c r="W1744" s="177"/>
      <c r="X1744" s="177"/>
      <c r="Y1744" s="177"/>
      <c r="Z1744" s="177"/>
      <c r="AA1744" s="177"/>
      <c r="AB1744" s="177"/>
      <c r="AC1744" s="177"/>
      <c r="AD1744" s="177"/>
      <c r="AE1744" s="177"/>
      <c r="AF1744" s="177"/>
      <c r="AG1744" s="177"/>
      <c r="AH1744" s="177"/>
      <c r="AI1744" s="177"/>
      <c r="AJ1744" s="177"/>
      <c r="AK1744" s="177"/>
      <c r="AL1744" s="177"/>
      <c r="AM1744" s="177"/>
      <c r="AN1744" s="177"/>
      <c r="AO1744" s="177"/>
      <c r="AP1744" s="177"/>
      <c r="AQ1744" s="177"/>
      <c r="AR1744" s="177"/>
      <c r="AS1744" s="177"/>
      <c r="AT1744" s="177"/>
    </row>
    <row r="1745" spans="1:46" ht="15" customHeight="1">
      <c r="A1745" s="177"/>
      <c r="B1745" s="177"/>
      <c r="C1745" s="177"/>
      <c r="D1745" s="177"/>
      <c r="E1745" s="177"/>
      <c r="F1745" s="177"/>
      <c r="G1745" s="177"/>
      <c r="H1745" s="177"/>
      <c r="I1745" s="177"/>
      <c r="J1745" s="177"/>
      <c r="K1745" s="177"/>
      <c r="L1745" s="177"/>
      <c r="M1745" s="177"/>
      <c r="N1745" s="177"/>
      <c r="O1745" s="177"/>
      <c r="P1745" s="177"/>
      <c r="Q1745" s="177"/>
      <c r="R1745" s="177"/>
      <c r="S1745" s="177"/>
      <c r="T1745" s="177"/>
      <c r="U1745" s="177"/>
      <c r="V1745" s="177"/>
      <c r="W1745" s="177"/>
      <c r="X1745" s="177"/>
      <c r="Y1745" s="177"/>
      <c r="Z1745" s="177"/>
      <c r="AA1745" s="177"/>
      <c r="AB1745" s="177"/>
      <c r="AC1745" s="177"/>
      <c r="AD1745" s="177"/>
      <c r="AE1745" s="177"/>
      <c r="AF1745" s="177"/>
      <c r="AG1745" s="177"/>
      <c r="AH1745" s="177"/>
      <c r="AI1745" s="177"/>
      <c r="AJ1745" s="177"/>
      <c r="AK1745" s="177"/>
      <c r="AL1745" s="177"/>
      <c r="AM1745" s="177"/>
      <c r="AN1745" s="177"/>
      <c r="AO1745" s="177"/>
      <c r="AP1745" s="177"/>
      <c r="AQ1745" s="177"/>
      <c r="AR1745" s="177"/>
      <c r="AS1745" s="177"/>
      <c r="AT1745" s="177"/>
    </row>
    <row r="1746" spans="1:46" ht="15" customHeight="1">
      <c r="A1746" s="177"/>
      <c r="B1746" s="177"/>
      <c r="C1746" s="177"/>
      <c r="D1746" s="177"/>
      <c r="E1746" s="177"/>
      <c r="F1746" s="177"/>
      <c r="G1746" s="177"/>
      <c r="H1746" s="177"/>
      <c r="I1746" s="177"/>
      <c r="J1746" s="177"/>
      <c r="K1746" s="177"/>
      <c r="L1746" s="177"/>
      <c r="M1746" s="177"/>
      <c r="N1746" s="177"/>
      <c r="O1746" s="177"/>
      <c r="P1746" s="177"/>
      <c r="Q1746" s="177"/>
      <c r="R1746" s="177"/>
      <c r="S1746" s="177"/>
      <c r="T1746" s="177"/>
      <c r="U1746" s="177"/>
      <c r="V1746" s="177"/>
      <c r="W1746" s="177"/>
      <c r="X1746" s="177"/>
      <c r="Y1746" s="177"/>
      <c r="Z1746" s="177"/>
      <c r="AA1746" s="177"/>
      <c r="AB1746" s="177"/>
      <c r="AC1746" s="177"/>
      <c r="AD1746" s="177"/>
      <c r="AE1746" s="177"/>
      <c r="AF1746" s="177"/>
      <c r="AG1746" s="177"/>
      <c r="AH1746" s="177"/>
      <c r="AI1746" s="177"/>
      <c r="AJ1746" s="177"/>
      <c r="AK1746" s="177"/>
      <c r="AL1746" s="177"/>
      <c r="AM1746" s="177"/>
      <c r="AN1746" s="177"/>
      <c r="AO1746" s="177"/>
      <c r="AP1746" s="177"/>
      <c r="AQ1746" s="177"/>
      <c r="AR1746" s="177"/>
      <c r="AS1746" s="177"/>
      <c r="AT1746" s="177"/>
    </row>
    <row r="1747" spans="1:46" ht="15" customHeight="1">
      <c r="A1747" s="177"/>
      <c r="B1747" s="177"/>
      <c r="C1747" s="177"/>
      <c r="D1747" s="177"/>
      <c r="E1747" s="177"/>
      <c r="F1747" s="177"/>
      <c r="G1747" s="177"/>
      <c r="H1747" s="177"/>
      <c r="I1747" s="177"/>
      <c r="J1747" s="177"/>
      <c r="K1747" s="177"/>
      <c r="L1747" s="177"/>
      <c r="M1747" s="177"/>
      <c r="N1747" s="177"/>
      <c r="O1747" s="177"/>
      <c r="P1747" s="177"/>
      <c r="Q1747" s="177"/>
      <c r="R1747" s="177"/>
      <c r="S1747" s="177"/>
      <c r="T1747" s="177"/>
      <c r="U1747" s="177"/>
      <c r="V1747" s="177"/>
      <c r="W1747" s="177"/>
      <c r="X1747" s="177"/>
      <c r="Y1747" s="177"/>
      <c r="Z1747" s="177"/>
      <c r="AA1747" s="177"/>
      <c r="AB1747" s="177"/>
      <c r="AC1747" s="177"/>
      <c r="AD1747" s="177"/>
      <c r="AE1747" s="177"/>
      <c r="AF1747" s="177"/>
      <c r="AG1747" s="177"/>
      <c r="AH1747" s="177"/>
      <c r="AI1747" s="177"/>
      <c r="AJ1747" s="177"/>
      <c r="AK1747" s="177"/>
      <c r="AL1747" s="177"/>
      <c r="AM1747" s="177"/>
      <c r="AN1747" s="177"/>
      <c r="AO1747" s="177"/>
      <c r="AP1747" s="177"/>
      <c r="AQ1747" s="177"/>
      <c r="AR1747" s="177"/>
      <c r="AS1747" s="177"/>
      <c r="AT1747" s="177"/>
    </row>
    <row r="1748" spans="1:46" ht="15" customHeight="1">
      <c r="A1748" s="177"/>
      <c r="B1748" s="177"/>
      <c r="C1748" s="177"/>
      <c r="D1748" s="177"/>
      <c r="E1748" s="177"/>
      <c r="F1748" s="177"/>
      <c r="G1748" s="177"/>
      <c r="H1748" s="177"/>
      <c r="I1748" s="177"/>
      <c r="J1748" s="177"/>
      <c r="K1748" s="177"/>
      <c r="L1748" s="177"/>
      <c r="M1748" s="177"/>
      <c r="N1748" s="177"/>
      <c r="O1748" s="177"/>
      <c r="P1748" s="177"/>
      <c r="Q1748" s="177"/>
      <c r="R1748" s="177"/>
      <c r="S1748" s="177"/>
      <c r="T1748" s="177"/>
      <c r="U1748" s="177"/>
      <c r="V1748" s="177"/>
      <c r="W1748" s="177"/>
      <c r="X1748" s="177"/>
      <c r="Y1748" s="177"/>
      <c r="Z1748" s="177"/>
      <c r="AA1748" s="177"/>
      <c r="AB1748" s="177"/>
      <c r="AC1748" s="177"/>
      <c r="AD1748" s="177"/>
      <c r="AE1748" s="177"/>
      <c r="AF1748" s="177"/>
      <c r="AG1748" s="177"/>
      <c r="AH1748" s="177"/>
      <c r="AI1748" s="177"/>
      <c r="AJ1748" s="177"/>
      <c r="AK1748" s="177"/>
      <c r="AL1748" s="177"/>
      <c r="AM1748" s="177"/>
      <c r="AN1748" s="177"/>
      <c r="AO1748" s="177"/>
      <c r="AP1748" s="177"/>
      <c r="AQ1748" s="177"/>
      <c r="AR1748" s="177"/>
      <c r="AS1748" s="177"/>
      <c r="AT1748" s="177"/>
    </row>
    <row r="1749" spans="1:46" ht="15" customHeight="1">
      <c r="A1749" s="177"/>
      <c r="B1749" s="177"/>
      <c r="C1749" s="177"/>
      <c r="D1749" s="177"/>
      <c r="E1749" s="177"/>
      <c r="F1749" s="177"/>
      <c r="G1749" s="177"/>
      <c r="H1749" s="177"/>
      <c r="I1749" s="177"/>
      <c r="J1749" s="177"/>
      <c r="K1749" s="177"/>
      <c r="L1749" s="177"/>
      <c r="M1749" s="177"/>
      <c r="N1749" s="177"/>
      <c r="O1749" s="177"/>
      <c r="P1749" s="177"/>
      <c r="Q1749" s="177"/>
      <c r="R1749" s="177"/>
      <c r="S1749" s="177"/>
      <c r="T1749" s="177"/>
      <c r="U1749" s="177"/>
      <c r="V1749" s="177"/>
      <c r="W1749" s="177"/>
      <c r="X1749" s="177"/>
      <c r="Y1749" s="177"/>
      <c r="Z1749" s="177"/>
      <c r="AA1749" s="177"/>
      <c r="AB1749" s="177"/>
      <c r="AC1749" s="177"/>
      <c r="AD1749" s="177"/>
      <c r="AE1749" s="177"/>
      <c r="AF1749" s="177"/>
      <c r="AG1749" s="177"/>
      <c r="AH1749" s="177"/>
      <c r="AI1749" s="177"/>
      <c r="AJ1749" s="177"/>
      <c r="AK1749" s="177"/>
      <c r="AL1749" s="177"/>
      <c r="AM1749" s="177"/>
      <c r="AN1749" s="177"/>
      <c r="AO1749" s="177"/>
      <c r="AP1749" s="177"/>
      <c r="AQ1749" s="177"/>
      <c r="AR1749" s="177"/>
      <c r="AS1749" s="177"/>
      <c r="AT1749" s="177"/>
    </row>
    <row r="1750" spans="1:46" ht="15" customHeight="1">
      <c r="A1750" s="177"/>
      <c r="B1750" s="177"/>
      <c r="C1750" s="177"/>
      <c r="D1750" s="177"/>
      <c r="E1750" s="177"/>
      <c r="F1750" s="177"/>
      <c r="G1750" s="177"/>
      <c r="H1750" s="177"/>
      <c r="I1750" s="177"/>
      <c r="J1750" s="177"/>
      <c r="K1750" s="177"/>
      <c r="L1750" s="177"/>
      <c r="M1750" s="177"/>
      <c r="N1750" s="177"/>
      <c r="O1750" s="177"/>
      <c r="P1750" s="177"/>
      <c r="Q1750" s="177"/>
      <c r="R1750" s="177"/>
      <c r="S1750" s="177"/>
      <c r="T1750" s="177"/>
      <c r="U1750" s="177"/>
      <c r="V1750" s="177"/>
      <c r="W1750" s="177"/>
      <c r="X1750" s="177"/>
      <c r="Y1750" s="177"/>
      <c r="Z1750" s="177"/>
      <c r="AA1750" s="177"/>
      <c r="AB1750" s="177"/>
      <c r="AC1750" s="177"/>
      <c r="AD1750" s="177"/>
      <c r="AE1750" s="177"/>
      <c r="AF1750" s="177"/>
      <c r="AG1750" s="177"/>
      <c r="AH1750" s="177"/>
      <c r="AI1750" s="177"/>
      <c r="AJ1750" s="177"/>
      <c r="AK1750" s="177"/>
      <c r="AL1750" s="177"/>
      <c r="AM1750" s="177"/>
      <c r="AN1750" s="177"/>
      <c r="AO1750" s="177"/>
      <c r="AP1750" s="177"/>
      <c r="AQ1750" s="177"/>
      <c r="AR1750" s="177"/>
      <c r="AS1750" s="177"/>
      <c r="AT1750" s="177"/>
    </row>
    <row r="1751" spans="1:46" ht="15" customHeight="1">
      <c r="A1751" s="177"/>
      <c r="B1751" s="177"/>
      <c r="C1751" s="177"/>
      <c r="D1751" s="177"/>
      <c r="E1751" s="177"/>
      <c r="F1751" s="177"/>
      <c r="G1751" s="177"/>
      <c r="H1751" s="177"/>
      <c r="I1751" s="177"/>
      <c r="J1751" s="177"/>
      <c r="K1751" s="177"/>
      <c r="L1751" s="177"/>
      <c r="M1751" s="177"/>
      <c r="N1751" s="177"/>
      <c r="O1751" s="177"/>
      <c r="P1751" s="177"/>
      <c r="Q1751" s="177"/>
      <c r="R1751" s="177"/>
      <c r="S1751" s="177"/>
      <c r="T1751" s="177"/>
      <c r="U1751" s="177"/>
      <c r="V1751" s="177"/>
      <c r="W1751" s="177"/>
      <c r="X1751" s="177"/>
      <c r="Y1751" s="177"/>
      <c r="Z1751" s="177"/>
      <c r="AA1751" s="177"/>
      <c r="AB1751" s="177"/>
      <c r="AC1751" s="177"/>
      <c r="AD1751" s="177"/>
      <c r="AE1751" s="177"/>
      <c r="AF1751" s="177"/>
      <c r="AG1751" s="177"/>
      <c r="AH1751" s="177"/>
      <c r="AI1751" s="177"/>
      <c r="AJ1751" s="177"/>
      <c r="AK1751" s="177"/>
      <c r="AL1751" s="177"/>
      <c r="AM1751" s="177"/>
      <c r="AN1751" s="177"/>
      <c r="AO1751" s="177"/>
      <c r="AP1751" s="177"/>
      <c r="AQ1751" s="177"/>
      <c r="AR1751" s="177"/>
      <c r="AS1751" s="177"/>
      <c r="AT1751" s="177"/>
    </row>
    <row r="1752" spans="1:46" ht="15" customHeight="1">
      <c r="A1752" s="177"/>
      <c r="B1752" s="177"/>
      <c r="C1752" s="177"/>
      <c r="D1752" s="177"/>
      <c r="E1752" s="177"/>
      <c r="F1752" s="177"/>
      <c r="G1752" s="177"/>
      <c r="H1752" s="177"/>
      <c r="I1752" s="177"/>
      <c r="J1752" s="177"/>
      <c r="K1752" s="177"/>
      <c r="L1752" s="177"/>
      <c r="M1752" s="177"/>
      <c r="N1752" s="177"/>
      <c r="O1752" s="177"/>
      <c r="P1752" s="177"/>
      <c r="Q1752" s="177"/>
      <c r="R1752" s="177"/>
      <c r="S1752" s="177"/>
      <c r="T1752" s="177"/>
      <c r="U1752" s="177"/>
      <c r="V1752" s="177"/>
      <c r="W1752" s="177"/>
      <c r="X1752" s="177"/>
      <c r="Y1752" s="177"/>
      <c r="Z1752" s="177"/>
      <c r="AA1752" s="177"/>
      <c r="AB1752" s="177"/>
      <c r="AC1752" s="177"/>
      <c r="AD1752" s="177"/>
      <c r="AE1752" s="177"/>
      <c r="AF1752" s="177"/>
      <c r="AG1752" s="177"/>
      <c r="AH1752" s="177"/>
      <c r="AI1752" s="177"/>
      <c r="AJ1752" s="177"/>
      <c r="AK1752" s="177"/>
      <c r="AL1752" s="177"/>
      <c r="AM1752" s="177"/>
      <c r="AN1752" s="177"/>
      <c r="AO1752" s="177"/>
      <c r="AP1752" s="177"/>
      <c r="AQ1752" s="177"/>
      <c r="AR1752" s="177"/>
      <c r="AS1752" s="177"/>
      <c r="AT1752" s="177"/>
    </row>
    <row r="1753" spans="1:46" ht="15" customHeight="1">
      <c r="A1753" s="177"/>
      <c r="B1753" s="177"/>
      <c r="C1753" s="177"/>
      <c r="D1753" s="177"/>
      <c r="E1753" s="177"/>
      <c r="F1753" s="177"/>
      <c r="G1753" s="177"/>
      <c r="H1753" s="177"/>
      <c r="I1753" s="177"/>
      <c r="J1753" s="177"/>
      <c r="K1753" s="177"/>
      <c r="L1753" s="177"/>
      <c r="M1753" s="177"/>
      <c r="N1753" s="177"/>
      <c r="O1753" s="177"/>
      <c r="P1753" s="177"/>
      <c r="Q1753" s="177"/>
      <c r="R1753" s="177"/>
      <c r="S1753" s="177"/>
      <c r="T1753" s="177"/>
      <c r="U1753" s="177"/>
      <c r="V1753" s="177"/>
      <c r="W1753" s="177"/>
      <c r="X1753" s="177"/>
      <c r="Y1753" s="177"/>
      <c r="Z1753" s="177"/>
      <c r="AA1753" s="177"/>
      <c r="AB1753" s="177"/>
      <c r="AC1753" s="177"/>
      <c r="AD1753" s="177"/>
      <c r="AE1753" s="177"/>
      <c r="AF1753" s="177"/>
      <c r="AG1753" s="177"/>
      <c r="AH1753" s="177"/>
      <c r="AI1753" s="177"/>
      <c r="AJ1753" s="177"/>
      <c r="AK1753" s="177"/>
      <c r="AL1753" s="177"/>
      <c r="AM1753" s="177"/>
      <c r="AN1753" s="177"/>
      <c r="AO1753" s="177"/>
      <c r="AP1753" s="177"/>
      <c r="AQ1753" s="177"/>
      <c r="AR1753" s="177"/>
      <c r="AS1753" s="177"/>
      <c r="AT1753" s="177"/>
    </row>
    <row r="1754" spans="1:46" ht="15" customHeight="1">
      <c r="A1754" s="177"/>
      <c r="B1754" s="177"/>
      <c r="C1754" s="177"/>
      <c r="D1754" s="177"/>
      <c r="E1754" s="177"/>
      <c r="F1754" s="177"/>
      <c r="G1754" s="177"/>
      <c r="H1754" s="177"/>
      <c r="I1754" s="177"/>
      <c r="J1754" s="177"/>
      <c r="K1754" s="177"/>
      <c r="L1754" s="177"/>
      <c r="M1754" s="177"/>
      <c r="N1754" s="177"/>
      <c r="O1754" s="177"/>
      <c r="P1754" s="177"/>
      <c r="Q1754" s="177"/>
      <c r="R1754" s="177"/>
      <c r="S1754" s="177"/>
      <c r="T1754" s="177"/>
      <c r="U1754" s="177"/>
      <c r="V1754" s="177"/>
      <c r="W1754" s="177"/>
      <c r="X1754" s="177"/>
      <c r="Y1754" s="177"/>
      <c r="Z1754" s="177"/>
      <c r="AA1754" s="177"/>
      <c r="AB1754" s="177"/>
      <c r="AC1754" s="177"/>
      <c r="AD1754" s="177"/>
      <c r="AE1754" s="177"/>
      <c r="AF1754" s="177"/>
      <c r="AG1754" s="177"/>
      <c r="AH1754" s="177"/>
      <c r="AI1754" s="177"/>
      <c r="AJ1754" s="177"/>
      <c r="AK1754" s="177"/>
      <c r="AL1754" s="177"/>
      <c r="AM1754" s="177"/>
      <c r="AN1754" s="177"/>
      <c r="AO1754" s="177"/>
      <c r="AP1754" s="177"/>
      <c r="AQ1754" s="177"/>
      <c r="AR1754" s="177"/>
      <c r="AS1754" s="177"/>
      <c r="AT1754" s="177"/>
    </row>
    <row r="1755" spans="1:46" ht="15" customHeight="1">
      <c r="A1755" s="177"/>
      <c r="B1755" s="177"/>
      <c r="C1755" s="177"/>
      <c r="D1755" s="177"/>
      <c r="E1755" s="177"/>
      <c r="F1755" s="177"/>
      <c r="G1755" s="177"/>
      <c r="H1755" s="177"/>
      <c r="I1755" s="177"/>
      <c r="J1755" s="177"/>
      <c r="K1755" s="177"/>
      <c r="L1755" s="177"/>
      <c r="M1755" s="177"/>
      <c r="N1755" s="177"/>
      <c r="O1755" s="177"/>
      <c r="P1755" s="177"/>
      <c r="Q1755" s="177"/>
      <c r="R1755" s="177"/>
      <c r="S1755" s="177"/>
      <c r="T1755" s="177"/>
      <c r="U1755" s="177"/>
      <c r="V1755" s="177"/>
      <c r="W1755" s="177"/>
      <c r="X1755" s="177"/>
      <c r="Y1755" s="177"/>
      <c r="Z1755" s="177"/>
      <c r="AA1755" s="177"/>
      <c r="AB1755" s="177"/>
      <c r="AC1755" s="177"/>
      <c r="AD1755" s="177"/>
      <c r="AE1755" s="177"/>
      <c r="AF1755" s="177"/>
      <c r="AG1755" s="177"/>
      <c r="AH1755" s="177"/>
      <c r="AI1755" s="177"/>
      <c r="AJ1755" s="177"/>
      <c r="AK1755" s="177"/>
      <c r="AL1755" s="177"/>
      <c r="AM1755" s="177"/>
      <c r="AN1755" s="177"/>
      <c r="AO1755" s="177"/>
      <c r="AP1755" s="177"/>
      <c r="AQ1755" s="177"/>
      <c r="AR1755" s="177"/>
      <c r="AS1755" s="177"/>
      <c r="AT1755" s="177"/>
    </row>
    <row r="1756" spans="1:46" ht="15" customHeight="1">
      <c r="A1756" s="177"/>
      <c r="B1756" s="177"/>
      <c r="C1756" s="177"/>
      <c r="D1756" s="177"/>
      <c r="E1756" s="177"/>
      <c r="F1756" s="177"/>
      <c r="G1756" s="177"/>
      <c r="H1756" s="177"/>
      <c r="I1756" s="177"/>
      <c r="J1756" s="177"/>
      <c r="K1756" s="177"/>
      <c r="L1756" s="177"/>
      <c r="M1756" s="177"/>
      <c r="N1756" s="177"/>
      <c r="O1756" s="177"/>
      <c r="P1756" s="177"/>
      <c r="Q1756" s="177"/>
      <c r="R1756" s="177"/>
      <c r="S1756" s="177"/>
      <c r="T1756" s="177"/>
      <c r="U1756" s="177"/>
      <c r="V1756" s="177"/>
      <c r="W1756" s="177"/>
      <c r="X1756" s="177"/>
      <c r="Y1756" s="177"/>
      <c r="Z1756" s="177"/>
      <c r="AA1756" s="177"/>
      <c r="AB1756" s="177"/>
      <c r="AC1756" s="177"/>
      <c r="AD1756" s="177"/>
      <c r="AE1756" s="177"/>
      <c r="AF1756" s="177"/>
      <c r="AG1756" s="177"/>
      <c r="AH1756" s="177"/>
      <c r="AI1756" s="177"/>
      <c r="AJ1756" s="177"/>
      <c r="AK1756" s="177"/>
      <c r="AL1756" s="177"/>
      <c r="AM1756" s="177"/>
      <c r="AN1756" s="177"/>
      <c r="AO1756" s="177"/>
      <c r="AP1756" s="177"/>
      <c r="AQ1756" s="177"/>
      <c r="AR1756" s="177"/>
      <c r="AS1756" s="177"/>
      <c r="AT1756" s="177"/>
    </row>
    <row r="1757" spans="1:46" ht="15" customHeight="1">
      <c r="A1757" s="177"/>
      <c r="B1757" s="177"/>
      <c r="C1757" s="177"/>
      <c r="D1757" s="177"/>
      <c r="E1757" s="177"/>
      <c r="F1757" s="177"/>
      <c r="G1757" s="177"/>
      <c r="H1757" s="177"/>
      <c r="I1757" s="177"/>
      <c r="J1757" s="177"/>
      <c r="K1757" s="177"/>
      <c r="L1757" s="177"/>
      <c r="M1757" s="177"/>
      <c r="N1757" s="177"/>
      <c r="O1757" s="177"/>
      <c r="P1757" s="177"/>
      <c r="Q1757" s="177"/>
      <c r="R1757" s="177"/>
      <c r="S1757" s="177"/>
      <c r="T1757" s="177"/>
      <c r="U1757" s="177"/>
      <c r="V1757" s="177"/>
      <c r="W1757" s="177"/>
      <c r="X1757" s="177"/>
      <c r="Y1757" s="177"/>
      <c r="Z1757" s="177"/>
      <c r="AA1757" s="177"/>
      <c r="AB1757" s="177"/>
      <c r="AC1757" s="177"/>
      <c r="AD1757" s="177"/>
      <c r="AE1757" s="177"/>
      <c r="AF1757" s="177"/>
      <c r="AG1757" s="177"/>
      <c r="AH1757" s="177"/>
      <c r="AI1757" s="177"/>
      <c r="AJ1757" s="177"/>
      <c r="AK1757" s="177"/>
      <c r="AL1757" s="177"/>
      <c r="AM1757" s="177"/>
      <c r="AN1757" s="177"/>
      <c r="AO1757" s="177"/>
      <c r="AP1757" s="177"/>
      <c r="AQ1757" s="177"/>
      <c r="AR1757" s="177"/>
      <c r="AS1757" s="177"/>
      <c r="AT1757" s="177"/>
    </row>
    <row r="1758" spans="1:46" ht="15" customHeight="1">
      <c r="A1758" s="177"/>
      <c r="B1758" s="177"/>
      <c r="C1758" s="177"/>
      <c r="D1758" s="177"/>
      <c r="E1758" s="177"/>
      <c r="F1758" s="177"/>
      <c r="G1758" s="177"/>
      <c r="H1758" s="177"/>
      <c r="I1758" s="177"/>
      <c r="J1758" s="177"/>
      <c r="K1758" s="177"/>
      <c r="L1758" s="177"/>
      <c r="M1758" s="177"/>
      <c r="N1758" s="177"/>
      <c r="O1758" s="177"/>
      <c r="P1758" s="177"/>
      <c r="Q1758" s="177"/>
      <c r="R1758" s="177"/>
      <c r="S1758" s="177"/>
      <c r="T1758" s="177"/>
      <c r="U1758" s="177"/>
      <c r="V1758" s="177"/>
      <c r="W1758" s="177"/>
      <c r="X1758" s="177"/>
      <c r="Y1758" s="177"/>
      <c r="Z1758" s="177"/>
      <c r="AA1758" s="177"/>
      <c r="AB1758" s="177"/>
      <c r="AC1758" s="177"/>
      <c r="AD1758" s="177"/>
      <c r="AE1758" s="177"/>
      <c r="AF1758" s="177"/>
      <c r="AG1758" s="177"/>
      <c r="AH1758" s="177"/>
      <c r="AI1758" s="177"/>
      <c r="AJ1758" s="177"/>
      <c r="AK1758" s="177"/>
      <c r="AL1758" s="177"/>
      <c r="AM1758" s="177"/>
      <c r="AN1758" s="177"/>
      <c r="AO1758" s="177"/>
      <c r="AP1758" s="177"/>
      <c r="AQ1758" s="177"/>
      <c r="AR1758" s="177"/>
      <c r="AS1758" s="177"/>
      <c r="AT1758" s="177"/>
    </row>
    <row r="1759" spans="1:46" ht="15" customHeight="1">
      <c r="A1759" s="177"/>
      <c r="B1759" s="177"/>
      <c r="C1759" s="177"/>
      <c r="D1759" s="177"/>
      <c r="E1759" s="177"/>
      <c r="F1759" s="177"/>
      <c r="G1759" s="177"/>
      <c r="H1759" s="177"/>
      <c r="I1759" s="177"/>
      <c r="J1759" s="177"/>
      <c r="K1759" s="177"/>
      <c r="L1759" s="177"/>
      <c r="M1759" s="177"/>
      <c r="N1759" s="177"/>
      <c r="O1759" s="177"/>
      <c r="P1759" s="177"/>
      <c r="Q1759" s="177"/>
      <c r="R1759" s="177"/>
      <c r="S1759" s="177"/>
      <c r="T1759" s="177"/>
      <c r="U1759" s="177"/>
      <c r="V1759" s="177"/>
      <c r="W1759" s="177"/>
      <c r="X1759" s="177"/>
      <c r="Y1759" s="177"/>
      <c r="Z1759" s="177"/>
      <c r="AA1759" s="177"/>
      <c r="AB1759" s="177"/>
      <c r="AC1759" s="177"/>
      <c r="AD1759" s="177"/>
      <c r="AE1759" s="177"/>
      <c r="AF1759" s="177"/>
      <c r="AG1759" s="177"/>
      <c r="AH1759" s="177"/>
      <c r="AI1759" s="177"/>
      <c r="AJ1759" s="177"/>
      <c r="AK1759" s="177"/>
      <c r="AL1759" s="177"/>
      <c r="AM1759" s="177"/>
      <c r="AN1759" s="177"/>
      <c r="AO1759" s="177"/>
      <c r="AP1759" s="177"/>
      <c r="AQ1759" s="177"/>
      <c r="AR1759" s="177"/>
      <c r="AS1759" s="177"/>
      <c r="AT1759" s="177"/>
    </row>
    <row r="1760" spans="1:46" ht="15" customHeight="1">
      <c r="A1760" s="177"/>
      <c r="B1760" s="177"/>
      <c r="C1760" s="177"/>
      <c r="D1760" s="177"/>
      <c r="E1760" s="177"/>
      <c r="F1760" s="177"/>
      <c r="G1760" s="177"/>
      <c r="H1760" s="177"/>
      <c r="I1760" s="177"/>
      <c r="J1760" s="177"/>
      <c r="K1760" s="177"/>
      <c r="L1760" s="177"/>
      <c r="M1760" s="177"/>
      <c r="N1760" s="177"/>
      <c r="O1760" s="177"/>
      <c r="P1760" s="177"/>
      <c r="Q1760" s="177"/>
      <c r="R1760" s="177"/>
      <c r="S1760" s="177"/>
      <c r="T1760" s="177"/>
      <c r="U1760" s="177"/>
      <c r="V1760" s="177"/>
      <c r="W1760" s="177"/>
      <c r="X1760" s="177"/>
      <c r="Y1760" s="177"/>
      <c r="Z1760" s="177"/>
      <c r="AA1760" s="177"/>
      <c r="AB1760" s="177"/>
      <c r="AC1760" s="177"/>
      <c r="AD1760" s="177"/>
      <c r="AE1760" s="177"/>
      <c r="AF1760" s="177"/>
      <c r="AG1760" s="177"/>
      <c r="AH1760" s="177"/>
      <c r="AI1760" s="177"/>
      <c r="AJ1760" s="177"/>
      <c r="AK1760" s="177"/>
      <c r="AL1760" s="177"/>
      <c r="AM1760" s="177"/>
      <c r="AN1760" s="177"/>
      <c r="AO1760" s="177"/>
      <c r="AP1760" s="177"/>
      <c r="AQ1760" s="177"/>
      <c r="AR1760" s="177"/>
      <c r="AS1760" s="177"/>
      <c r="AT1760" s="177"/>
    </row>
    <row r="1761" spans="1:46" ht="15" customHeight="1">
      <c r="A1761" s="177"/>
      <c r="B1761" s="177"/>
      <c r="C1761" s="177"/>
      <c r="D1761" s="177"/>
      <c r="E1761" s="177"/>
      <c r="F1761" s="177"/>
      <c r="G1761" s="177"/>
      <c r="H1761" s="177"/>
      <c r="I1761" s="177"/>
      <c r="J1761" s="177"/>
      <c r="K1761" s="177"/>
      <c r="L1761" s="177"/>
      <c r="M1761" s="177"/>
      <c r="N1761" s="177"/>
      <c r="O1761" s="177"/>
      <c r="P1761" s="177"/>
      <c r="Q1761" s="177"/>
      <c r="R1761" s="177"/>
      <c r="S1761" s="177"/>
      <c r="T1761" s="177"/>
      <c r="U1761" s="177"/>
      <c r="V1761" s="177"/>
      <c r="W1761" s="177"/>
      <c r="X1761" s="177"/>
      <c r="Y1761" s="177"/>
      <c r="Z1761" s="177"/>
      <c r="AA1761" s="177"/>
      <c r="AB1761" s="177"/>
      <c r="AC1761" s="177"/>
      <c r="AD1761" s="177"/>
      <c r="AE1761" s="177"/>
      <c r="AF1761" s="177"/>
      <c r="AG1761" s="177"/>
      <c r="AH1761" s="177"/>
      <c r="AI1761" s="177"/>
      <c r="AJ1761" s="177"/>
      <c r="AK1761" s="177"/>
      <c r="AL1761" s="177"/>
      <c r="AM1761" s="177"/>
      <c r="AN1761" s="177"/>
      <c r="AO1761" s="177"/>
      <c r="AP1761" s="177"/>
      <c r="AQ1761" s="177"/>
      <c r="AR1761" s="177"/>
      <c r="AS1761" s="177"/>
      <c r="AT1761" s="177"/>
    </row>
    <row r="1762" spans="1:46" ht="15" customHeight="1"/>
    <row r="1763" spans="1:46" ht="15" customHeight="1"/>
    <row r="1764" spans="1:46" ht="15" customHeight="1"/>
    <row r="1765" spans="1:46" ht="15" customHeight="1"/>
    <row r="1766" spans="1:46" ht="15" customHeight="1"/>
    <row r="1767" spans="1:46" ht="15" customHeight="1"/>
    <row r="1768" spans="1:46" ht="15" customHeight="1"/>
    <row r="1769" spans="1:46" ht="15" customHeight="1"/>
    <row r="1770" spans="1:46" ht="15" customHeight="1"/>
    <row r="1771" spans="1:46" ht="15" customHeight="1"/>
    <row r="1772" spans="1:46" ht="15" customHeight="1"/>
    <row r="1773" spans="1:46" ht="15" customHeight="1"/>
    <row r="1774" spans="1:46" ht="15" customHeight="1"/>
    <row r="1775" spans="1:46" ht="15" customHeight="1"/>
    <row r="1776" spans="1:4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sheetData>
  <conditionalFormatting sqref="AH240">
    <cfRule type="cellIs" dxfId="21" priority="18" operator="equal">
      <formula>FALSE()</formula>
    </cfRule>
  </conditionalFormatting>
  <conditionalFormatting sqref="AI240:AT240">
    <cfRule type="cellIs" dxfId="20" priority="14" operator="equal">
      <formula>FALSE()</formula>
    </cfRule>
  </conditionalFormatting>
  <conditionalFormatting sqref="AH241:AT241">
    <cfRule type="cellIs" dxfId="19" priority="13" operator="equal">
      <formula>FALSE()</formula>
    </cfRule>
  </conditionalFormatting>
  <conditionalFormatting sqref="AN532:AT532">
    <cfRule type="cellIs" dxfId="18" priority="10" operator="equal">
      <formula>FALSE()</formula>
    </cfRule>
  </conditionalFormatting>
  <conditionalFormatting sqref="AN565:AS565">
    <cfRule type="cellIs" dxfId="17" priority="8" operator="equal">
      <formula>FALSE()</formula>
    </cfRule>
  </conditionalFormatting>
  <conditionalFormatting sqref="AT565">
    <cfRule type="cellIs" dxfId="16" priority="9" operator="equal">
      <formula>FALSE()</formula>
    </cfRule>
  </conditionalFormatting>
  <conditionalFormatting sqref="AP663:AT663">
    <cfRule type="cellIs" dxfId="15" priority="6" operator="equal">
      <formula>FALSE()</formula>
    </cfRule>
  </conditionalFormatting>
  <conditionalFormatting sqref="AP675:AT676">
    <cfRule type="cellIs" dxfId="14" priority="5" operator="equal">
      <formula>FALSE()</formula>
    </cfRule>
  </conditionalFormatting>
  <conditionalFormatting sqref="AR700:AT700">
    <cfRule type="cellIs" dxfId="13" priority="4" operator="equal">
      <formula>FALSE()</formula>
    </cfRule>
  </conditionalFormatting>
  <conditionalFormatting sqref="AR706:AT706">
    <cfRule type="cellIs" dxfId="12" priority="3" operator="equal">
      <formula>FALSE()</formula>
    </cfRule>
  </conditionalFormatting>
  <conditionalFormatting sqref="AR710:AT710">
    <cfRule type="cellIs" dxfId="11" priority="2" operator="equal">
      <formula>FALSE()</formula>
    </cfRule>
  </conditionalFormatting>
  <hyperlinks>
    <hyperlink ref="AG14" r:id="rId1" xr:uid="{00000000-0004-0000-0B00-000000000000}"/>
    <hyperlink ref="AG13" r:id="rId2" xr:uid="{00000000-0004-0000-0B00-000001000000}"/>
    <hyperlink ref="AG38" r:id="rId3" xr:uid="{00000000-0004-0000-0B00-000002000000}"/>
  </hyperlinks>
  <pageMargins left="0.70866141732283472" right="0.70866141732283472" top="0.74803149606299213" bottom="0.74803149606299213" header="0.31496062992125984" footer="0.31496062992125984"/>
  <pageSetup paperSize="8" scale="41" fitToHeight="3" orientation="landscape" r:id="rId4"/>
  <rowBreaks count="1" manualBreakCount="1">
    <brk id="229" max="40" man="1"/>
  </rowBreaks>
  <ignoredErrors>
    <ignoredError sqref="AP625:AT625 AP298:AT298 AP183:AT183" formula="1"/>
  </ignoredErrors>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D9D9D9"/>
    <pageSetUpPr fitToPage="1"/>
  </sheetPr>
  <dimension ref="A1:AU274"/>
  <sheetViews>
    <sheetView zoomScale="75" zoomScaleNormal="75" workbookViewId="0">
      <pane xSplit="10" ySplit="4" topLeftCell="AP5" activePane="bottomRight" state="frozen"/>
      <selection activeCell="G12" sqref="G12"/>
      <selection pane="topRight" activeCell="G12" sqref="G12"/>
      <selection pane="bottomLeft" activeCell="G12" sqref="G12"/>
      <selection pane="bottomRight" activeCell="AQ21" sqref="AQ21"/>
    </sheetView>
  </sheetViews>
  <sheetFormatPr defaultColWidth="0" defaultRowHeight="0" customHeight="1" zeroHeight="1" outlineLevelCol="1"/>
  <cols>
    <col min="1" max="3" width="1.625" style="271" customWidth="1"/>
    <col min="4" max="4" width="1.5" style="271" customWidth="1"/>
    <col min="5" max="5" width="54" style="271" customWidth="1"/>
    <col min="6" max="6" width="6.375" style="271" customWidth="1"/>
    <col min="7" max="7" width="12.625" style="271" customWidth="1"/>
    <col min="8" max="8" width="8" customWidth="1"/>
    <col min="9" max="9" width="11" style="271" customWidth="1"/>
    <col min="10" max="10" width="1.625" style="271" customWidth="1"/>
    <col min="11" max="41" width="10.625" style="271" hidden="1" customWidth="1" outlineLevel="1"/>
    <col min="42" max="42" width="11.75" style="271" customWidth="1" collapsed="1"/>
    <col min="43" max="46" width="11.75" style="271" customWidth="1"/>
    <col min="47" max="47" width="1.625" style="271" customWidth="1"/>
    <col min="48" max="16384" width="9" style="271" hidden="1"/>
  </cols>
  <sheetData>
    <row r="1" spans="1:46" s="263" customFormat="1" ht="19.5">
      <c r="A1" s="256" t="s">
        <v>280</v>
      </c>
      <c r="B1" s="257"/>
      <c r="C1" s="257"/>
      <c r="D1" s="257"/>
      <c r="E1" s="257"/>
      <c r="F1" s="257"/>
      <c r="G1" s="257"/>
      <c r="H1" s="257"/>
      <c r="I1" s="257"/>
      <c r="J1" s="258"/>
      <c r="K1" s="258"/>
      <c r="L1" s="258"/>
      <c r="M1" s="258"/>
      <c r="N1" s="258"/>
      <c r="O1" s="258"/>
      <c r="P1" s="258"/>
      <c r="Q1" s="258"/>
      <c r="R1" s="258"/>
      <c r="S1" s="258"/>
      <c r="T1" s="258"/>
      <c r="U1" s="258"/>
      <c r="V1" s="258"/>
      <c r="W1" s="258"/>
      <c r="X1" s="258"/>
      <c r="Y1" s="257"/>
      <c r="Z1" s="257"/>
      <c r="AA1" s="257"/>
      <c r="AB1" s="257"/>
      <c r="AC1" s="257"/>
      <c r="AD1" s="257"/>
      <c r="AE1" s="257"/>
      <c r="AF1" s="257"/>
      <c r="AG1" s="257"/>
      <c r="AH1" s="257"/>
      <c r="AI1" s="261"/>
      <c r="AJ1" s="262"/>
      <c r="AK1" s="257"/>
      <c r="AL1" s="262"/>
      <c r="AM1" s="257"/>
      <c r="AN1" s="262"/>
      <c r="AO1" s="261"/>
      <c r="AP1" s="259"/>
      <c r="AQ1" s="259"/>
      <c r="AR1" s="259"/>
      <c r="AS1" s="260"/>
      <c r="AT1" s="259"/>
    </row>
    <row r="2" spans="1:46" s="263" customFormat="1" ht="15">
      <c r="A2" s="257"/>
      <c r="B2" s="264" t="str">
        <f>UserInterface!G17</f>
        <v>NGESO</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row>
    <row r="3" spans="1:46" s="263" customFormat="1" ht="15">
      <c r="A3" s="257"/>
      <c r="B3" s="257"/>
      <c r="C3" s="257"/>
      <c r="D3" s="257"/>
      <c r="E3" s="265" t="s">
        <v>27</v>
      </c>
      <c r="F3" s="265" t="s">
        <v>219</v>
      </c>
      <c r="G3" s="265" t="s">
        <v>23</v>
      </c>
      <c r="H3" s="265" t="s">
        <v>220</v>
      </c>
      <c r="I3" s="265" t="s">
        <v>26</v>
      </c>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5"/>
      <c r="AI3" s="257"/>
      <c r="AJ3" s="257"/>
      <c r="AK3" s="257"/>
      <c r="AL3" s="257"/>
      <c r="AM3" s="257"/>
      <c r="AN3" s="257"/>
      <c r="AO3" s="257"/>
      <c r="AP3" s="265" t="s">
        <v>24</v>
      </c>
      <c r="AQ3" s="257"/>
      <c r="AR3" s="257"/>
      <c r="AS3" s="257"/>
      <c r="AT3" s="257"/>
    </row>
    <row r="4" spans="1:46" s="263" customFormat="1" ht="15">
      <c r="A4" s="257"/>
      <c r="B4" s="257"/>
      <c r="C4" s="257"/>
      <c r="D4" s="257"/>
      <c r="E4" s="257" t="s">
        <v>124</v>
      </c>
      <c r="F4" s="257"/>
      <c r="G4" s="267"/>
      <c r="H4" s="267"/>
      <c r="I4" s="268">
        <f>UserInterface!G10</f>
        <v>44651</v>
      </c>
      <c r="J4" s="267"/>
      <c r="K4" s="269">
        <v>33328</v>
      </c>
      <c r="L4" s="269">
        <v>33694</v>
      </c>
      <c r="M4" s="269">
        <v>34059</v>
      </c>
      <c r="N4" s="269">
        <v>34424</v>
      </c>
      <c r="O4" s="269">
        <v>34789</v>
      </c>
      <c r="P4" s="269">
        <v>35155</v>
      </c>
      <c r="Q4" s="269">
        <v>35520</v>
      </c>
      <c r="R4" s="269">
        <v>35885</v>
      </c>
      <c r="S4" s="269">
        <v>36250</v>
      </c>
      <c r="T4" s="269">
        <v>36616</v>
      </c>
      <c r="U4" s="269">
        <v>36981</v>
      </c>
      <c r="V4" s="269">
        <v>37346</v>
      </c>
      <c r="W4" s="269">
        <v>37711</v>
      </c>
      <c r="X4" s="269">
        <v>38077</v>
      </c>
      <c r="Y4" s="269">
        <v>38442</v>
      </c>
      <c r="Z4" s="269">
        <v>38807</v>
      </c>
      <c r="AA4" s="269">
        <v>39172</v>
      </c>
      <c r="AB4" s="269">
        <v>39538</v>
      </c>
      <c r="AC4" s="269">
        <v>39903</v>
      </c>
      <c r="AD4" s="269">
        <v>40268</v>
      </c>
      <c r="AE4" s="269">
        <v>40633</v>
      </c>
      <c r="AF4" s="269">
        <v>40999</v>
      </c>
      <c r="AG4" s="269">
        <v>41364</v>
      </c>
      <c r="AH4" s="269">
        <v>41729</v>
      </c>
      <c r="AI4" s="269">
        <v>42094</v>
      </c>
      <c r="AJ4" s="269">
        <v>42460</v>
      </c>
      <c r="AK4" s="269">
        <v>42825</v>
      </c>
      <c r="AL4" s="269">
        <v>43190</v>
      </c>
      <c r="AM4" s="269">
        <v>43555</v>
      </c>
      <c r="AN4" s="269">
        <v>43921</v>
      </c>
      <c r="AO4" s="269">
        <v>44286</v>
      </c>
      <c r="AP4" s="269">
        <v>44651</v>
      </c>
      <c r="AQ4" s="269">
        <v>45016</v>
      </c>
      <c r="AR4" s="269">
        <v>45382</v>
      </c>
      <c r="AS4" s="269">
        <v>45747</v>
      </c>
      <c r="AT4" s="269">
        <v>46112</v>
      </c>
    </row>
    <row r="5" spans="1:46" ht="15">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25"/>
      <c r="AE5" s="225"/>
      <c r="AF5" s="225"/>
      <c r="AG5" s="225"/>
      <c r="AH5" s="218"/>
      <c r="AI5" s="218"/>
      <c r="AJ5" s="218"/>
      <c r="AK5" s="218"/>
      <c r="AL5" s="218"/>
      <c r="AM5" s="218"/>
      <c r="AN5" s="218"/>
      <c r="AO5" s="225"/>
      <c r="AP5" s="225"/>
      <c r="AQ5" s="218"/>
      <c r="AR5" s="218"/>
      <c r="AS5" s="218"/>
      <c r="AT5" s="218"/>
    </row>
    <row r="6" spans="1:46" ht="15">
      <c r="B6" s="170" t="s">
        <v>281</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30"/>
      <c r="AP6" s="30"/>
      <c r="AQ6" s="170"/>
      <c r="AR6" s="170"/>
      <c r="AS6" s="170"/>
      <c r="AT6" s="170"/>
    </row>
    <row r="7" spans="1:46" ht="15">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25"/>
      <c r="AE7" s="225"/>
      <c r="AF7" s="225"/>
      <c r="AG7" s="225"/>
      <c r="AH7" s="218"/>
      <c r="AI7" s="218"/>
      <c r="AJ7" s="218"/>
      <c r="AK7" s="218"/>
      <c r="AL7" s="218"/>
      <c r="AM7" s="218"/>
      <c r="AN7" s="218"/>
      <c r="AO7" s="225"/>
      <c r="AP7" s="225"/>
      <c r="AQ7" s="218"/>
      <c r="AR7" s="218"/>
      <c r="AS7" s="218"/>
      <c r="AT7" s="218"/>
    </row>
    <row r="8" spans="1:46" s="275" customFormat="1" ht="15" customHeight="1">
      <c r="A8" s="151"/>
      <c r="C8" s="197" t="s">
        <v>280</v>
      </c>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t="str">
        <f>IF(AND(INDEX(SavedResults!M$16:M$91,MATCH("ESO_Rnominal_"&amp; YEAR(AQ$4),SavedResults!$G$16:$G$91,0))="",$I$4&gt;=AQ$4),AQ26,INDEX(SavedResults!M$16:M$91,MATCH("ESO_Rnominal_"&amp; YEAR(AQ$4),SavedResults!$G$16:$G$91,0)))</f>
        <v/>
      </c>
      <c r="AR8" s="197" t="str">
        <f>IF(AND(INDEX(SavedResults!N$16:N$91,MATCH("ESO_Rnominal_"&amp; YEAR(AR$4),SavedResults!$G$16:$G$91,0))="",$I$4&gt;=AR$4),AR26,INDEX(SavedResults!N$16:N$91,MATCH("ESO_Rnominal_"&amp; YEAR(AR$4),SavedResults!$G$16:$G$91,0)))</f>
        <v/>
      </c>
      <c r="AS8" s="197" t="str">
        <f>IF(AND(INDEX(SavedResults!O$16:O$91,MATCH("ESO_Rnominal_"&amp; YEAR(AS$4),SavedResults!$G$16:$G$91,0))="",$I$4&gt;=AS$4),AS26,INDEX(SavedResults!O$16:O$91,MATCH("ESO_Rnominal_"&amp; YEAR(AS$4),SavedResults!$G$16:$G$91,0)))</f>
        <v/>
      </c>
      <c r="AT8" s="197" t="str">
        <f>IF(AND(INDEX(SavedResults!P$16:P$91,MATCH("ESO_Rnominal_"&amp; YEAR(AT$4),SavedResults!$G$16:$G$91,0))="",$I$4&gt;=AT$4),AT26,INDEX(SavedResults!P$16:P$91,MATCH("ESO_Rnominal_"&amp; YEAR(AT$4),SavedResults!$G$16:$G$91,0)))</f>
        <v/>
      </c>
    </row>
    <row r="9" spans="1:46" customFormat="1" ht="15" customHeight="1"/>
    <row r="10" spans="1:46" ht="16.5">
      <c r="A10"/>
      <c r="E10" s="421" t="s">
        <v>610</v>
      </c>
      <c r="F10" s="171"/>
      <c r="G10" s="171" t="s">
        <v>15</v>
      </c>
      <c r="H10" s="540" t="s">
        <v>621</v>
      </c>
      <c r="AP10" s="290">
        <f>IF(AND(INDEX(SavedResults!L$16:L$91,MATCH("ESO_Rnominal_"&amp; YEAR(AP$4),SavedResults!$G$16:$G$91,0))="",$I$4&gt;=AP$4),AP26,INDEX(SavedResults!L$16:L$91,MATCH("ESO_Rnominal_"&amp; YEAR(AP$4),SavedResults!$G$16:$G$91,0)))</f>
        <v>268.57236891588599</v>
      </c>
      <c r="AQ10" s="290" t="str">
        <f>IF(AND(INDEX(SavedResults!M$16:M$91,MATCH("ESO_Rnominal_"&amp; YEAR(AQ$4),SavedResults!$G$16:$G$91,0))="",$I$4&gt;=AQ$4),AQ26,INDEX(SavedResults!M$16:M$91,MATCH("ESO_Rnominal_"&amp; YEAR(AQ$4),SavedResults!$G$16:$G$91,0)))</f>
        <v/>
      </c>
      <c r="AR10" s="290" t="str">
        <f>IF(AND(INDEX(SavedResults!N$16:N$91,MATCH("ESO_Rnominal_"&amp; YEAR(AR$4),SavedResults!$G$16:$G$91,0))="",$I$4&gt;=AR$4),AR26,INDEX(SavedResults!N$16:N$91,MATCH("ESO_Rnominal_"&amp; YEAR(AR$4),SavedResults!$G$16:$G$91,0)))</f>
        <v/>
      </c>
      <c r="AS10" s="290" t="str">
        <f>IF(AND(INDEX(SavedResults!O$16:O$91,MATCH("ESO_Rnominal_"&amp; YEAR(AS$4),SavedResults!$G$16:$G$91,0))="",$I$4&gt;=AS$4),AS26,INDEX(SavedResults!O$16:O$91,MATCH("ESO_Rnominal_"&amp; YEAR(AS$4),SavedResults!$G$16:$G$91,0)))</f>
        <v/>
      </c>
      <c r="AT10" s="290" t="str">
        <f>IF(AND(INDEX(SavedResults!P$16:P$91,MATCH("ESO_Rnominal_"&amp; YEAR(AT$4),SavedResults!$G$16:$G$91,0))="",$I$4&gt;=AT$4),AT26,INDEX(SavedResults!P$16:P$91,MATCH("ESO_Rnominal_"&amp; YEAR(AT$4),SavedResults!$G$16:$G$91,0)))</f>
        <v/>
      </c>
    </row>
    <row r="11" spans="1:46" ht="16.5">
      <c r="A11"/>
      <c r="E11" s="525" t="s">
        <v>336</v>
      </c>
      <c r="F11" s="232"/>
      <c r="G11" s="232" t="s">
        <v>15</v>
      </c>
      <c r="H11" s="525" t="s">
        <v>617</v>
      </c>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39">
        <f>IF(AND(INDEX(SavedResults!L$16:L$91,MATCH("ESO_ADJ_"&amp; YEAR(AP$4),SavedResults!$G$16:$G$91,0))="",$I$4&gt;=AP$4),AP27,INDEX(SavedResults!L$16:L$91,MATCH("ESO_ADJ_"&amp; YEAR(AP$4),SavedResults!$G$16:$G$91,0)))</f>
        <v>0</v>
      </c>
      <c r="AQ11" s="539" t="str">
        <f>IF(AND(INDEX(SavedResults!M$16:M$91,MATCH("ESO_ADJ_"&amp; YEAR(AQ$4),SavedResults!$G$16:$G$91,0))="",$I$4&gt;=AQ$4),AQ27,INDEX(SavedResults!M$16:M$91,MATCH("ESO_ADJ_"&amp; YEAR(AQ$4),SavedResults!$G$16:$G$91,0)))</f>
        <v/>
      </c>
      <c r="AR11" s="539" t="str">
        <f>IF(AND(INDEX(SavedResults!N$16:N$91,MATCH("ESO_ADJ_"&amp; YEAR(AR$4),SavedResults!$G$16:$G$91,0))="",$I$4&gt;=AR$4),AR27,INDEX(SavedResults!N$16:N$91,MATCH("ESO_ADJ_"&amp; YEAR(AR$4),SavedResults!$G$16:$G$91,0)))</f>
        <v/>
      </c>
      <c r="AS11" s="539" t="str">
        <f>IF(AND(INDEX(SavedResults!O$16:O$91,MATCH("ESO_ADJ_"&amp; YEAR(AS$4),SavedResults!$G$16:$G$91,0))="",$I$4&gt;=AS$4),AS27,INDEX(SavedResults!O$16:O$91,MATCH("ESO_ADJ_"&amp; YEAR(AS$4),SavedResults!$G$16:$G$91,0)))</f>
        <v/>
      </c>
      <c r="AT11" s="539" t="str">
        <f>IF(AND(INDEX(SavedResults!P$16:P$91,MATCH("ESO_ADJ_"&amp; YEAR(AT$4),SavedResults!$G$16:$G$91,0))="",$I$4&gt;=AT$4),AT27,INDEX(SavedResults!P$16:P$91,MATCH("ESO_ADJ_"&amp; YEAR(AT$4),SavedResults!$G$16:$G$91,0)))</f>
        <v/>
      </c>
    </row>
    <row r="12" spans="1:46" ht="16.5">
      <c r="A12"/>
      <c r="E12" s="368" t="s">
        <v>644</v>
      </c>
      <c r="F12" s="368"/>
      <c r="G12" s="368"/>
      <c r="H12" s="542" t="s">
        <v>618</v>
      </c>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175">
        <f>IF(AND(AP10 = "", AP11 = ""), AP28, SUM(AP10:AP11))</f>
        <v>268.57236891588599</v>
      </c>
      <c r="AQ12" s="175">
        <f>IF(AND(AQ10 = "", AQ11 = ""), AQ28, SUM(AQ10:AQ11))</f>
        <v>276.8511323664402</v>
      </c>
      <c r="AR12" s="175">
        <f t="shared" ref="AR12:AT12" si="0">IF(AND(AR10 = "", AR11 = ""), AR28, SUM(AR10:AR11))</f>
        <v>291.49115247782322</v>
      </c>
      <c r="AS12" s="175">
        <f t="shared" si="0"/>
        <v>306.99304060659603</v>
      </c>
      <c r="AT12" s="175">
        <f t="shared" si="0"/>
        <v>318.40849065049849</v>
      </c>
    </row>
    <row r="13" spans="1:46" ht="15">
      <c r="A13"/>
      <c r="E13" s="311"/>
      <c r="F13" s="510"/>
      <c r="G13" s="511"/>
      <c r="H13" s="510"/>
      <c r="AP13" s="167"/>
      <c r="AQ13" s="167"/>
      <c r="AR13" s="167"/>
      <c r="AS13" s="167"/>
      <c r="AT13" s="167"/>
    </row>
    <row r="14" spans="1:46" ht="17.25" thickBot="1">
      <c r="A14"/>
      <c r="E14" s="530" t="s">
        <v>533</v>
      </c>
      <c r="F14" s="530"/>
      <c r="G14" s="530" t="s">
        <v>15</v>
      </c>
      <c r="H14" s="541" t="s">
        <v>622</v>
      </c>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2">
        <f>SystemOperator!AP210</f>
        <v>14.381871602263626</v>
      </c>
      <c r="AQ14" s="532">
        <f>SystemOperator!AQ210</f>
        <v>17.58867532375378</v>
      </c>
      <c r="AR14" s="532">
        <f>SystemOperator!AR210</f>
        <v>0</v>
      </c>
      <c r="AS14" s="532">
        <f>SystemOperator!AS210</f>
        <v>0</v>
      </c>
      <c r="AT14" s="532">
        <f>SystemOperator!AT210</f>
        <v>0</v>
      </c>
    </row>
    <row r="15" spans="1:46" s="276" customFormat="1" ht="15" customHeight="1">
      <c r="A15"/>
      <c r="C15" s="151"/>
      <c r="D15" s="151"/>
      <c r="E15" s="526" t="s">
        <v>611</v>
      </c>
      <c r="F15" s="171"/>
      <c r="G15" s="171" t="s">
        <v>15</v>
      </c>
      <c r="H15" s="545" t="s">
        <v>642</v>
      </c>
      <c r="I15" s="311"/>
      <c r="J15" s="311"/>
      <c r="K15" s="311"/>
      <c r="L15" s="311"/>
      <c r="M15" s="311"/>
      <c r="N15" s="311"/>
      <c r="O15" s="311"/>
      <c r="P15" s="311"/>
      <c r="Q15" s="311"/>
      <c r="R15" s="311"/>
      <c r="S15" s="311"/>
      <c r="T15" s="311"/>
      <c r="U15" s="311"/>
      <c r="V15" s="311"/>
      <c r="W15" s="311"/>
      <c r="X15" s="311"/>
      <c r="Y15" s="512"/>
      <c r="Z15" s="512"/>
      <c r="AA15" s="512"/>
      <c r="AB15" s="512"/>
      <c r="AC15" s="512"/>
      <c r="AD15" s="512"/>
      <c r="AE15" s="512"/>
      <c r="AF15" s="512"/>
      <c r="AG15" s="512"/>
      <c r="AH15" s="512"/>
      <c r="AI15" s="512"/>
      <c r="AJ15" s="512"/>
      <c r="AK15" s="512"/>
      <c r="AL15" s="512"/>
      <c r="AM15" s="512"/>
      <c r="AN15" s="512"/>
      <c r="AO15" s="512"/>
      <c r="AP15" s="167">
        <f>SUM(AP12, AP14)</f>
        <v>282.95424051814962</v>
      </c>
      <c r="AQ15" s="167">
        <f>SUM(AQ12, AQ14)</f>
        <v>294.43980769019396</v>
      </c>
      <c r="AR15" s="167">
        <f>SUM(AR12, AR14)</f>
        <v>291.49115247782322</v>
      </c>
      <c r="AS15" s="167">
        <f>SUM(AS12, AS14)</f>
        <v>306.99304060659603</v>
      </c>
      <c r="AT15" s="167">
        <f>SUM(AT12, AT14)</f>
        <v>318.40849065049849</v>
      </c>
    </row>
    <row r="16" spans="1:46" s="276" customFormat="1" ht="15" customHeight="1">
      <c r="A16"/>
      <c r="C16" s="151"/>
      <c r="D16" s="151"/>
      <c r="E16" s="171"/>
      <c r="F16" s="171"/>
      <c r="G16" s="171"/>
      <c r="H16" s="171"/>
      <c r="I16" s="151"/>
      <c r="J16" s="151"/>
      <c r="K16" s="151"/>
      <c r="L16" s="151"/>
      <c r="M16" s="151"/>
      <c r="N16" s="151"/>
      <c r="O16" s="151"/>
      <c r="P16" s="151"/>
      <c r="Q16" s="151"/>
      <c r="R16" s="151"/>
      <c r="S16" s="151"/>
      <c r="T16" s="151"/>
      <c r="U16" s="151"/>
      <c r="V16" s="151"/>
      <c r="W16" s="151"/>
      <c r="X16" s="151"/>
    </row>
    <row r="17" spans="2:46" s="275" customFormat="1" ht="15" customHeight="1">
      <c r="C17" s="197" t="s">
        <v>360</v>
      </c>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row>
    <row r="18" spans="2:46" s="276" customFormat="1" ht="15" customHeight="1">
      <c r="C18" s="151"/>
      <c r="D18" s="151"/>
      <c r="E18" s="151"/>
      <c r="F18" s="151"/>
      <c r="G18" s="151"/>
      <c r="H18" s="151"/>
      <c r="I18" s="151"/>
      <c r="J18" s="151"/>
      <c r="K18" s="151"/>
      <c r="L18" s="151"/>
      <c r="M18" s="151"/>
      <c r="N18" s="151"/>
      <c r="O18" s="151"/>
      <c r="P18" s="151"/>
      <c r="Q18" s="151"/>
      <c r="R18" s="151"/>
      <c r="S18" s="151"/>
      <c r="T18" s="151"/>
      <c r="U18" s="151"/>
      <c r="V18" s="151"/>
      <c r="W18" s="151"/>
      <c r="X18" s="151"/>
    </row>
    <row r="19" spans="2:46" s="276" customFormat="1" ht="15" customHeight="1">
      <c r="C19" s="151"/>
      <c r="D19" s="151"/>
      <c r="E19" s="174" t="s">
        <v>513</v>
      </c>
      <c r="F19" s="174"/>
      <c r="G19" s="174" t="s">
        <v>25</v>
      </c>
      <c r="H19" s="543" t="s">
        <v>616</v>
      </c>
      <c r="I19" s="151"/>
      <c r="J19" s="151"/>
      <c r="K19" s="151"/>
      <c r="L19" s="151"/>
      <c r="M19" s="151"/>
      <c r="N19" s="151"/>
      <c r="O19" s="151"/>
      <c r="P19" s="151"/>
      <c r="Q19" s="151"/>
      <c r="R19" s="151"/>
      <c r="S19" s="151"/>
      <c r="T19" s="151"/>
      <c r="U19" s="151"/>
      <c r="V19" s="151"/>
      <c r="W19" s="151"/>
      <c r="X19" s="151"/>
      <c r="AP19" s="558">
        <f>SystemOperator!AP94</f>
        <v>3.3138539200000004E-2</v>
      </c>
      <c r="AQ19" s="558">
        <f>SystemOperator!AQ94</f>
        <v>3.3329163199999998E-2</v>
      </c>
      <c r="AR19" s="558">
        <f>SystemOperator!AR94</f>
        <v>3.3557161600000003E-2</v>
      </c>
      <c r="AS19" s="559">
        <f>SystemOperator!AS94</f>
        <v>3.3846035199999999E-2</v>
      </c>
      <c r="AT19" s="527"/>
    </row>
    <row r="20" spans="2:46" s="276" customFormat="1" ht="15" customHeight="1">
      <c r="C20" s="151"/>
      <c r="D20" s="151"/>
      <c r="E20" s="421" t="s">
        <v>643</v>
      </c>
      <c r="F20" s="174"/>
      <c r="G20" s="174" t="s">
        <v>34</v>
      </c>
      <c r="H20" s="543" t="s">
        <v>619</v>
      </c>
      <c r="I20" s="151"/>
      <c r="J20" s="151"/>
      <c r="K20" s="151"/>
      <c r="L20" s="151"/>
      <c r="M20" s="151"/>
      <c r="N20" s="151"/>
      <c r="O20" s="151"/>
      <c r="P20" s="151"/>
      <c r="Q20" s="151"/>
      <c r="R20" s="151"/>
      <c r="S20" s="151"/>
      <c r="T20" s="151"/>
      <c r="U20" s="151"/>
      <c r="V20" s="151"/>
      <c r="W20" s="151"/>
      <c r="X20" s="151"/>
      <c r="AP20" s="280">
        <f>AQ24/AP24</f>
        <v>1.0159778188861246</v>
      </c>
      <c r="AQ20" s="280">
        <f t="shared" ref="AQ20:AS20" si="1">AR24/AQ24</f>
        <v>1.0178088168539328</v>
      </c>
      <c r="AR20" s="280">
        <f t="shared" si="1"/>
        <v>1.0193311808971153</v>
      </c>
      <c r="AS20" s="593">
        <f t="shared" si="1"/>
        <v>1.0199654535806824</v>
      </c>
      <c r="AT20" s="527"/>
    </row>
    <row r="21" spans="2:46" s="276" customFormat="1" ht="15" customHeight="1">
      <c r="C21" s="151"/>
      <c r="D21" s="151"/>
      <c r="E21" s="421" t="s">
        <v>612</v>
      </c>
      <c r="F21" s="421"/>
      <c r="G21" s="421" t="s">
        <v>286</v>
      </c>
      <c r="H21" s="542" t="s">
        <v>615</v>
      </c>
      <c r="I21" s="151"/>
      <c r="J21" s="151"/>
      <c r="K21" s="151"/>
      <c r="L21" s="151"/>
      <c r="M21" s="151"/>
      <c r="N21" s="151"/>
      <c r="O21" s="151"/>
      <c r="P21" s="151"/>
      <c r="Q21" s="151"/>
      <c r="R21" s="151"/>
      <c r="S21" s="151"/>
      <c r="T21" s="151"/>
      <c r="U21" s="151"/>
      <c r="V21" s="151"/>
      <c r="W21" s="151"/>
      <c r="X21" s="151"/>
      <c r="AP21" s="528">
        <f>(1 + AP19) * (AP20) - 1</f>
        <v>4.9645839663613023E-2</v>
      </c>
      <c r="AQ21" s="528">
        <f t="shared" ref="AQ21:AS21" si="2">(1 + AQ19) * (AQ20) - 1</f>
        <v>5.1731533017256304E-2</v>
      </c>
      <c r="AR21" s="528">
        <f t="shared" si="2"/>
        <v>5.3537042058398709E-2</v>
      </c>
      <c r="AS21" s="529">
        <f t="shared" si="2"/>
        <v>5.4487240225358224E-2</v>
      </c>
    </row>
    <row r="22" spans="2:46" s="276" customFormat="1" ht="15" customHeight="1">
      <c r="C22" s="151"/>
      <c r="D22" s="151"/>
      <c r="E22" s="421"/>
      <c r="F22" s="421"/>
      <c r="G22" s="421"/>
      <c r="H22" s="542"/>
      <c r="I22" s="151"/>
      <c r="J22" s="151"/>
      <c r="K22" s="151"/>
      <c r="L22" s="151"/>
      <c r="M22" s="151"/>
      <c r="N22" s="151"/>
      <c r="O22" s="151"/>
      <c r="P22" s="151"/>
      <c r="Q22" s="151"/>
      <c r="R22" s="151"/>
      <c r="S22" s="151"/>
      <c r="T22" s="151"/>
      <c r="U22" s="151"/>
      <c r="V22" s="151"/>
      <c r="W22" s="151"/>
      <c r="X22" s="151"/>
      <c r="AP22" s="592"/>
      <c r="AQ22" s="592"/>
      <c r="AR22" s="592"/>
      <c r="AS22" s="592"/>
    </row>
    <row r="23" spans="2:46" ht="16.5">
      <c r="E23" s="271" t="s">
        <v>282</v>
      </c>
      <c r="G23" s="271" t="s">
        <v>235</v>
      </c>
      <c r="H23" s="544" t="s">
        <v>283</v>
      </c>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301"/>
      <c r="AI23" s="301"/>
      <c r="AJ23" s="301"/>
      <c r="AK23" s="301"/>
      <c r="AL23" s="301"/>
      <c r="AM23" s="301"/>
      <c r="AN23" s="294"/>
      <c r="AO23" s="294"/>
      <c r="AP23" s="294">
        <f>SystemOperator!AP731</f>
        <v>254.95748281676777</v>
      </c>
      <c r="AQ23" s="294">
        <f>SystemOperator!AQ731</f>
        <v>259.07455129089618</v>
      </c>
      <c r="AR23" s="294">
        <f>SystemOperator!AR731</f>
        <v>267.79758284933826</v>
      </c>
      <c r="AS23" s="294">
        <f>SystemOperator!AS731</f>
        <v>276.69065818905602</v>
      </c>
      <c r="AT23" s="294">
        <f>SystemOperator!AT731</f>
        <v>281.36180656019957</v>
      </c>
    </row>
    <row r="24" spans="2:46" s="272" customFormat="1" ht="16.5">
      <c r="E24" s="274" t="s">
        <v>231</v>
      </c>
      <c r="G24" s="272" t="s">
        <v>28</v>
      </c>
      <c r="H24" s="544" t="s">
        <v>284</v>
      </c>
      <c r="AP24" s="302">
        <f>ESOpf</f>
        <v>1.0526119339395996</v>
      </c>
      <c r="AQ24" s="302">
        <f>ESOpf</f>
        <v>1.0694303767774598</v>
      </c>
      <c r="AR24" s="302">
        <f>ESOpf</f>
        <v>1.088475666495522</v>
      </c>
      <c r="AS24" s="302">
        <f>ESOpf</f>
        <v>1.1095171865066551</v>
      </c>
      <c r="AT24" s="302">
        <f>ESOpf</f>
        <v>1.1316692003908231</v>
      </c>
    </row>
    <row r="25" spans="2:46" s="272" customFormat="1" ht="15">
      <c r="E25" s="274"/>
      <c r="H25" s="544"/>
      <c r="AP25" s="302"/>
      <c r="AQ25" s="302"/>
      <c r="AR25" s="302"/>
      <c r="AS25" s="302"/>
      <c r="AT25" s="302"/>
    </row>
    <row r="26" spans="2:46" s="272" customFormat="1" ht="16.5">
      <c r="E26" s="271" t="s">
        <v>282</v>
      </c>
      <c r="G26" s="271" t="s">
        <v>15</v>
      </c>
      <c r="H26" s="542" t="s">
        <v>614</v>
      </c>
      <c r="AP26" s="272">
        <f>AP23*AP24</f>
        <v>268.37128906013015</v>
      </c>
      <c r="AQ26" s="272">
        <f>AQ23*AQ24</f>
        <v>277.06219500047445</v>
      </c>
      <c r="AR26" s="272">
        <f>AR23*AR24</f>
        <v>291.49115247782322</v>
      </c>
      <c r="AS26" s="272">
        <f>AS23*AS24</f>
        <v>306.99304060659603</v>
      </c>
      <c r="AT26" s="272">
        <f>AT23*AT24</f>
        <v>318.40849065049849</v>
      </c>
    </row>
    <row r="27" spans="2:46" s="272" customFormat="1" ht="17.25" thickBot="1">
      <c r="E27" s="533" t="s">
        <v>336</v>
      </c>
      <c r="F27" s="530"/>
      <c r="G27" s="530" t="s">
        <v>15</v>
      </c>
      <c r="H27" s="541" t="s">
        <v>337</v>
      </c>
      <c r="I27" s="534"/>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534"/>
      <c r="AO27" s="534"/>
      <c r="AP27" s="535">
        <v>0</v>
      </c>
      <c r="AQ27" s="536">
        <f>(AP28-AP12)*(1+AP21)</f>
        <v>-0.21106263403427264</v>
      </c>
      <c r="AR27" s="536">
        <f t="shared" ref="AR27:AT27" si="3">(AQ28-AQ12)*(1+AQ21)</f>
        <v>0</v>
      </c>
      <c r="AS27" s="536">
        <f t="shared" si="3"/>
        <v>0</v>
      </c>
      <c r="AT27" s="537">
        <f t="shared" si="3"/>
        <v>0</v>
      </c>
    </row>
    <row r="28" spans="2:46" s="272" customFormat="1" ht="16.5">
      <c r="E28" s="421" t="s">
        <v>613</v>
      </c>
      <c r="F28" s="47"/>
      <c r="G28" s="511" t="s">
        <v>15</v>
      </c>
      <c r="H28" s="542" t="s">
        <v>620</v>
      </c>
      <c r="AP28" s="167">
        <f>SUM(AP26:AP27)</f>
        <v>268.37128906013015</v>
      </c>
      <c r="AQ28" s="167">
        <f>SUM(AQ26:AQ27)</f>
        <v>276.8511323664402</v>
      </c>
      <c r="AR28" s="167">
        <f>SUM(AR26:AR27)</f>
        <v>291.49115247782322</v>
      </c>
      <c r="AS28" s="167">
        <f>SUM(AS26:AS27)</f>
        <v>306.99304060659603</v>
      </c>
      <c r="AT28" s="167">
        <f>SUM(AT26:AT27)</f>
        <v>318.40849065049849</v>
      </c>
    </row>
    <row r="29" spans="2:46" ht="15.4" customHeight="1">
      <c r="H29" s="271"/>
    </row>
    <row r="30" spans="2:46" ht="15">
      <c r="B30" s="170" t="s">
        <v>32</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row>
    <row r="31" spans="2:46" ht="15.4" customHeight="1">
      <c r="H31" s="271"/>
    </row>
    <row r="32" spans="2:46" customFormat="1" ht="15.4" hidden="1" customHeight="1"/>
    <row r="33" customFormat="1" ht="15.4" hidden="1" customHeight="1"/>
    <row r="34" customFormat="1" ht="15.4" hidden="1" customHeight="1"/>
    <row r="35" customFormat="1" ht="15.4" hidden="1" customHeight="1"/>
    <row r="36" customFormat="1" ht="15.4" hidden="1" customHeight="1"/>
    <row r="37" customFormat="1" ht="15.4" hidden="1" customHeight="1"/>
    <row r="38" customFormat="1" ht="15.4" hidden="1" customHeight="1"/>
    <row r="39" customFormat="1" ht="15.4" hidden="1" customHeight="1"/>
    <row r="40" customFormat="1" ht="15.4" hidden="1" customHeight="1"/>
    <row r="41" customFormat="1" ht="15.4" hidden="1" customHeight="1"/>
    <row r="42" customFormat="1" ht="15.4" hidden="1" customHeight="1"/>
    <row r="43" s="271" customFormat="1" ht="15.4" hidden="1" customHeight="1"/>
    <row r="44" s="271" customFormat="1" ht="15.4" hidden="1" customHeight="1"/>
    <row r="45" s="271" customFormat="1" ht="15.4" hidden="1" customHeight="1"/>
    <row r="46" s="271" customFormat="1" ht="15.4" hidden="1" customHeight="1"/>
    <row r="47" s="271" customFormat="1" ht="15.4" hidden="1" customHeight="1"/>
    <row r="48" s="271" customFormat="1" ht="15.4" hidden="1" customHeight="1"/>
    <row r="49" s="271" customFormat="1" ht="15.4" hidden="1" customHeight="1"/>
    <row r="50" s="271" customFormat="1" ht="15.4" hidden="1" customHeight="1"/>
    <row r="51" s="271" customFormat="1" ht="15.4" hidden="1" customHeight="1"/>
    <row r="52" s="271" customFormat="1" ht="15.4" hidden="1" customHeight="1"/>
    <row r="53" s="271" customFormat="1" ht="15.4" hidden="1" customHeight="1"/>
    <row r="54" s="271" customFormat="1" ht="15.4" hidden="1" customHeight="1"/>
    <row r="55" s="271" customFormat="1" ht="15.4" hidden="1" customHeight="1"/>
    <row r="56" s="271" customFormat="1" ht="15.4" hidden="1" customHeight="1"/>
    <row r="57" s="271" customFormat="1" ht="15.4" hidden="1" customHeight="1"/>
    <row r="58" s="271" customFormat="1" ht="15.4" hidden="1" customHeight="1"/>
    <row r="59" s="271" customFormat="1" ht="15.4" hidden="1" customHeight="1"/>
    <row r="60" s="271" customFormat="1" ht="15.4" hidden="1" customHeight="1"/>
    <row r="61" s="271" customFormat="1" ht="15.4" hidden="1" customHeight="1"/>
    <row r="62" s="271" customFormat="1" ht="15.4" hidden="1" customHeight="1"/>
    <row r="63" s="271" customFormat="1" ht="15.4" hidden="1" customHeight="1"/>
    <row r="64" s="271" customFormat="1" ht="15.4" hidden="1" customHeight="1"/>
    <row r="65" s="271" customFormat="1" ht="15.4" hidden="1" customHeight="1"/>
    <row r="66" s="271" customFormat="1" ht="15.4" hidden="1" customHeight="1"/>
    <row r="67" s="271" customFormat="1" ht="15.4" hidden="1" customHeight="1"/>
    <row r="68" s="271" customFormat="1" ht="15.4" hidden="1" customHeight="1"/>
    <row r="69" s="271" customFormat="1" ht="15.4" hidden="1" customHeight="1"/>
    <row r="70" s="271" customFormat="1" ht="15.4" hidden="1" customHeight="1"/>
    <row r="71" s="271" customFormat="1" ht="15.4" hidden="1" customHeight="1"/>
    <row r="72" s="271" customFormat="1" ht="15.4" hidden="1" customHeight="1"/>
    <row r="73" s="271" customFormat="1" ht="15.4" hidden="1" customHeight="1"/>
    <row r="74" s="271" customFormat="1" ht="15.4" hidden="1" customHeight="1"/>
    <row r="75" s="271" customFormat="1" ht="15.4" hidden="1" customHeight="1"/>
    <row r="76" s="271" customFormat="1" ht="15.4" hidden="1" customHeight="1"/>
    <row r="77" s="271" customFormat="1" ht="15.4" hidden="1" customHeight="1"/>
    <row r="78" s="271" customFormat="1" ht="15.4" hidden="1" customHeight="1"/>
    <row r="79" s="271" customFormat="1" ht="15.4" hidden="1" customHeight="1"/>
    <row r="80" s="271" customFormat="1" ht="15.4" hidden="1" customHeight="1"/>
    <row r="81" s="271" customFormat="1" ht="15.4" hidden="1" customHeight="1"/>
    <row r="82" s="271" customFormat="1" ht="15.4" hidden="1" customHeight="1"/>
    <row r="83" s="271" customFormat="1" ht="15.4" hidden="1" customHeight="1"/>
    <row r="84" s="271" customFormat="1" ht="15.4" hidden="1" customHeight="1"/>
    <row r="85" s="271" customFormat="1" ht="15.4" hidden="1" customHeight="1"/>
    <row r="86" s="271" customFormat="1" ht="15.4" hidden="1" customHeight="1"/>
    <row r="87" s="271" customFormat="1" ht="15.4" hidden="1" customHeight="1"/>
    <row r="88" s="271" customFormat="1" ht="15.4" hidden="1" customHeight="1"/>
    <row r="89" s="271" customFormat="1" ht="15.4" hidden="1" customHeight="1"/>
    <row r="90" s="271" customFormat="1" ht="15.4" hidden="1" customHeight="1"/>
    <row r="91" s="271" customFormat="1" ht="15.4" hidden="1" customHeight="1"/>
    <row r="92" s="271" customFormat="1" ht="15.4" hidden="1" customHeight="1"/>
    <row r="93" s="271" customFormat="1" ht="15.4" hidden="1" customHeight="1"/>
    <row r="94" s="271" customFormat="1" ht="15.4" hidden="1" customHeight="1"/>
    <row r="95" s="271" customFormat="1" ht="15.4" hidden="1" customHeight="1"/>
    <row r="96" s="271" customFormat="1" ht="15.4" hidden="1" customHeight="1"/>
    <row r="97" s="271" customFormat="1" ht="15.4" hidden="1" customHeight="1"/>
    <row r="98" s="271" customFormat="1" ht="15.4" hidden="1" customHeight="1"/>
    <row r="99" s="271" customFormat="1" ht="15.4" hidden="1" customHeight="1"/>
    <row r="100" s="271" customFormat="1" ht="15.4" hidden="1" customHeight="1"/>
    <row r="101" s="271" customFormat="1" ht="15.4" hidden="1" customHeight="1"/>
    <row r="102" s="271" customFormat="1" ht="15.4" hidden="1" customHeight="1"/>
    <row r="103" s="271" customFormat="1" ht="15.4" hidden="1" customHeight="1"/>
    <row r="104" s="271" customFormat="1" ht="15.4" hidden="1" customHeight="1"/>
    <row r="105" s="271" customFormat="1" ht="15.4" hidden="1" customHeight="1"/>
    <row r="106" s="271" customFormat="1" ht="15.4" hidden="1" customHeight="1"/>
    <row r="107" s="271" customFormat="1" ht="15.4" hidden="1" customHeight="1"/>
    <row r="108" s="271" customFormat="1" ht="15.4" hidden="1" customHeight="1"/>
    <row r="109" s="271" customFormat="1" ht="15.4" hidden="1" customHeight="1"/>
    <row r="110" s="271" customFormat="1" ht="15.4" hidden="1" customHeight="1"/>
    <row r="111" s="271" customFormat="1" ht="15.4" hidden="1" customHeight="1"/>
    <row r="112" s="271" customFormat="1" ht="15.4" hidden="1" customHeight="1"/>
    <row r="113" s="271" customFormat="1" ht="15.4" hidden="1" customHeight="1"/>
    <row r="114" s="271" customFormat="1" ht="15.4" hidden="1" customHeight="1"/>
    <row r="115" s="271" customFormat="1" ht="15.4" hidden="1" customHeight="1"/>
    <row r="116" s="271" customFormat="1" ht="15.4" hidden="1" customHeight="1"/>
    <row r="117" s="271" customFormat="1" ht="15.4" hidden="1" customHeight="1"/>
    <row r="118" s="271" customFormat="1" ht="15.4" hidden="1" customHeight="1"/>
    <row r="119" s="271" customFormat="1" ht="15.4" hidden="1" customHeight="1"/>
    <row r="120" s="271" customFormat="1" ht="15.4" hidden="1" customHeight="1"/>
    <row r="121" s="271" customFormat="1" ht="15.4" hidden="1" customHeight="1"/>
    <row r="122" s="271" customFormat="1" ht="15.4" hidden="1" customHeight="1"/>
    <row r="123" s="271" customFormat="1" ht="15.4" hidden="1" customHeight="1"/>
    <row r="124" s="271" customFormat="1" ht="15.4" hidden="1" customHeight="1"/>
    <row r="125" s="271" customFormat="1" ht="15.4" hidden="1" customHeight="1"/>
    <row r="126" s="271" customFormat="1" ht="15.4" hidden="1" customHeight="1"/>
    <row r="127" s="271" customFormat="1" ht="15.4" hidden="1" customHeight="1"/>
    <row r="128" s="271" customFormat="1" ht="15.4" hidden="1" customHeight="1"/>
    <row r="129" s="271" customFormat="1" ht="15.4" hidden="1" customHeight="1"/>
    <row r="130" s="271" customFormat="1" ht="15.4" hidden="1" customHeight="1"/>
    <row r="131" s="271" customFormat="1" ht="15.4" hidden="1" customHeight="1"/>
    <row r="132" s="271" customFormat="1" ht="15.4" hidden="1" customHeight="1"/>
    <row r="133" s="271" customFormat="1" ht="15.4" hidden="1" customHeight="1"/>
    <row r="134" s="271" customFormat="1" ht="15.4" hidden="1" customHeight="1"/>
    <row r="135" s="271" customFormat="1" ht="15.4" hidden="1" customHeight="1"/>
    <row r="136" s="271" customFormat="1" ht="15.4" hidden="1" customHeight="1"/>
    <row r="137" s="271" customFormat="1" ht="15.4" hidden="1" customHeight="1"/>
    <row r="138" s="271" customFormat="1" ht="15.4" hidden="1" customHeight="1"/>
    <row r="139" s="271" customFormat="1" ht="15.4" hidden="1" customHeight="1"/>
    <row r="140" s="271" customFormat="1" ht="15.4" hidden="1" customHeight="1"/>
    <row r="141" s="271" customFormat="1" ht="15.4" hidden="1" customHeight="1"/>
    <row r="142" s="271" customFormat="1" ht="15.4" hidden="1" customHeight="1"/>
    <row r="143" s="271" customFormat="1" ht="15.4" hidden="1" customHeight="1"/>
    <row r="144" s="271" customFormat="1" ht="15.4" hidden="1" customHeight="1"/>
    <row r="145" s="271" customFormat="1" ht="15.4" hidden="1" customHeight="1"/>
    <row r="146" s="271" customFormat="1" ht="15.4" hidden="1" customHeight="1"/>
    <row r="147" s="271" customFormat="1" ht="15.4" hidden="1" customHeight="1"/>
    <row r="148" s="271" customFormat="1" ht="15.4" hidden="1" customHeight="1"/>
    <row r="149" s="271" customFormat="1" ht="15.4" hidden="1" customHeight="1"/>
    <row r="150" s="271" customFormat="1" ht="15.4" hidden="1" customHeight="1"/>
    <row r="151" s="271" customFormat="1" ht="15.4" hidden="1" customHeight="1"/>
    <row r="152" s="271" customFormat="1" ht="15.4" hidden="1" customHeight="1"/>
    <row r="153" s="271" customFormat="1" ht="15.4" hidden="1" customHeight="1"/>
    <row r="154" s="271" customFormat="1" ht="15.4" hidden="1" customHeight="1"/>
    <row r="155" s="271" customFormat="1" ht="15.4" hidden="1" customHeight="1"/>
    <row r="156" s="271" customFormat="1" ht="15.4" hidden="1" customHeight="1"/>
    <row r="157" s="271" customFormat="1" ht="15.4" hidden="1" customHeight="1"/>
    <row r="158" s="271" customFormat="1" ht="15.4" hidden="1" customHeight="1"/>
    <row r="159" s="271" customFormat="1" ht="15.4" hidden="1" customHeight="1"/>
    <row r="160" s="271" customFormat="1" ht="15.4" hidden="1" customHeight="1"/>
    <row r="161" s="271" customFormat="1" ht="15.4" hidden="1" customHeight="1"/>
    <row r="162" s="271" customFormat="1" ht="15.4" hidden="1" customHeight="1"/>
    <row r="163" s="271" customFormat="1" ht="15.4" hidden="1" customHeight="1"/>
    <row r="164" s="271" customFormat="1" ht="15.4" hidden="1" customHeight="1"/>
    <row r="165" s="271" customFormat="1" ht="15.4" hidden="1" customHeight="1"/>
    <row r="166" s="271" customFormat="1" ht="15.4" hidden="1" customHeight="1"/>
    <row r="167" s="271" customFormat="1" ht="15.4" hidden="1" customHeight="1"/>
    <row r="168" s="271" customFormat="1" ht="15.4" hidden="1" customHeight="1"/>
    <row r="169" s="271" customFormat="1" ht="15.4" hidden="1" customHeight="1"/>
    <row r="170" s="271" customFormat="1" ht="15.4" hidden="1" customHeight="1"/>
    <row r="171" s="271" customFormat="1" ht="15.4" hidden="1" customHeight="1"/>
    <row r="172" s="271" customFormat="1" ht="15.4" hidden="1" customHeight="1"/>
    <row r="173" s="271" customFormat="1" ht="15.4" hidden="1" customHeight="1"/>
    <row r="174" s="271" customFormat="1" ht="15.4" hidden="1" customHeight="1"/>
    <row r="175" s="271" customFormat="1" ht="15.4" hidden="1" customHeight="1"/>
    <row r="176" s="271" customFormat="1" ht="15.4" hidden="1" customHeight="1"/>
    <row r="177" s="271" customFormat="1" ht="15.4" hidden="1" customHeight="1"/>
    <row r="178" s="271" customFormat="1" ht="15.4" hidden="1" customHeight="1"/>
    <row r="179" s="271" customFormat="1" ht="15.4" hidden="1" customHeight="1"/>
    <row r="180" s="271" customFormat="1" ht="15.4" hidden="1" customHeight="1"/>
    <row r="181" s="271" customFormat="1" ht="15.4" hidden="1" customHeight="1"/>
    <row r="182" s="271" customFormat="1" ht="15.4" hidden="1" customHeight="1"/>
    <row r="183" s="271" customFormat="1" ht="15.4" hidden="1" customHeight="1"/>
    <row r="184" s="271" customFormat="1" ht="15.4" hidden="1" customHeight="1"/>
    <row r="185" s="271" customFormat="1" ht="15.4" hidden="1" customHeight="1"/>
    <row r="186" s="271" customFormat="1" ht="15.4" hidden="1" customHeight="1"/>
    <row r="187" s="271" customFormat="1" ht="15.4" hidden="1" customHeight="1"/>
    <row r="188" s="271" customFormat="1" ht="15.4" hidden="1" customHeight="1"/>
    <row r="189" s="271" customFormat="1" ht="15.4" hidden="1" customHeight="1"/>
    <row r="190" s="271" customFormat="1" ht="15.4" hidden="1" customHeight="1"/>
    <row r="191" s="271" customFormat="1" ht="15.4" hidden="1" customHeight="1"/>
    <row r="192" s="271" customFormat="1" ht="15.4" hidden="1" customHeight="1"/>
    <row r="193" s="271" customFormat="1" ht="15.4" hidden="1" customHeight="1"/>
    <row r="194" s="271" customFormat="1" ht="15.4" hidden="1" customHeight="1"/>
    <row r="195" s="271" customFormat="1" ht="15.4" hidden="1" customHeight="1"/>
    <row r="196" s="271" customFormat="1" ht="15.4" hidden="1" customHeight="1"/>
    <row r="197" s="271" customFormat="1" ht="15.4" hidden="1" customHeight="1"/>
    <row r="198" s="271" customFormat="1" ht="15.4" hidden="1" customHeight="1"/>
    <row r="199" s="271" customFormat="1" ht="15.4" hidden="1" customHeight="1"/>
    <row r="200" s="271" customFormat="1" ht="15.4" hidden="1" customHeight="1"/>
    <row r="201" s="271" customFormat="1" ht="15.4" hidden="1" customHeight="1"/>
    <row r="202" s="271" customFormat="1" ht="15.4" hidden="1" customHeight="1"/>
    <row r="203" s="271" customFormat="1" ht="15.4" hidden="1" customHeight="1"/>
    <row r="204" s="271" customFormat="1" ht="15.4" hidden="1" customHeight="1"/>
    <row r="205" s="271" customFormat="1" ht="15.4" hidden="1" customHeight="1"/>
    <row r="206" s="271" customFormat="1" ht="15.4" hidden="1" customHeight="1"/>
    <row r="207" s="271" customFormat="1" ht="15.4" hidden="1" customHeight="1"/>
    <row r="208" s="271" customFormat="1" ht="15.4" hidden="1" customHeight="1"/>
    <row r="209" s="271" customFormat="1" ht="15.4" hidden="1" customHeight="1"/>
    <row r="210" s="271" customFormat="1" ht="15.4" hidden="1" customHeight="1"/>
    <row r="211" s="271" customFormat="1" ht="15.4" hidden="1" customHeight="1"/>
    <row r="212" s="271" customFormat="1" ht="15.4" hidden="1" customHeight="1"/>
    <row r="213" s="271" customFormat="1" ht="15.4" hidden="1" customHeight="1"/>
    <row r="214" s="271" customFormat="1" ht="15.4" hidden="1" customHeight="1"/>
    <row r="215" s="271" customFormat="1" ht="15.4" hidden="1" customHeight="1"/>
    <row r="216" s="271" customFormat="1" ht="15.4" hidden="1" customHeight="1"/>
    <row r="217" s="271" customFormat="1" ht="15.4" hidden="1" customHeight="1"/>
    <row r="218" s="271" customFormat="1" ht="15.4" hidden="1" customHeight="1"/>
    <row r="219" s="271" customFormat="1" ht="15.4" hidden="1" customHeight="1"/>
    <row r="220" s="271" customFormat="1" ht="15.4" hidden="1" customHeight="1"/>
    <row r="221" s="271" customFormat="1" ht="15.4" hidden="1" customHeight="1"/>
    <row r="222" s="271" customFormat="1" ht="15.4" hidden="1" customHeight="1"/>
    <row r="223" s="271" customFormat="1" ht="15.4" hidden="1" customHeight="1"/>
    <row r="224" s="271" customFormat="1" ht="15.4" hidden="1" customHeight="1"/>
    <row r="225" s="271" customFormat="1" ht="15.4" hidden="1" customHeight="1"/>
    <row r="226" s="271" customFormat="1" ht="15.4" hidden="1" customHeight="1"/>
    <row r="227" s="271" customFormat="1" ht="15.4" hidden="1" customHeight="1"/>
    <row r="228" s="271" customFormat="1" ht="15.4" hidden="1" customHeight="1"/>
    <row r="229" s="271" customFormat="1" ht="15.4" hidden="1" customHeight="1"/>
    <row r="230" s="271" customFormat="1" ht="15.4" hidden="1" customHeight="1"/>
    <row r="231" s="271" customFormat="1" ht="15.4" hidden="1" customHeight="1"/>
    <row r="232" s="271" customFormat="1" ht="15.4" hidden="1" customHeight="1"/>
    <row r="233" s="271" customFormat="1" ht="15.4" hidden="1" customHeight="1"/>
    <row r="234" s="271" customFormat="1" ht="15.4" hidden="1" customHeight="1"/>
    <row r="235" s="271" customFormat="1" ht="15.4" hidden="1" customHeight="1"/>
    <row r="236" s="271" customFormat="1" ht="15.4" hidden="1" customHeight="1"/>
    <row r="237" s="271" customFormat="1" ht="15.4" hidden="1" customHeight="1"/>
    <row r="238" s="271" customFormat="1" ht="15.4" hidden="1" customHeight="1"/>
    <row r="239" s="271" customFormat="1" ht="15.4" hidden="1" customHeight="1"/>
    <row r="240" s="271" customFormat="1" ht="15.4" hidden="1" customHeight="1"/>
    <row r="241" spans="8:8" ht="15.4" hidden="1" customHeight="1">
      <c r="H241" s="271"/>
    </row>
    <row r="242" spans="8:8" ht="15.4" hidden="1" customHeight="1">
      <c r="H242" s="271"/>
    </row>
    <row r="243" spans="8:8" ht="15.4" hidden="1" customHeight="1">
      <c r="H243" s="271"/>
    </row>
    <row r="244" spans="8:8" ht="15.4" hidden="1" customHeight="1">
      <c r="H244" s="271"/>
    </row>
    <row r="245" spans="8:8" ht="15.4" hidden="1" customHeight="1">
      <c r="H245" s="271"/>
    </row>
    <row r="246" spans="8:8" ht="15.4" hidden="1" customHeight="1">
      <c r="H246" s="271"/>
    </row>
    <row r="247" spans="8:8" ht="15.4" hidden="1" customHeight="1">
      <c r="H247" s="271"/>
    </row>
    <row r="248" spans="8:8" ht="15.4" hidden="1" customHeight="1">
      <c r="H248" s="271"/>
    </row>
    <row r="249" spans="8:8" ht="15.4" hidden="1" customHeight="1">
      <c r="H249" s="271"/>
    </row>
    <row r="250" spans="8:8" ht="15.4" hidden="1" customHeight="1">
      <c r="H250" s="271"/>
    </row>
    <row r="251" spans="8:8" ht="15.4" hidden="1" customHeight="1">
      <c r="H251" s="271"/>
    </row>
    <row r="252" spans="8:8" ht="15.4" hidden="1" customHeight="1"/>
    <row r="253" spans="8:8" ht="15.4" hidden="1" customHeight="1"/>
    <row r="254" spans="8:8" ht="15.4" hidden="1" customHeight="1"/>
    <row r="255" spans="8:8" ht="15.4" hidden="1" customHeight="1"/>
    <row r="256" spans="8:8" ht="15.4" hidden="1" customHeight="1"/>
    <row r="257" ht="15.4" hidden="1" customHeight="1"/>
    <row r="258" ht="15.4" hidden="1" customHeight="1"/>
    <row r="259" ht="15.4" hidden="1" customHeight="1"/>
    <row r="260" ht="15.4" hidden="1" customHeight="1"/>
    <row r="261" ht="15.4" hidden="1" customHeight="1"/>
    <row r="262" ht="15.4" hidden="1" customHeight="1"/>
    <row r="263" ht="15.4" hidden="1" customHeight="1"/>
    <row r="264" ht="15.4" hidden="1" customHeight="1"/>
    <row r="265" ht="15.4" hidden="1" customHeight="1"/>
    <row r="266" ht="15.4" hidden="1" customHeight="1"/>
    <row r="267" ht="15.4" hidden="1" customHeight="1"/>
    <row r="268" ht="15.4" hidden="1" customHeight="1"/>
    <row r="269" ht="15.4" hidden="1" customHeight="1"/>
    <row r="270" ht="15.4" hidden="1" customHeight="1"/>
    <row r="271" ht="15.4" hidden="1" customHeight="1"/>
    <row r="272" ht="15.4" hidden="1" customHeight="1"/>
    <row r="273" ht="15.4" hidden="1" customHeight="1"/>
    <row r="274" ht="15.4" hidden="1" customHeight="1"/>
  </sheetData>
  <conditionalFormatting sqref="AP13:AT13 AP10:AT11">
    <cfRule type="expression" dxfId="10" priority="4">
      <formula>#REF!</formula>
    </cfRule>
    <cfRule type="expression" dxfId="9" priority="5">
      <formula>#REF!</formula>
    </cfRule>
  </conditionalFormatting>
  <conditionalFormatting sqref="AQ27:AT27">
    <cfRule type="expression" dxfId="8" priority="3">
      <formula>#REF!=FALSE</formula>
    </cfRule>
  </conditionalFormatting>
  <conditionalFormatting sqref="AP20">
    <cfRule type="expression" dxfId="7" priority="2">
      <formula>#REF!=FALSE</formula>
    </cfRule>
  </conditionalFormatting>
  <conditionalFormatting sqref="AQ20:AS20">
    <cfRule type="expression" dxfId="6" priority="1">
      <formula>#REF!=FALSE</formula>
    </cfRule>
  </conditionalFormatting>
  <pageMargins left="0.23622047244094491" right="0.23622047244094491" top="0.74803149606299213" bottom="0.74803149606299213" header="0.31496062992125984" footer="0.31496062992125984"/>
  <pageSetup paperSize="8" scale="78" fitToHeight="0" orientation="portrait" r:id="rId1"/>
  <headerFooter>
    <oddFooter>&amp;LDraft at &amp;D&amp;C&amp;P of &amp;N&amp;R"&amp;A" sheet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61515" r:id="rId4" name="Drop Down 11">
              <controlPr defaultSize="0" autoLine="0" autoPict="0">
                <anchor moveWithCells="1">
                  <from>
                    <xdr:col>6</xdr:col>
                    <xdr:colOff>57150</xdr:colOff>
                    <xdr:row>0</xdr:row>
                    <xdr:rowOff>76200</xdr:rowOff>
                  </from>
                  <to>
                    <xdr:col>7</xdr:col>
                    <xdr:colOff>571500</xdr:colOff>
                    <xdr:row>1</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9">
    <tabColor rgb="FF9BBB59"/>
    <pageSetUpPr fitToPage="1"/>
  </sheetPr>
  <dimension ref="A1:AF163"/>
  <sheetViews>
    <sheetView zoomScale="75" zoomScaleNormal="75" workbookViewId="0">
      <pane ySplit="1" topLeftCell="A2" activePane="bottomLeft" state="frozen"/>
      <selection activeCell="G12" sqref="G12"/>
      <selection pane="bottomLeft" activeCell="G12" sqref="G12"/>
    </sheetView>
  </sheetViews>
  <sheetFormatPr defaultColWidth="0" defaultRowHeight="0" customHeight="1" zeroHeight="1"/>
  <cols>
    <col min="1" max="3" width="1.625" style="168" customWidth="1"/>
    <col min="4" max="4" width="12.125" style="168" customWidth="1"/>
    <col min="5" max="6" width="18.75" style="168" customWidth="1"/>
    <col min="7" max="7" width="25.5" style="168" customWidth="1"/>
    <col min="8" max="8" width="3.125" style="168" customWidth="1"/>
    <col min="9" max="9" width="40.625" style="168" customWidth="1"/>
    <col min="10" max="10" width="17.875" style="168" customWidth="1"/>
    <col min="11" max="11" width="15.875" style="168" customWidth="1"/>
    <col min="12" max="18" width="12.625" style="168" customWidth="1"/>
    <col min="19" max="19" width="14.375" style="168" customWidth="1"/>
    <col min="20" max="20" width="2" style="168" customWidth="1"/>
    <col min="21" max="32" width="0" style="168" hidden="1" customWidth="1"/>
    <col min="33" max="16384" width="9" style="168" hidden="1"/>
  </cols>
  <sheetData>
    <row r="1" spans="1:29" s="106" customFormat="1" ht="19.5">
      <c r="A1" s="56" t="s">
        <v>129</v>
      </c>
      <c r="B1" s="56"/>
      <c r="C1" s="56"/>
      <c r="D1" s="56"/>
      <c r="E1" s="56"/>
      <c r="F1" s="56"/>
      <c r="G1" s="56"/>
      <c r="S1" s="281"/>
    </row>
    <row r="2" spans="1:29" s="169" customFormat="1" ht="15" customHeight="1">
      <c r="S2" s="179"/>
      <c r="T2" s="179"/>
      <c r="U2" s="179"/>
      <c r="V2" s="179"/>
      <c r="W2" s="179"/>
      <c r="X2" s="179"/>
      <c r="Y2" s="179"/>
      <c r="Z2" s="179"/>
      <c r="AA2" s="179"/>
      <c r="AB2" s="179"/>
      <c r="AC2" s="179"/>
    </row>
    <row r="3" spans="1:29" ht="15" customHeight="1">
      <c r="B3" s="170" t="s">
        <v>159</v>
      </c>
      <c r="C3" s="170"/>
      <c r="D3" s="170"/>
      <c r="E3" s="170"/>
      <c r="F3" s="170"/>
      <c r="G3" s="170"/>
      <c r="H3" s="170"/>
      <c r="I3" s="170"/>
      <c r="J3" s="170"/>
      <c r="K3" s="170"/>
      <c r="L3" s="170"/>
      <c r="M3" s="170"/>
      <c r="N3" s="170"/>
      <c r="O3" s="170"/>
      <c r="P3" s="170"/>
      <c r="Q3" s="170"/>
      <c r="R3" s="170"/>
      <c r="S3" s="170"/>
      <c r="T3" s="204"/>
      <c r="U3" s="204"/>
      <c r="V3" s="204"/>
      <c r="W3" s="204"/>
      <c r="X3" s="204"/>
      <c r="Y3" s="204"/>
      <c r="Z3" s="204"/>
      <c r="AA3" s="204"/>
      <c r="AB3" s="204"/>
      <c r="AC3" s="204"/>
    </row>
    <row r="4" spans="1:29" ht="15" customHeight="1">
      <c r="B4" s="95" t="s">
        <v>160</v>
      </c>
      <c r="C4" s="95"/>
      <c r="D4" s="95"/>
      <c r="E4" s="95"/>
      <c r="F4" s="95"/>
      <c r="G4" s="95"/>
      <c r="H4" s="95"/>
      <c r="I4" s="95"/>
      <c r="J4" s="95"/>
      <c r="K4" s="95"/>
      <c r="L4" s="95"/>
      <c r="M4" s="95"/>
      <c r="N4" s="95"/>
      <c r="O4" s="95"/>
      <c r="P4" s="95"/>
      <c r="Q4" s="95"/>
      <c r="R4" s="95"/>
      <c r="S4" s="95"/>
      <c r="T4" s="214"/>
      <c r="U4" s="214"/>
      <c r="V4" s="214"/>
      <c r="W4" s="214"/>
      <c r="X4" s="214"/>
      <c r="Y4" s="214"/>
      <c r="Z4" s="214"/>
      <c r="AA4" s="214"/>
      <c r="AB4" s="214"/>
      <c r="AC4" s="214"/>
    </row>
    <row r="5" spans="1:29" ht="15" customHeight="1">
      <c r="B5" s="95" t="s">
        <v>161</v>
      </c>
      <c r="C5" s="95"/>
      <c r="D5" s="95"/>
      <c r="E5" s="95"/>
      <c r="F5" s="95"/>
      <c r="G5" s="95"/>
      <c r="H5" s="95"/>
      <c r="I5" s="95"/>
      <c r="J5" s="95"/>
      <c r="K5" s="95"/>
      <c r="L5" s="95"/>
      <c r="M5" s="95"/>
      <c r="N5" s="95"/>
      <c r="O5" s="95"/>
      <c r="P5" s="95"/>
      <c r="Q5" s="95"/>
      <c r="R5" s="95"/>
      <c r="S5" s="95"/>
      <c r="T5" s="214"/>
      <c r="U5" s="214"/>
      <c r="V5" s="214"/>
      <c r="W5" s="214"/>
      <c r="X5" s="214"/>
      <c r="Y5" s="214"/>
      <c r="Z5" s="214"/>
      <c r="AA5" s="214"/>
      <c r="AB5" s="214"/>
      <c r="AC5" s="214"/>
    </row>
    <row r="6" spans="1:29" s="177" customFormat="1" ht="15" customHeight="1">
      <c r="F6" s="214"/>
      <c r="G6" s="214"/>
      <c r="H6" s="214"/>
      <c r="I6" s="214"/>
      <c r="J6" s="214"/>
      <c r="K6" s="214"/>
      <c r="L6" s="214"/>
      <c r="M6" s="214"/>
      <c r="N6" s="214"/>
      <c r="O6" s="214"/>
      <c r="P6" s="214"/>
      <c r="Q6" s="214"/>
      <c r="R6" s="214"/>
      <c r="S6" s="214"/>
      <c r="T6" s="214"/>
      <c r="U6" s="214"/>
      <c r="V6" s="214"/>
      <c r="W6" s="214"/>
      <c r="X6" s="214"/>
      <c r="Y6" s="214"/>
      <c r="Z6" s="214"/>
      <c r="AA6" s="214"/>
      <c r="AB6" s="214"/>
      <c r="AC6" s="214"/>
    </row>
    <row r="7" spans="1:29" ht="15" customHeight="1">
      <c r="L7" s="111"/>
      <c r="T7" s="177"/>
      <c r="U7" s="177"/>
      <c r="V7" s="177"/>
      <c r="W7" s="177"/>
      <c r="X7" s="177"/>
      <c r="Y7" s="177"/>
      <c r="Z7" s="177"/>
      <c r="AA7" s="177"/>
      <c r="AB7" s="177"/>
      <c r="AC7" s="177"/>
    </row>
    <row r="8" spans="1:29" s="181" customFormat="1" ht="15" customHeight="1">
      <c r="C8" s="197" t="s">
        <v>267</v>
      </c>
      <c r="D8" s="197"/>
      <c r="E8" s="197"/>
      <c r="F8" s="197"/>
      <c r="G8" s="197"/>
      <c r="H8" s="197"/>
      <c r="I8" s="197"/>
      <c r="J8" s="197"/>
      <c r="K8" s="197"/>
      <c r="L8" s="197"/>
      <c r="M8" s="197"/>
      <c r="N8" s="197"/>
      <c r="O8" s="197"/>
      <c r="P8" s="197"/>
      <c r="Q8" s="197"/>
      <c r="R8" s="197"/>
      <c r="S8" s="197"/>
      <c r="T8" s="151"/>
      <c r="U8" s="151"/>
      <c r="V8" s="151"/>
      <c r="W8" s="151"/>
      <c r="X8" s="151"/>
      <c r="Y8" s="151"/>
      <c r="Z8" s="151"/>
      <c r="AA8" s="151"/>
      <c r="AB8" s="151"/>
      <c r="AC8" s="151"/>
    </row>
    <row r="9" spans="1:29" s="181" customFormat="1" ht="15" customHeight="1">
      <c r="H9" s="47"/>
      <c r="I9" s="47"/>
      <c r="J9" s="47"/>
      <c r="K9" s="47"/>
      <c r="L9" s="231"/>
      <c r="M9" s="231"/>
      <c r="N9" s="231"/>
      <c r="O9" s="231"/>
      <c r="P9" s="231"/>
      <c r="Q9" s="231"/>
      <c r="R9" s="231"/>
      <c r="S9" s="231"/>
      <c r="T9" s="231"/>
      <c r="U9" s="231"/>
      <c r="V9" s="231"/>
      <c r="W9" s="231"/>
      <c r="X9" s="231"/>
      <c r="Y9" s="231"/>
      <c r="Z9" s="47"/>
      <c r="AA9" s="47"/>
      <c r="AB9" s="47"/>
      <c r="AC9" s="47"/>
    </row>
    <row r="10" spans="1:29" s="181" customFormat="1" ht="15" customHeight="1">
      <c r="H10" s="186"/>
      <c r="I10" s="186"/>
      <c r="J10" s="186"/>
      <c r="K10" s="186"/>
      <c r="L10" s="187"/>
      <c r="M10" s="187"/>
      <c r="N10" s="187"/>
      <c r="O10" s="187"/>
      <c r="P10" s="187"/>
      <c r="Q10" s="187"/>
      <c r="R10" s="187"/>
      <c r="S10" s="187"/>
      <c r="T10" s="231"/>
      <c r="U10" s="231"/>
      <c r="V10" s="231"/>
      <c r="W10" s="231"/>
      <c r="X10" s="231"/>
      <c r="Y10" s="231"/>
      <c r="Z10" s="47"/>
      <c r="AA10" s="47"/>
      <c r="AB10" s="47"/>
      <c r="AC10" s="47"/>
    </row>
    <row r="11" spans="1:29" s="181" customFormat="1" ht="15" customHeight="1">
      <c r="H11" s="186"/>
      <c r="I11" s="188" t="s">
        <v>37</v>
      </c>
      <c r="J11" s="188" t="s">
        <v>125</v>
      </c>
      <c r="K11" s="188"/>
      <c r="L11" s="188" t="s">
        <v>22</v>
      </c>
      <c r="M11" s="187"/>
      <c r="N11" s="187"/>
      <c r="O11" s="187"/>
      <c r="P11" s="187"/>
      <c r="Q11" s="187"/>
      <c r="R11" s="187"/>
      <c r="S11" s="187"/>
      <c r="T11" s="231"/>
      <c r="U11" s="231"/>
      <c r="V11" s="231"/>
      <c r="W11" s="231"/>
      <c r="X11" s="231"/>
      <c r="Y11" s="231"/>
      <c r="Z11" s="47"/>
      <c r="AA11" s="47"/>
      <c r="AB11" s="47"/>
      <c r="AC11" s="47"/>
    </row>
    <row r="12" spans="1:29" s="181" customFormat="1" ht="15" customHeight="1">
      <c r="A12" s="182"/>
      <c r="B12" s="182"/>
      <c r="C12" s="182"/>
      <c r="D12" s="182"/>
      <c r="E12" s="182"/>
      <c r="H12" s="80"/>
      <c r="I12" s="81" t="str">
        <f>UserInterface!G17</f>
        <v>NGESO</v>
      </c>
      <c r="J12" s="109">
        <f>UserInterface!G10</f>
        <v>44651</v>
      </c>
      <c r="K12" s="338"/>
      <c r="L12" s="81" t="str">
        <f ca="1">MID(CELL("filename"),SEARCH("[",CELL("filename"))+1,SEARCH("]",CELL("filename"))-SEARCH("[",CELL("filename"))-1)</f>
        <v>PCFM ESO v2.8.xlsm</v>
      </c>
      <c r="M12" s="82"/>
      <c r="N12" s="82"/>
      <c r="O12" s="82"/>
      <c r="P12" s="82"/>
      <c r="Q12" s="82"/>
      <c r="R12" s="82"/>
      <c r="S12" s="82"/>
      <c r="T12" s="185"/>
      <c r="U12" s="185"/>
      <c r="V12" s="185"/>
      <c r="W12" s="185"/>
      <c r="X12" s="185"/>
      <c r="Y12" s="185"/>
      <c r="Z12" s="171"/>
      <c r="AA12" s="171"/>
      <c r="AB12" s="171"/>
      <c r="AC12" s="171"/>
    </row>
    <row r="13" spans="1:29" s="181" customFormat="1" ht="15" customHeight="1" thickBot="1">
      <c r="A13" s="182"/>
      <c r="B13" s="182"/>
      <c r="C13" s="182"/>
      <c r="D13" s="182"/>
      <c r="E13" s="182"/>
      <c r="J13" s="375"/>
      <c r="Q13" s="182"/>
      <c r="R13" s="182"/>
      <c r="S13" s="198"/>
      <c r="T13" s="198"/>
      <c r="U13" s="198"/>
      <c r="V13" s="198"/>
      <c r="W13" s="198"/>
      <c r="X13" s="198"/>
      <c r="Y13" s="198"/>
      <c r="Z13" s="198"/>
      <c r="AA13" s="198"/>
      <c r="AB13" s="198"/>
      <c r="AC13" s="198"/>
    </row>
    <row r="14" spans="1:29" s="181" customFormat="1" ht="15" customHeight="1">
      <c r="A14" s="182"/>
      <c r="B14" s="182"/>
      <c r="C14" s="182"/>
      <c r="D14" s="182"/>
      <c r="E14" s="182"/>
      <c r="H14" s="189"/>
      <c r="I14" s="200" t="s">
        <v>124</v>
      </c>
      <c r="J14" s="376" t="s">
        <v>322</v>
      </c>
      <c r="K14" s="377" t="s">
        <v>323</v>
      </c>
      <c r="L14" s="205">
        <v>44651</v>
      </c>
      <c r="M14" s="199">
        <v>45016</v>
      </c>
      <c r="N14" s="199">
        <v>45382</v>
      </c>
      <c r="O14" s="199">
        <v>45747</v>
      </c>
      <c r="P14" s="404">
        <v>46112</v>
      </c>
      <c r="Q14" s="393" t="s">
        <v>232</v>
      </c>
      <c r="R14" s="230" t="s">
        <v>233</v>
      </c>
      <c r="S14" s="282"/>
      <c r="T14" s="182"/>
      <c r="U14" s="182"/>
      <c r="V14" s="182"/>
      <c r="W14" s="182"/>
      <c r="X14" s="182"/>
      <c r="Y14" s="182"/>
      <c r="Z14" s="182"/>
      <c r="AA14" s="182"/>
      <c r="AB14" s="182"/>
      <c r="AC14" s="182"/>
    </row>
    <row r="15" spans="1:29" s="181" customFormat="1" ht="15" customHeight="1">
      <c r="A15" s="182"/>
      <c r="B15" s="182"/>
      <c r="C15" s="182"/>
      <c r="D15" s="182"/>
      <c r="E15" s="182"/>
      <c r="H15" s="191"/>
      <c r="I15" s="192" t="s">
        <v>46</v>
      </c>
      <c r="J15" s="342"/>
      <c r="K15" s="341"/>
      <c r="L15" s="208"/>
      <c r="M15" s="351"/>
      <c r="N15" s="351"/>
      <c r="O15" s="351"/>
      <c r="P15" s="405"/>
      <c r="Q15" s="394"/>
      <c r="R15" s="193"/>
      <c r="S15" s="282"/>
      <c r="T15" s="182"/>
      <c r="U15" s="182"/>
      <c r="V15" s="182"/>
      <c r="W15" s="182"/>
      <c r="X15" s="182"/>
      <c r="Y15" s="182"/>
      <c r="Z15" s="182"/>
      <c r="AA15" s="182"/>
      <c r="AB15" s="182"/>
      <c r="AC15" s="182"/>
    </row>
    <row r="16" spans="1:29" s="181" customFormat="1" ht="15" customHeight="1">
      <c r="A16" s="182"/>
      <c r="B16" s="182"/>
      <c r="C16" s="182"/>
      <c r="D16" s="365" t="s">
        <v>272</v>
      </c>
      <c r="E16" s="365" t="s">
        <v>46</v>
      </c>
      <c r="F16" s="365" t="s">
        <v>338</v>
      </c>
      <c r="G16" s="181" t="str">
        <f>D16&amp;"_"&amp;E16&amp;"_"&amp;F16</f>
        <v>ESO_Totex_SlowMoney</v>
      </c>
      <c r="H16" s="194">
        <v>1</v>
      </c>
      <c r="I16" s="190" t="s">
        <v>118</v>
      </c>
      <c r="J16" s="343" t="s">
        <v>235</v>
      </c>
      <c r="K16" s="340"/>
      <c r="L16" s="206">
        <f>SystemOperator!AP281</f>
        <v>94.91945346325393</v>
      </c>
      <c r="M16" s="364">
        <f>SystemOperator!AQ281</f>
        <v>85.636144936020003</v>
      </c>
      <c r="N16" s="364">
        <f>SystemOperator!AR281</f>
        <v>92.370785684698461</v>
      </c>
      <c r="O16" s="364">
        <f>SystemOperator!AS281</f>
        <v>91.196779277329824</v>
      </c>
      <c r="P16" s="406">
        <f>SystemOperator!AT281</f>
        <v>81.455287000221134</v>
      </c>
      <c r="Q16" s="395">
        <f>SUM($L16:$P16)</f>
        <v>445.57845036152332</v>
      </c>
      <c r="R16" s="196">
        <f>IFERROR( AVERAGE($L16:$P16), 0)</f>
        <v>89.115690072304659</v>
      </c>
      <c r="S16" s="282"/>
      <c r="T16" s="182"/>
      <c r="U16" s="182"/>
      <c r="V16" s="182"/>
      <c r="W16" s="182"/>
      <c r="X16" s="182"/>
      <c r="Y16" s="182"/>
      <c r="Z16" s="182"/>
      <c r="AA16" s="182"/>
      <c r="AB16" s="182"/>
      <c r="AC16" s="182"/>
    </row>
    <row r="17" spans="1:29" s="181" customFormat="1" ht="15" customHeight="1">
      <c r="A17" s="182"/>
      <c r="B17" s="182"/>
      <c r="C17" s="182"/>
      <c r="D17" s="365" t="s">
        <v>272</v>
      </c>
      <c r="E17" s="365" t="s">
        <v>46</v>
      </c>
      <c r="F17" s="365" t="s">
        <v>339</v>
      </c>
      <c r="G17" s="181" t="str">
        <f t="shared" ref="G17:G63" si="0">D17&amp;"_"&amp;E17&amp;"_"&amp;F17</f>
        <v>ESO_Totex_FastMoney</v>
      </c>
      <c r="H17" s="194">
        <f>+H16+1</f>
        <v>2</v>
      </c>
      <c r="I17" s="190" t="s">
        <v>119</v>
      </c>
      <c r="J17" s="343" t="s">
        <v>235</v>
      </c>
      <c r="K17" s="340"/>
      <c r="L17" s="206">
        <f>SystemOperator!AP279</f>
        <v>160.92812999565155</v>
      </c>
      <c r="M17" s="364">
        <f>SystemOperator!AQ279</f>
        <v>162.58456502345828</v>
      </c>
      <c r="N17" s="364">
        <f>SystemOperator!AR279</f>
        <v>167.82861061022678</v>
      </c>
      <c r="O17" s="364">
        <f>SystemOperator!AS279</f>
        <v>174.68304368864634</v>
      </c>
      <c r="P17" s="406">
        <f>SystemOperator!AT279</f>
        <v>174.69341425833588</v>
      </c>
      <c r="Q17" s="395">
        <f t="shared" ref="Q17:Q25" si="1">SUM($L17:$P17)</f>
        <v>840.71776357631882</v>
      </c>
      <c r="R17" s="196">
        <f t="shared" ref="R17:R25" si="2">IFERROR( AVERAGE($L17:$P17), 0)</f>
        <v>168.14355271526375</v>
      </c>
      <c r="S17" s="282"/>
      <c r="T17" s="182"/>
      <c r="U17" s="182"/>
      <c r="V17" s="182"/>
      <c r="W17" s="182"/>
      <c r="X17" s="182"/>
      <c r="Y17" s="182"/>
      <c r="Z17" s="182"/>
      <c r="AA17" s="182"/>
      <c r="AB17" s="182"/>
      <c r="AC17" s="182"/>
    </row>
    <row r="18" spans="1:29" s="181" customFormat="1" ht="15" customHeight="1">
      <c r="A18" s="182"/>
      <c r="B18" s="182"/>
      <c r="C18" s="182"/>
      <c r="D18" s="365" t="s">
        <v>272</v>
      </c>
      <c r="E18" s="365" t="s">
        <v>46</v>
      </c>
      <c r="F18" s="365" t="s">
        <v>340</v>
      </c>
      <c r="G18" s="181" t="str">
        <f t="shared" si="0"/>
        <v>ESO_Totex_PostTIMTotex</v>
      </c>
      <c r="H18" s="194">
        <f>+H17+1</f>
        <v>3</v>
      </c>
      <c r="I18" s="190" t="s">
        <v>120</v>
      </c>
      <c r="J18" s="343" t="s">
        <v>235</v>
      </c>
      <c r="K18" s="340"/>
      <c r="L18" s="206">
        <f>SystemOperator!AP268</f>
        <v>255.84758345890549</v>
      </c>
      <c r="M18" s="364">
        <f>SystemOperator!AQ268</f>
        <v>248.22070995947828</v>
      </c>
      <c r="N18" s="364">
        <f>SystemOperator!AR268</f>
        <v>260.19939629492524</v>
      </c>
      <c r="O18" s="364">
        <f>SystemOperator!AS268</f>
        <v>265.87982296597613</v>
      </c>
      <c r="P18" s="406">
        <f>SystemOperator!AT268</f>
        <v>256.14870125855703</v>
      </c>
      <c r="Q18" s="395">
        <f t="shared" si="1"/>
        <v>1286.2962139378424</v>
      </c>
      <c r="R18" s="196">
        <f t="shared" si="2"/>
        <v>257.2592427875685</v>
      </c>
      <c r="S18" s="282"/>
      <c r="T18" s="182"/>
      <c r="U18" s="182"/>
      <c r="V18" s="182"/>
      <c r="W18" s="182"/>
      <c r="X18" s="182"/>
      <c r="Y18" s="182"/>
      <c r="Z18" s="182"/>
      <c r="AA18" s="182"/>
      <c r="AB18" s="182"/>
      <c r="AC18" s="182"/>
    </row>
    <row r="19" spans="1:29" s="181" customFormat="1" ht="15" customHeight="1">
      <c r="A19" s="182"/>
      <c r="B19" s="182"/>
      <c r="C19" s="182"/>
      <c r="D19" s="182"/>
      <c r="E19" s="182"/>
      <c r="F19" s="182"/>
      <c r="H19" s="191"/>
      <c r="I19" s="192" t="s">
        <v>10</v>
      </c>
      <c r="J19" s="342"/>
      <c r="K19" s="341"/>
      <c r="L19" s="208"/>
      <c r="M19" s="351"/>
      <c r="N19" s="351"/>
      <c r="O19" s="351"/>
      <c r="P19" s="405"/>
      <c r="Q19" s="394"/>
      <c r="R19" s="193"/>
      <c r="S19" s="282"/>
      <c r="T19" s="182"/>
      <c r="U19" s="182"/>
      <c r="V19" s="182"/>
      <c r="W19" s="182"/>
      <c r="X19" s="182"/>
      <c r="Y19" s="182"/>
      <c r="Z19" s="182"/>
      <c r="AA19" s="182"/>
      <c r="AB19" s="182"/>
      <c r="AC19" s="182"/>
    </row>
    <row r="20" spans="1:29" s="181" customFormat="1" ht="15" customHeight="1">
      <c r="A20" s="182"/>
      <c r="B20" s="182"/>
      <c r="C20" s="182"/>
      <c r="D20" s="365" t="s">
        <v>272</v>
      </c>
      <c r="E20" s="365" t="s">
        <v>17</v>
      </c>
      <c r="F20" s="365" t="s">
        <v>341</v>
      </c>
      <c r="G20" s="181" t="str">
        <f t="shared" si="0"/>
        <v>ESO_RAV_OpeningBeforeTransfers</v>
      </c>
      <c r="H20" s="194">
        <f>MAX(H$12:H19) + 1</f>
        <v>4</v>
      </c>
      <c r="I20" s="190" t="s">
        <v>209</v>
      </c>
      <c r="J20" s="343" t="s">
        <v>235</v>
      </c>
      <c r="K20" s="340"/>
      <c r="L20" s="206">
        <f>SystemOperator!AP440</f>
        <v>213.28818929220472</v>
      </c>
      <c r="M20" s="364">
        <f>SystemOperator!AQ440</f>
        <v>275.64608232017491</v>
      </c>
      <c r="N20" s="364">
        <f>SystemOperator!AR440</f>
        <v>302.15936766993178</v>
      </c>
      <c r="O20" s="364">
        <f>SystemOperator!AS440</f>
        <v>329.3410729672047</v>
      </c>
      <c r="P20" s="406">
        <f>SystemOperator!AT440</f>
        <v>348.92767967865643</v>
      </c>
      <c r="Q20" s="395">
        <f t="shared" si="1"/>
        <v>1469.3623919281724</v>
      </c>
      <c r="R20" s="196">
        <f t="shared" si="2"/>
        <v>293.87247838563451</v>
      </c>
      <c r="S20" s="282"/>
      <c r="T20" s="182"/>
      <c r="U20" s="182"/>
      <c r="V20" s="182"/>
      <c r="W20" s="182"/>
      <c r="X20" s="182"/>
      <c r="Y20" s="182"/>
      <c r="Z20" s="182"/>
      <c r="AA20" s="182"/>
      <c r="AB20" s="182"/>
      <c r="AC20" s="182"/>
    </row>
    <row r="21" spans="1:29" s="181" customFormat="1" ht="15" customHeight="1">
      <c r="A21" s="182"/>
      <c r="B21" s="182"/>
      <c r="C21" s="182"/>
      <c r="D21" s="365" t="s">
        <v>272</v>
      </c>
      <c r="E21" s="365" t="s">
        <v>17</v>
      </c>
      <c r="F21" s="365" t="s">
        <v>77</v>
      </c>
      <c r="G21" s="181" t="str">
        <f t="shared" si="0"/>
        <v>ESO_RAV_Transfers</v>
      </c>
      <c r="H21" s="194">
        <f>MAX(H$12:H20) + 1</f>
        <v>5</v>
      </c>
      <c r="I21" s="190" t="s">
        <v>77</v>
      </c>
      <c r="J21" s="343" t="s">
        <v>235</v>
      </c>
      <c r="K21" s="340"/>
      <c r="L21" s="206">
        <f>SystemOperator!AP441</f>
        <v>18.972999999999999</v>
      </c>
      <c r="M21" s="364">
        <f>SystemOperator!AQ441</f>
        <v>0</v>
      </c>
      <c r="N21" s="364">
        <f>SystemOperator!AR441</f>
        <v>0</v>
      </c>
      <c r="O21" s="364">
        <f>SystemOperator!AS441</f>
        <v>0</v>
      </c>
      <c r="P21" s="406">
        <f>SystemOperator!AT441</f>
        <v>0</v>
      </c>
      <c r="Q21" s="395">
        <f t="shared" si="1"/>
        <v>18.972999999999999</v>
      </c>
      <c r="R21" s="196">
        <f t="shared" si="2"/>
        <v>3.7946</v>
      </c>
      <c r="S21" s="282"/>
      <c r="T21" s="182"/>
      <c r="U21" s="182"/>
      <c r="V21" s="182"/>
      <c r="W21" s="182"/>
      <c r="X21" s="182"/>
      <c r="Y21" s="182"/>
      <c r="Z21" s="182"/>
      <c r="AA21" s="182"/>
      <c r="AB21" s="182"/>
      <c r="AC21" s="182"/>
    </row>
    <row r="22" spans="1:29" s="181" customFormat="1" ht="15" customHeight="1">
      <c r="A22" s="182"/>
      <c r="B22" s="182"/>
      <c r="C22" s="182"/>
      <c r="D22" s="365" t="s">
        <v>272</v>
      </c>
      <c r="E22" s="365" t="s">
        <v>17</v>
      </c>
      <c r="F22" s="365" t="s">
        <v>342</v>
      </c>
      <c r="G22" s="181" t="str">
        <f t="shared" si="0"/>
        <v>ESO_RAV_OpeningAfterTransfers</v>
      </c>
      <c r="H22" s="194">
        <f>MAX(H$12:H21) + 1</f>
        <v>6</v>
      </c>
      <c r="I22" s="190" t="s">
        <v>210</v>
      </c>
      <c r="J22" s="343" t="s">
        <v>235</v>
      </c>
      <c r="K22" s="340"/>
      <c r="L22" s="206">
        <f>SystemOperator!AP442</f>
        <v>232.26118929220473</v>
      </c>
      <c r="M22" s="364">
        <f>SystemOperator!AQ442</f>
        <v>275.64608232017491</v>
      </c>
      <c r="N22" s="364">
        <f>SystemOperator!AR442</f>
        <v>302.15936766993178</v>
      </c>
      <c r="O22" s="364">
        <f>SystemOperator!AS442</f>
        <v>329.3410729672047</v>
      </c>
      <c r="P22" s="406">
        <f>SystemOperator!AT442</f>
        <v>348.92767967865643</v>
      </c>
      <c r="Q22" s="395">
        <f t="shared" si="1"/>
        <v>1488.3353919281724</v>
      </c>
      <c r="R22" s="196">
        <f t="shared" si="2"/>
        <v>297.66707838563445</v>
      </c>
      <c r="S22" s="282"/>
      <c r="T22" s="182"/>
      <c r="U22" s="182"/>
      <c r="V22" s="182"/>
      <c r="W22" s="182"/>
      <c r="X22" s="182"/>
      <c r="Y22" s="182"/>
      <c r="Z22" s="182"/>
      <c r="AA22" s="182"/>
      <c r="AB22" s="182"/>
      <c r="AC22" s="182"/>
    </row>
    <row r="23" spans="1:29" s="181" customFormat="1" ht="15" customHeight="1">
      <c r="A23" s="182"/>
      <c r="B23" s="182"/>
      <c r="C23" s="182"/>
      <c r="D23" s="365" t="s">
        <v>272</v>
      </c>
      <c r="E23" s="365" t="s">
        <v>17</v>
      </c>
      <c r="F23" s="365" t="s">
        <v>343</v>
      </c>
      <c r="G23" s="181" t="str">
        <f t="shared" si="0"/>
        <v>ESO_RAV_Additions</v>
      </c>
      <c r="H23" s="194">
        <f>MAX(H$12:H22) + 1</f>
        <v>7</v>
      </c>
      <c r="I23" s="190" t="s">
        <v>121</v>
      </c>
      <c r="J23" s="343" t="s">
        <v>235</v>
      </c>
      <c r="K23" s="340"/>
      <c r="L23" s="206">
        <f>SystemOperator!AP443</f>
        <v>94.91945346325393</v>
      </c>
      <c r="M23" s="364">
        <f>SystemOperator!AQ443</f>
        <v>85.636144936020003</v>
      </c>
      <c r="N23" s="364">
        <f>SystemOperator!AR443</f>
        <v>92.370785684698461</v>
      </c>
      <c r="O23" s="364">
        <f>SystemOperator!AS443</f>
        <v>91.196779277329824</v>
      </c>
      <c r="P23" s="406">
        <f>SystemOperator!AT443</f>
        <v>81.455287000221134</v>
      </c>
      <c r="Q23" s="395">
        <f t="shared" si="1"/>
        <v>445.57845036152332</v>
      </c>
      <c r="R23" s="196">
        <f t="shared" si="2"/>
        <v>89.115690072304659</v>
      </c>
      <c r="S23" s="282"/>
      <c r="T23" s="182"/>
      <c r="U23" s="182"/>
      <c r="V23" s="182"/>
      <c r="W23" s="182"/>
      <c r="X23" s="182"/>
      <c r="Y23" s="182"/>
      <c r="Z23" s="182"/>
      <c r="AA23" s="182"/>
      <c r="AB23" s="182"/>
      <c r="AC23" s="182"/>
    </row>
    <row r="24" spans="1:29" s="181" customFormat="1" ht="15" customHeight="1">
      <c r="A24" s="182"/>
      <c r="B24" s="182"/>
      <c r="C24" s="182"/>
      <c r="D24" s="365" t="s">
        <v>272</v>
      </c>
      <c r="E24" s="365" t="s">
        <v>17</v>
      </c>
      <c r="F24" s="365" t="s">
        <v>0</v>
      </c>
      <c r="G24" s="181" t="str">
        <f t="shared" si="0"/>
        <v>ESO_RAV_Depreciation</v>
      </c>
      <c r="H24" s="194">
        <f>MAX(H$12:H23) + 1</f>
        <v>8</v>
      </c>
      <c r="I24" s="190" t="s">
        <v>0</v>
      </c>
      <c r="J24" s="343" t="s">
        <v>235</v>
      </c>
      <c r="K24" s="340"/>
      <c r="L24" s="206">
        <f>SystemOperator!AP444</f>
        <v>-51.534560435283744</v>
      </c>
      <c r="M24" s="364">
        <f>SystemOperator!AQ444</f>
        <v>-59.122859586263147</v>
      </c>
      <c r="N24" s="364">
        <f>SystemOperator!AR444</f>
        <v>-65.189080387425534</v>
      </c>
      <c r="O24" s="364">
        <f>SystemOperator!AS444</f>
        <v>-71.610172565878074</v>
      </c>
      <c r="P24" s="406">
        <f>SystemOperator!AT444</f>
        <v>-77.324103502384375</v>
      </c>
      <c r="Q24" s="395">
        <f t="shared" si="1"/>
        <v>-324.78077647723489</v>
      </c>
      <c r="R24" s="196">
        <f t="shared" si="2"/>
        <v>-64.956155295446976</v>
      </c>
      <c r="S24" s="282"/>
      <c r="T24" s="182"/>
      <c r="U24" s="182"/>
      <c r="V24" s="182"/>
      <c r="W24" s="182"/>
      <c r="X24" s="182"/>
      <c r="Y24" s="182"/>
      <c r="Z24" s="182"/>
      <c r="AA24" s="182"/>
      <c r="AB24" s="182"/>
      <c r="AC24" s="182"/>
    </row>
    <row r="25" spans="1:29" s="181" customFormat="1" ht="15" customHeight="1">
      <c r="A25" s="182"/>
      <c r="B25" s="182"/>
      <c r="C25" s="182"/>
      <c r="D25" s="365" t="s">
        <v>272</v>
      </c>
      <c r="E25" s="365" t="s">
        <v>17</v>
      </c>
      <c r="F25" s="365" t="s">
        <v>344</v>
      </c>
      <c r="G25" s="181" t="str">
        <f t="shared" si="0"/>
        <v>ESO_RAV_Closing</v>
      </c>
      <c r="H25" s="194">
        <f>MAX(H$12:H24) + 1</f>
        <v>9</v>
      </c>
      <c r="I25" s="190" t="s">
        <v>11</v>
      </c>
      <c r="J25" s="343" t="s">
        <v>235</v>
      </c>
      <c r="K25" s="340"/>
      <c r="L25" s="206">
        <f>SystemOperator!AP445</f>
        <v>275.64608232017491</v>
      </c>
      <c r="M25" s="364">
        <f>SystemOperator!AQ445</f>
        <v>302.15936766993178</v>
      </c>
      <c r="N25" s="364">
        <f>SystemOperator!AR445</f>
        <v>329.3410729672047</v>
      </c>
      <c r="O25" s="364">
        <f>SystemOperator!AS445</f>
        <v>348.92767967865643</v>
      </c>
      <c r="P25" s="406">
        <f>SystemOperator!AT445</f>
        <v>353.05886317649316</v>
      </c>
      <c r="Q25" s="395">
        <f t="shared" si="1"/>
        <v>1609.1330658124609</v>
      </c>
      <c r="R25" s="196">
        <f t="shared" si="2"/>
        <v>321.82661316249221</v>
      </c>
      <c r="S25" s="282"/>
      <c r="T25" s="182"/>
      <c r="U25" s="182"/>
      <c r="V25" s="182"/>
      <c r="W25" s="182"/>
      <c r="X25" s="182"/>
      <c r="Y25" s="182"/>
      <c r="Z25" s="182"/>
      <c r="AA25" s="182"/>
      <c r="AB25" s="182"/>
      <c r="AC25" s="182"/>
    </row>
    <row r="26" spans="1:29" s="181" customFormat="1" ht="15" customHeight="1">
      <c r="A26" s="182"/>
      <c r="B26" s="182"/>
      <c r="C26" s="182"/>
      <c r="D26" s="182"/>
      <c r="E26" s="182"/>
      <c r="F26" s="182"/>
      <c r="G26" s="182"/>
      <c r="H26" s="191"/>
      <c r="I26" s="192" t="s">
        <v>405</v>
      </c>
      <c r="J26" s="342"/>
      <c r="K26" s="341"/>
      <c r="L26" s="209"/>
      <c r="M26" s="358"/>
      <c r="N26" s="358"/>
      <c r="O26" s="358"/>
      <c r="P26" s="360"/>
      <c r="Q26" s="396"/>
      <c r="R26" s="195"/>
      <c r="S26" s="282"/>
      <c r="T26" s="182"/>
      <c r="U26" s="182"/>
      <c r="V26" s="182"/>
      <c r="W26" s="182"/>
      <c r="X26" s="182"/>
      <c r="Y26" s="182"/>
      <c r="Z26" s="182"/>
      <c r="AA26" s="182"/>
      <c r="AB26" s="182"/>
      <c r="AC26" s="182"/>
    </row>
    <row r="27" spans="1:29" s="181" customFormat="1" ht="15" customHeight="1">
      <c r="A27" s="182"/>
      <c r="B27" s="182"/>
      <c r="C27" s="182"/>
      <c r="D27" s="365" t="s">
        <v>272</v>
      </c>
      <c r="E27" s="365" t="s">
        <v>345</v>
      </c>
      <c r="F27" s="365" t="s">
        <v>346</v>
      </c>
      <c r="G27" s="181" t="str">
        <f t="shared" si="0"/>
        <v>ESO_FinalProposals_FM</v>
      </c>
      <c r="H27" s="194">
        <f>MAX(H$12:H26) + 1</f>
        <v>10</v>
      </c>
      <c r="I27" s="190" t="s">
        <v>297</v>
      </c>
      <c r="J27" s="343" t="s">
        <v>235</v>
      </c>
      <c r="K27" s="340" t="s">
        <v>325</v>
      </c>
      <c r="L27" s="367">
        <f>IF($J$12 = $L$14, L40, INDEX(SavedResults!L$16:L$91, MATCH($G27, SavedResults!$G$16:$G$91, 0)))</f>
        <v>160.92812999565155</v>
      </c>
      <c r="M27" s="407">
        <f>IF($J$12 = $L$14, M40, INDEX(SavedResults!M$16:M$91, MATCH($G27, SavedResults!$G$16:$G$91, 0)))</f>
        <v>162.58456502345828</v>
      </c>
      <c r="N27" s="407">
        <f>IF($J$12 = $L$14, N40, INDEX(SavedResults!N$16:N$91, MATCH($G27, SavedResults!$G$16:$G$91, 0)))</f>
        <v>167.82861061022678</v>
      </c>
      <c r="O27" s="407">
        <f>IF($J$12 = $L$14, O40, INDEX(SavedResults!O$16:O$91, MATCH($G27, SavedResults!$G$16:$G$91, 0)))</f>
        <v>174.68304368864634</v>
      </c>
      <c r="P27" s="408">
        <f>IF($J$12 = $L$14, P40, INDEX(SavedResults!P$16:P$91, MATCH($G27, SavedResults!$G$16:$G$91, 0)))</f>
        <v>174.69341425833588</v>
      </c>
      <c r="Q27" s="395">
        <f t="shared" ref="Q27:Q57" si="3">SUM($L27:$P27)</f>
        <v>840.71776357631882</v>
      </c>
      <c r="R27" s="196">
        <f t="shared" ref="R27:R38" si="4">IFERROR( AVERAGE($L27:$P27), 0)</f>
        <v>168.14355271526375</v>
      </c>
      <c r="S27" s="282"/>
      <c r="T27" s="182"/>
      <c r="U27" s="182"/>
      <c r="V27" s="182"/>
      <c r="W27" s="182"/>
      <c r="X27" s="182"/>
      <c r="Y27" s="182"/>
      <c r="Z27" s="182"/>
      <c r="AA27" s="182"/>
      <c r="AB27" s="182"/>
      <c r="AC27" s="182"/>
    </row>
    <row r="28" spans="1:29" s="181" customFormat="1" ht="15" customHeight="1">
      <c r="A28" s="182"/>
      <c r="B28" s="182"/>
      <c r="C28" s="182"/>
      <c r="D28" s="365" t="s">
        <v>272</v>
      </c>
      <c r="E28" s="365" t="s">
        <v>345</v>
      </c>
      <c r="F28" s="365" t="s">
        <v>399</v>
      </c>
      <c r="G28" s="181" t="str">
        <f t="shared" si="0"/>
        <v>ESO_FinalProposals_PT</v>
      </c>
      <c r="H28" s="194">
        <f>MAX(H$12:H27) + 1</f>
        <v>11</v>
      </c>
      <c r="I28" s="190" t="s">
        <v>396</v>
      </c>
      <c r="J28" s="343" t="s">
        <v>235</v>
      </c>
      <c r="K28" s="340" t="s">
        <v>398</v>
      </c>
      <c r="L28" s="367">
        <f>IF($J$12 = $L$14, L41, INDEX(SavedResults!L$16:L$91, MATCH($G28, SavedResults!$G$16:$G$91, 0)))</f>
        <v>15.243696754268901</v>
      </c>
      <c r="M28" s="407">
        <f>IF($J$12 = $L$14, M41, INDEX(SavedResults!M$16:M$91, MATCH($G28, SavedResults!$G$16:$G$91, 0)))</f>
        <v>10.941332549314305</v>
      </c>
      <c r="N28" s="407">
        <f>IF($J$12 = $L$14, N41, INDEX(SavedResults!N$16:N$91, MATCH($G28, SavedResults!$G$16:$G$91, 0)))</f>
        <v>5.2680014676444511</v>
      </c>
      <c r="O28" s="407">
        <f>IF($J$12 = $L$14, O41, INDEX(SavedResults!O$16:O$91, MATCH($G28, SavedResults!$G$16:$G$91, 0)))</f>
        <v>1.4710343469476319</v>
      </c>
      <c r="P28" s="408">
        <f>IF($J$12 = $L$14, P41, INDEX(SavedResults!P$16:P$91, MATCH($G28, SavedResults!$G$16:$G$91, 0)))</f>
        <v>1.4569203612890758</v>
      </c>
      <c r="Q28" s="395">
        <f t="shared" si="3"/>
        <v>34.380985479464371</v>
      </c>
      <c r="R28" s="196">
        <f t="shared" si="4"/>
        <v>6.8761970958928744</v>
      </c>
      <c r="S28" s="282"/>
      <c r="T28" s="182"/>
      <c r="U28" s="182"/>
      <c r="V28" s="182"/>
      <c r="W28" s="182"/>
      <c r="X28" s="182"/>
      <c r="Y28" s="182"/>
      <c r="Z28" s="182"/>
      <c r="AA28" s="182"/>
      <c r="AB28" s="182"/>
      <c r="AC28" s="182"/>
    </row>
    <row r="29" spans="1:29" s="181" customFormat="1" ht="15" customHeight="1">
      <c r="A29" s="182"/>
      <c r="B29" s="182"/>
      <c r="C29" s="182"/>
      <c r="D29" s="365" t="s">
        <v>272</v>
      </c>
      <c r="E29" s="365" t="s">
        <v>345</v>
      </c>
      <c r="F29" s="365" t="s">
        <v>347</v>
      </c>
      <c r="G29" s="181" t="str">
        <f t="shared" si="0"/>
        <v>ESO_FinalProposals_DPN</v>
      </c>
      <c r="H29" s="194">
        <f>MAX(H$12:H28) + 1</f>
        <v>12</v>
      </c>
      <c r="I29" s="337" t="s">
        <v>45</v>
      </c>
      <c r="J29" s="343" t="s">
        <v>235</v>
      </c>
      <c r="K29" s="340" t="s">
        <v>326</v>
      </c>
      <c r="L29" s="367">
        <f>IF($J$12 = $L$14, L42, INDEX(SavedResults!L$16:L$91, MATCH($G29, SavedResults!$G$16:$G$91, 0)))</f>
        <v>51.534560435283744</v>
      </c>
      <c r="M29" s="407">
        <f>IF($J$12 = $L$14, M42, INDEX(SavedResults!M$16:M$91, MATCH($G29, SavedResults!$G$16:$G$91, 0)))</f>
        <v>59.122859586263147</v>
      </c>
      <c r="N29" s="407">
        <f>IF($J$12 = $L$14, N42, INDEX(SavedResults!N$16:N$91, MATCH($G29, SavedResults!$G$16:$G$91, 0)))</f>
        <v>65.189080387425534</v>
      </c>
      <c r="O29" s="407">
        <f>IF($J$12 = $L$14, O42, INDEX(SavedResults!O$16:O$91, MATCH($G29, SavedResults!$G$16:$G$91, 0)))</f>
        <v>71.610172565878074</v>
      </c>
      <c r="P29" s="408">
        <f>IF($J$12 = $L$14, P42, INDEX(SavedResults!P$16:P$91, MATCH($G29, SavedResults!$G$16:$G$91, 0)))</f>
        <v>77.324103502384375</v>
      </c>
      <c r="Q29" s="395">
        <f t="shared" si="3"/>
        <v>324.78077647723489</v>
      </c>
      <c r="R29" s="196">
        <f t="shared" si="4"/>
        <v>64.956155295446976</v>
      </c>
      <c r="S29" s="282"/>
      <c r="T29" s="182"/>
      <c r="U29" s="182"/>
      <c r="V29" s="182"/>
      <c r="W29" s="182"/>
      <c r="X29" s="182"/>
      <c r="Y29" s="182"/>
      <c r="Z29" s="182"/>
      <c r="AA29" s="182"/>
      <c r="AB29" s="182"/>
      <c r="AC29" s="182"/>
    </row>
    <row r="30" spans="1:29" s="181" customFormat="1" ht="15" customHeight="1">
      <c r="A30" s="182"/>
      <c r="B30" s="182"/>
      <c r="C30" s="182"/>
      <c r="D30" s="365" t="s">
        <v>272</v>
      </c>
      <c r="E30" s="365" t="s">
        <v>345</v>
      </c>
      <c r="F30" s="365" t="s">
        <v>348</v>
      </c>
      <c r="G30" s="181" t="str">
        <f t="shared" si="0"/>
        <v>ESO_FinalProposals_RTN</v>
      </c>
      <c r="H30" s="194">
        <f>MAX(H$12:H29) + 1</f>
        <v>13</v>
      </c>
      <c r="I30" s="337" t="s">
        <v>12</v>
      </c>
      <c r="J30" s="343" t="s">
        <v>235</v>
      </c>
      <c r="K30" s="340" t="s">
        <v>327</v>
      </c>
      <c r="L30" s="367">
        <f>IF($J$12 = $L$14, L43, INDEX(SavedResults!L$16:L$91, MATCH($G30, SavedResults!$G$16:$G$91, 0)))</f>
        <v>8.2691550916848762</v>
      </c>
      <c r="M30" s="407">
        <f>IF($J$12 = $L$14, M43, INDEX(SavedResults!M$16:M$91, MATCH($G30, SavedResults!$G$16:$G$91, 0)))</f>
        <v>9.4664747859805285</v>
      </c>
      <c r="N30" s="407">
        <f>IF($J$12 = $L$14, N43, INDEX(SavedResults!N$16:N$91, MATCH($G30, SavedResults!$G$16:$G$91, 0)))</f>
        <v>10.41626902348697</v>
      </c>
      <c r="O30" s="407">
        <f>IF($J$12 = $L$14, O43, INDEX(SavedResults!O$16:O$91, MATCH($G30, SavedResults!$G$16:$G$91, 0)))</f>
        <v>11.285039212161495</v>
      </c>
      <c r="P30" s="408">
        <f>IF($J$12 = $L$14, P43, INDEX(SavedResults!P$16:P$91, MATCH($G30, SavedResults!$G$16:$G$91, 0)))</f>
        <v>11.780227280298343</v>
      </c>
      <c r="Q30" s="395">
        <f t="shared" si="3"/>
        <v>51.217165393612206</v>
      </c>
      <c r="R30" s="196">
        <f t="shared" si="4"/>
        <v>10.243433078722441</v>
      </c>
      <c r="S30" s="282"/>
      <c r="T30" s="182"/>
      <c r="U30" s="182"/>
      <c r="V30" s="182"/>
      <c r="W30" s="182"/>
      <c r="X30" s="182"/>
      <c r="Y30" s="182"/>
      <c r="Z30" s="182"/>
      <c r="AA30" s="182"/>
      <c r="AB30" s="182"/>
      <c r="AC30" s="182"/>
    </row>
    <row r="31" spans="1:29" s="181" customFormat="1" ht="15" customHeight="1">
      <c r="A31" s="182"/>
      <c r="B31" s="182"/>
      <c r="C31" s="182"/>
      <c r="D31" s="365" t="s">
        <v>272</v>
      </c>
      <c r="E31" s="365" t="s">
        <v>345</v>
      </c>
      <c r="F31" s="365" t="s">
        <v>349</v>
      </c>
      <c r="G31" s="181" t="str">
        <f t="shared" si="0"/>
        <v>ESO_FinalProposals_EIC</v>
      </c>
      <c r="H31" s="194">
        <f>MAX(H$12:H30) + 1</f>
        <v>14</v>
      </c>
      <c r="I31" s="337" t="s">
        <v>70</v>
      </c>
      <c r="J31" s="343" t="s">
        <v>235</v>
      </c>
      <c r="K31" s="340" t="s">
        <v>328</v>
      </c>
      <c r="L31" s="367">
        <f>IF($J$12 = $L$14, L44, INDEX(SavedResults!L$16:L$91, MATCH($G31, SavedResults!$G$16:$G$91, 0)))</f>
        <v>0.57278932362886636</v>
      </c>
      <c r="M31" s="407">
        <f>IF($J$12 = $L$14, M44, INDEX(SavedResults!M$16:M$91, MATCH($G31, SavedResults!$G$16:$G$91, 0)))</f>
        <v>0</v>
      </c>
      <c r="N31" s="407">
        <f>IF($J$12 = $L$14, N44, INDEX(SavedResults!N$16:N$91, MATCH($G31, SavedResults!$G$16:$G$91, 0)))</f>
        <v>0</v>
      </c>
      <c r="O31" s="407">
        <f>IF($J$12 = $L$14, O44, INDEX(SavedResults!O$16:O$91, MATCH($G31, SavedResults!$G$16:$G$91, 0)))</f>
        <v>0</v>
      </c>
      <c r="P31" s="408">
        <f>IF($J$12 = $L$14, P44, INDEX(SavedResults!P$16:P$91, MATCH($G31, SavedResults!$G$16:$G$91, 0)))</f>
        <v>0</v>
      </c>
      <c r="Q31" s="395">
        <f t="shared" si="3"/>
        <v>0.57278932362886636</v>
      </c>
      <c r="R31" s="196">
        <f t="shared" si="4"/>
        <v>0.11455786472577327</v>
      </c>
      <c r="S31" s="282"/>
      <c r="T31" s="182"/>
      <c r="U31" s="182"/>
      <c r="V31" s="182"/>
      <c r="W31" s="182"/>
      <c r="X31" s="182"/>
      <c r="Y31" s="182"/>
      <c r="Z31" s="182"/>
      <c r="AA31" s="182"/>
      <c r="AB31" s="182"/>
      <c r="AC31" s="182"/>
    </row>
    <row r="32" spans="1:29" s="181" customFormat="1" ht="15" customHeight="1">
      <c r="A32" s="182"/>
      <c r="B32" s="182"/>
      <c r="C32" s="182"/>
      <c r="D32" s="365" t="s">
        <v>272</v>
      </c>
      <c r="E32" s="365" t="s">
        <v>345</v>
      </c>
      <c r="F32" s="418" t="s">
        <v>417</v>
      </c>
      <c r="G32" s="181" t="str">
        <f t="shared" si="0"/>
        <v>ESO_FinalProposals_ADF</v>
      </c>
      <c r="H32" s="194">
        <f>MAX(H$12:H31) + 1</f>
        <v>15</v>
      </c>
      <c r="I32" s="337" t="s">
        <v>287</v>
      </c>
      <c r="J32" s="343" t="s">
        <v>235</v>
      </c>
      <c r="K32" s="340" t="s">
        <v>412</v>
      </c>
      <c r="L32" s="367">
        <f>IF($J$12 = $L$14, L45, INDEX(SavedResults!L$16:L$91, MATCH($G32, SavedResults!$G$16:$G$91, 0)))</f>
        <v>4.5600851037619252</v>
      </c>
      <c r="M32" s="407">
        <f>IF($J$12 = $L$14, M45, INDEX(SavedResults!M$16:M$91, MATCH($G32, SavedResults!$G$16:$G$91, 0)))</f>
        <v>4.4883707291576611</v>
      </c>
      <c r="N32" s="407">
        <f>IF($J$12 = $L$14, N45, INDEX(SavedResults!N$16:N$91, MATCH($G32, SavedResults!$G$16:$G$91, 0)))</f>
        <v>4.4098367540490599</v>
      </c>
      <c r="O32" s="407">
        <f>IF($J$12 = $L$14, O45, INDEX(SavedResults!O$16:O$91, MATCH($G32, SavedResults!$G$16:$G$91, 0)))</f>
        <v>4.3262060816857915</v>
      </c>
      <c r="P32" s="408">
        <f>IF($J$12 = $L$14, P45, INDEX(SavedResults!P$16:P$91, MATCH($G32, SavedResults!$G$16:$G$91, 0)))</f>
        <v>4.2415221677344537</v>
      </c>
      <c r="Q32" s="395">
        <f t="shared" si="3"/>
        <v>22.026020836388888</v>
      </c>
      <c r="R32" s="196">
        <f t="shared" si="4"/>
        <v>4.4052041672777777</v>
      </c>
      <c r="S32" s="282"/>
      <c r="T32" s="182"/>
      <c r="U32" s="182"/>
      <c r="V32" s="182"/>
      <c r="W32" s="182"/>
      <c r="X32" s="182"/>
      <c r="Y32" s="182"/>
      <c r="Z32" s="182"/>
      <c r="AA32" s="182"/>
      <c r="AB32" s="182"/>
      <c r="AC32" s="182"/>
    </row>
    <row r="33" spans="1:29" s="181" customFormat="1" ht="15" customHeight="1">
      <c r="A33" s="182"/>
      <c r="B33" s="182"/>
      <c r="C33" s="182"/>
      <c r="D33" s="365" t="s">
        <v>272</v>
      </c>
      <c r="E33" s="365" t="s">
        <v>345</v>
      </c>
      <c r="F33" s="365" t="s">
        <v>350</v>
      </c>
      <c r="G33" s="181" t="str">
        <f>D33&amp;"_"&amp;E33&amp;"_"&amp;F33</f>
        <v>ESO_FinalProposals_DRS</v>
      </c>
      <c r="H33" s="194">
        <f>MAX(H$12:H32) + 1</f>
        <v>16</v>
      </c>
      <c r="I33" s="337" t="s">
        <v>299</v>
      </c>
      <c r="J33" s="343" t="s">
        <v>235</v>
      </c>
      <c r="K33" s="340" t="s">
        <v>329</v>
      </c>
      <c r="L33" s="367">
        <f>IF($J$12 = $L$14, L46, INDEX(SavedResults!L$16:L$91, MATCH($G33, SavedResults!$G$16:$G$91, 0)))</f>
        <v>0</v>
      </c>
      <c r="M33" s="407">
        <f>IF($J$12 = $L$14, M46, INDEX(SavedResults!M$16:M$91, MATCH($G33, SavedResults!$G$16:$G$91, 0)))</f>
        <v>0</v>
      </c>
      <c r="N33" s="407">
        <f>IF($J$12 = $L$14, N46, INDEX(SavedResults!N$16:N$91, MATCH($G33, SavedResults!$G$16:$G$91, 0)))</f>
        <v>0</v>
      </c>
      <c r="O33" s="407">
        <f>IF($J$12 = $L$14, O46, INDEX(SavedResults!O$16:O$91, MATCH($G33, SavedResults!$G$16:$G$91, 0)))</f>
        <v>0</v>
      </c>
      <c r="P33" s="408">
        <f>IF($J$12 = $L$14, P46, INDEX(SavedResults!P$16:P$91, MATCH($G33, SavedResults!$G$16:$G$91, 0)))</f>
        <v>0</v>
      </c>
      <c r="Q33" s="395">
        <f>SUM($L33:$P33)</f>
        <v>0</v>
      </c>
      <c r="R33" s="196">
        <f>IFERROR( AVERAGE($L33:$P33), 0)</f>
        <v>0</v>
      </c>
      <c r="S33" s="282"/>
      <c r="T33" s="182"/>
      <c r="U33" s="182"/>
      <c r="V33" s="182"/>
      <c r="W33" s="182"/>
      <c r="X33" s="182"/>
      <c r="Y33" s="182"/>
      <c r="Z33" s="182"/>
      <c r="AA33" s="182"/>
      <c r="AB33" s="182"/>
      <c r="AC33" s="182"/>
    </row>
    <row r="34" spans="1:29" s="181" customFormat="1" ht="15" customHeight="1">
      <c r="A34" s="182"/>
      <c r="B34" s="182"/>
      <c r="C34" s="182"/>
      <c r="D34" s="365" t="s">
        <v>272</v>
      </c>
      <c r="E34" s="365" t="s">
        <v>345</v>
      </c>
      <c r="F34" s="418" t="s">
        <v>543</v>
      </c>
      <c r="G34" s="181" t="str">
        <f t="shared" si="0"/>
        <v>ESO_FinalProposals_ORA</v>
      </c>
      <c r="H34" s="194">
        <f>MAX(H$12:H33) + 1</f>
        <v>17</v>
      </c>
      <c r="I34" s="190" t="s">
        <v>521</v>
      </c>
      <c r="J34" s="343" t="s">
        <v>235</v>
      </c>
      <c r="K34" s="340" t="s">
        <v>520</v>
      </c>
      <c r="L34" s="367">
        <f>IF($J$12 = $L$14, L47, INDEX(SavedResults!L$16:L$91, MATCH($G34, SavedResults!$G$16:$G$91, 0)))</f>
        <v>4.764559379329425</v>
      </c>
      <c r="M34" s="407">
        <f>IF($J$12 = $L$14, M47, INDEX(SavedResults!M$16:M$91, MATCH($G34, SavedResults!$G$16:$G$91, 0)))</f>
        <v>4.5</v>
      </c>
      <c r="N34" s="407">
        <f>IF($J$12 = $L$14, N47, INDEX(SavedResults!N$16:N$91, MATCH($G34, SavedResults!$G$16:$G$91, 0)))</f>
        <v>4.5000000000000009</v>
      </c>
      <c r="O34" s="407">
        <f>IF($J$12 = $L$14, O47, INDEX(SavedResults!O$16:O$91, MATCH($G34, SavedResults!$G$16:$G$91, 0)))</f>
        <v>4.5000000000000009</v>
      </c>
      <c r="P34" s="408">
        <f>IF($J$12 = $L$14, P47, INDEX(SavedResults!P$16:P$91, MATCH($G34, SavedResults!$G$16:$G$91, 0)))</f>
        <v>4.5000000000000009</v>
      </c>
      <c r="Q34" s="395">
        <f t="shared" si="3"/>
        <v>22.764559379329427</v>
      </c>
      <c r="R34" s="196">
        <f t="shared" si="4"/>
        <v>4.5529118758658855</v>
      </c>
      <c r="S34" s="282"/>
      <c r="T34" s="182"/>
      <c r="U34" s="182"/>
      <c r="V34" s="182"/>
      <c r="W34" s="182"/>
      <c r="X34" s="182"/>
      <c r="Y34" s="182"/>
      <c r="Z34" s="182"/>
      <c r="AA34" s="182"/>
      <c r="AB34" s="182"/>
      <c r="AC34" s="182"/>
    </row>
    <row r="35" spans="1:29" s="181" customFormat="1" ht="15" customHeight="1">
      <c r="A35" s="182"/>
      <c r="B35" s="182"/>
      <c r="C35" s="182"/>
      <c r="D35" s="365" t="s">
        <v>272</v>
      </c>
      <c r="E35" s="365" t="s">
        <v>345</v>
      </c>
      <c r="F35" s="419" t="s">
        <v>544</v>
      </c>
      <c r="G35" s="181" t="str">
        <f t="shared" si="0"/>
        <v>ESO_FinalProposals_ESORI</v>
      </c>
      <c r="H35" s="194">
        <f>MAX(H$12:H34) + 1</f>
        <v>18</v>
      </c>
      <c r="I35" s="190" t="s">
        <v>477</v>
      </c>
      <c r="J35" s="343" t="s">
        <v>235</v>
      </c>
      <c r="K35" s="340" t="s">
        <v>475</v>
      </c>
      <c r="L35" s="367">
        <f>IF($J$12 = $L$14, L48, INDEX(SavedResults!L$16:L$91, MATCH($G35, SavedResults!$G$16:$G$91, 0)))</f>
        <v>0</v>
      </c>
      <c r="M35" s="407">
        <f>IF($J$12 = $L$14, M48, INDEX(SavedResults!M$16:M$91, MATCH($G35, SavedResults!$G$16:$G$91, 0)))</f>
        <v>0</v>
      </c>
      <c r="N35" s="407">
        <f>IF($J$12 = $L$14, N48, INDEX(SavedResults!N$16:N$91, MATCH($G35, SavedResults!$G$16:$G$91, 0)))</f>
        <v>0</v>
      </c>
      <c r="O35" s="407">
        <f>IF($J$12 = $L$14, O48, INDEX(SavedResults!O$16:O$91, MATCH($G35, SavedResults!$G$16:$G$91, 0)))</f>
        <v>0</v>
      </c>
      <c r="P35" s="408">
        <f>IF($J$12 = $L$14, P48, INDEX(SavedResults!P$16:P$91, MATCH($G35, SavedResults!$G$16:$G$91, 0)))</f>
        <v>0</v>
      </c>
      <c r="Q35" s="395">
        <f t="shared" si="3"/>
        <v>0</v>
      </c>
      <c r="R35" s="196">
        <f t="shared" si="4"/>
        <v>0</v>
      </c>
      <c r="S35" s="282"/>
      <c r="T35" s="182"/>
      <c r="U35" s="182"/>
      <c r="V35" s="182"/>
      <c r="W35" s="182"/>
      <c r="X35" s="182"/>
      <c r="Y35" s="182"/>
      <c r="Z35" s="182"/>
      <c r="AA35" s="182"/>
      <c r="AB35" s="182"/>
      <c r="AC35" s="182"/>
    </row>
    <row r="36" spans="1:29" s="181" customFormat="1" ht="15" customHeight="1">
      <c r="A36" s="182"/>
      <c r="B36" s="182"/>
      <c r="C36" s="182"/>
      <c r="D36" s="365" t="s">
        <v>272</v>
      </c>
      <c r="E36" s="365" t="s">
        <v>345</v>
      </c>
      <c r="F36" s="365" t="s">
        <v>351</v>
      </c>
      <c r="G36" s="181" t="str">
        <f t="shared" si="0"/>
        <v>ESO_FinalProposals_TAX</v>
      </c>
      <c r="H36" s="194">
        <f>MAX(H$12:H35) + 1</f>
        <v>19</v>
      </c>
      <c r="I36" s="190" t="s">
        <v>6</v>
      </c>
      <c r="J36" s="343" t="s">
        <v>235</v>
      </c>
      <c r="K36" s="340" t="s">
        <v>331</v>
      </c>
      <c r="L36" s="367">
        <f>IF($J$12 = $L$14, L49, INDEX(SavedResults!L$16:L$91, MATCH($G36, SavedResults!$G$16:$G$91, 0)))</f>
        <v>9.0845067331584879</v>
      </c>
      <c r="M36" s="407">
        <f>IF($J$12 = $L$14, M49, INDEX(SavedResults!M$16:M$91, MATCH($G36, SavedResults!$G$16:$G$91, 0)))</f>
        <v>7.9709486167222918</v>
      </c>
      <c r="N36" s="407">
        <f>IF($J$12 = $L$14, N49, INDEX(SavedResults!N$16:N$91, MATCH($G36, SavedResults!$G$16:$G$91, 0)))</f>
        <v>10.185784606505505</v>
      </c>
      <c r="O36" s="407">
        <f>IF($J$12 = $L$14, O49, INDEX(SavedResults!O$16:O$91, MATCH($G36, SavedResults!$G$16:$G$91, 0)))</f>
        <v>8.8151622937367087</v>
      </c>
      <c r="P36" s="408">
        <f>IF($J$12 = $L$14, P49, INDEX(SavedResults!P$16:P$91, MATCH($G36, SavedResults!$G$16:$G$91, 0)))</f>
        <v>7.3656189901574836</v>
      </c>
      <c r="Q36" s="395">
        <f t="shared" si="3"/>
        <v>43.422021240280486</v>
      </c>
      <c r="R36" s="196">
        <f t="shared" si="4"/>
        <v>8.6844042480560972</v>
      </c>
      <c r="S36" s="282"/>
      <c r="T36" s="182"/>
      <c r="U36" s="182"/>
      <c r="V36" s="182"/>
      <c r="W36" s="182"/>
      <c r="X36" s="182"/>
      <c r="Y36" s="182"/>
      <c r="Z36" s="182"/>
      <c r="AA36" s="182"/>
      <c r="AB36" s="182"/>
      <c r="AC36" s="182"/>
    </row>
    <row r="37" spans="1:29" s="181" customFormat="1" ht="15" customHeight="1" thickBot="1">
      <c r="A37" s="182"/>
      <c r="B37" s="182"/>
      <c r="C37" s="182"/>
      <c r="D37" s="365" t="s">
        <v>272</v>
      </c>
      <c r="E37" s="365" t="s">
        <v>345</v>
      </c>
      <c r="F37" s="365" t="s">
        <v>352</v>
      </c>
      <c r="G37" s="181" t="str">
        <f t="shared" si="0"/>
        <v>ESO_FinalProposals_TAXA</v>
      </c>
      <c r="H37" s="378">
        <f>MAX(H$12:H36) + 1</f>
        <v>20</v>
      </c>
      <c r="I37" s="346" t="s">
        <v>324</v>
      </c>
      <c r="J37" s="347" t="s">
        <v>235</v>
      </c>
      <c r="K37" s="379" t="s">
        <v>276</v>
      </c>
      <c r="L37" s="380">
        <f>IF($J$12 = $L$14, L50, INDEX(SavedResults!L$16:L$91, MATCH($G37, SavedResults!$G$16:$G$91, 0)))</f>
        <v>0</v>
      </c>
      <c r="M37" s="409">
        <f>IF($J$12 = $L$14, M50, INDEX(SavedResults!M$16:M$91, MATCH($G37, SavedResults!$G$16:$G$91, 0)))</f>
        <v>0</v>
      </c>
      <c r="N37" s="409">
        <f>IF($J$12 = $L$14, N50, INDEX(SavedResults!N$16:N$91, MATCH($G37, SavedResults!$G$16:$G$91, 0)))</f>
        <v>0</v>
      </c>
      <c r="O37" s="409">
        <f>IF($J$12 = $L$14, O50, INDEX(SavedResults!O$16:O$91, MATCH($G37, SavedResults!$G$16:$G$91, 0)))</f>
        <v>0</v>
      </c>
      <c r="P37" s="410">
        <f>IF($J$12 = $L$14, P50, INDEX(SavedResults!P$16:P$91, MATCH($G37, SavedResults!$G$16:$G$91, 0)))</f>
        <v>0</v>
      </c>
      <c r="Q37" s="397">
        <f t="shared" si="3"/>
        <v>0</v>
      </c>
      <c r="R37" s="381">
        <f t="shared" si="4"/>
        <v>0</v>
      </c>
      <c r="S37" s="282"/>
      <c r="T37" s="182"/>
      <c r="U37" s="182"/>
      <c r="V37" s="182"/>
      <c r="W37" s="182"/>
      <c r="X37" s="182"/>
      <c r="Y37" s="182"/>
      <c r="Z37" s="182"/>
      <c r="AA37" s="182"/>
      <c r="AB37" s="182"/>
      <c r="AC37" s="182"/>
    </row>
    <row r="38" spans="1:29" s="181" customFormat="1" ht="15" customHeight="1">
      <c r="A38" s="182"/>
      <c r="B38" s="182"/>
      <c r="C38" s="182"/>
      <c r="D38" s="365" t="s">
        <v>272</v>
      </c>
      <c r="E38" s="365" t="s">
        <v>345</v>
      </c>
      <c r="F38" s="365" t="s">
        <v>353</v>
      </c>
      <c r="G38" s="181" t="str">
        <f t="shared" si="0"/>
        <v>ESO_FinalProposals_R</v>
      </c>
      <c r="H38" s="382">
        <f>MAX(H$12:H37) + 1</f>
        <v>21</v>
      </c>
      <c r="I38" s="339" t="s">
        <v>332</v>
      </c>
      <c r="J38" s="349" t="s">
        <v>235</v>
      </c>
      <c r="K38" s="339" t="s">
        <v>283</v>
      </c>
      <c r="L38" s="383">
        <f>IF($J$12 = $L$14, L51, INDEX(SavedResults!L$16:L$91, MATCH($G38, SavedResults!$G$16:$G$91, 0)))</f>
        <v>254.95748281676777</v>
      </c>
      <c r="M38" s="411">
        <f>IF($J$12 = $L$14, M51, INDEX(SavedResults!M$16:M$91, MATCH($G38, SavedResults!$G$16:$G$91, 0)))</f>
        <v>259.07455129089618</v>
      </c>
      <c r="N38" s="411">
        <f>IF($J$12 = $L$14, N51, INDEX(SavedResults!N$16:N$91, MATCH($G38, SavedResults!$G$16:$G$91, 0)))</f>
        <v>267.79758284933826</v>
      </c>
      <c r="O38" s="411">
        <f>IF($J$12 = $L$14, O51, INDEX(SavedResults!O$16:O$91, MATCH($G38, SavedResults!$G$16:$G$91, 0)))</f>
        <v>276.69065818905602</v>
      </c>
      <c r="P38" s="412">
        <f>IF($J$12 = $L$14, P51, INDEX(SavedResults!P$16:P$91, MATCH($G38, SavedResults!$G$16:$G$91, 0)))</f>
        <v>281.36180656019957</v>
      </c>
      <c r="Q38" s="398">
        <f t="shared" si="3"/>
        <v>1339.8820817062578</v>
      </c>
      <c r="R38" s="384">
        <f t="shared" si="4"/>
        <v>267.97641634125159</v>
      </c>
      <c r="S38" s="282"/>
      <c r="T38" s="182"/>
      <c r="U38" s="182"/>
      <c r="V38" s="182"/>
      <c r="W38" s="182"/>
      <c r="X38" s="182"/>
      <c r="Y38" s="182"/>
      <c r="Z38" s="182"/>
      <c r="AA38" s="182"/>
      <c r="AB38" s="182"/>
      <c r="AC38" s="182"/>
    </row>
    <row r="39" spans="1:29" s="181" customFormat="1" ht="15" customHeight="1">
      <c r="A39" s="182"/>
      <c r="B39" s="182"/>
      <c r="C39" s="182"/>
      <c r="D39" s="182"/>
      <c r="E39" s="182"/>
      <c r="F39" s="182"/>
      <c r="G39" s="182"/>
      <c r="H39" s="191"/>
      <c r="I39" s="192" t="s">
        <v>96</v>
      </c>
      <c r="J39" s="342"/>
      <c r="K39" s="341"/>
      <c r="L39" s="209"/>
      <c r="M39" s="358"/>
      <c r="N39" s="358"/>
      <c r="O39" s="358"/>
      <c r="P39" s="360"/>
      <c r="Q39" s="396"/>
      <c r="R39" s="195"/>
      <c r="S39" s="282"/>
      <c r="T39" s="182"/>
      <c r="U39" s="182"/>
      <c r="V39" s="182"/>
      <c r="W39" s="182"/>
      <c r="X39" s="182"/>
      <c r="Y39" s="182"/>
      <c r="Z39" s="182"/>
      <c r="AA39" s="182"/>
      <c r="AB39" s="182"/>
      <c r="AC39" s="182"/>
    </row>
    <row r="40" spans="1:29" s="181" customFormat="1" ht="15" customHeight="1">
      <c r="A40" s="182"/>
      <c r="B40" s="182"/>
      <c r="C40" s="182"/>
      <c r="D40" s="365" t="s">
        <v>272</v>
      </c>
      <c r="E40" s="365" t="s">
        <v>354</v>
      </c>
      <c r="F40" s="365" t="s">
        <v>346</v>
      </c>
      <c r="G40" s="181" t="str">
        <f t="shared" si="0"/>
        <v>ESO_CalculatedRevenue_FM</v>
      </c>
      <c r="H40" s="194">
        <f>MAX(H$12:H39) + 1</f>
        <v>22</v>
      </c>
      <c r="I40" s="190" t="s">
        <v>297</v>
      </c>
      <c r="J40" s="343" t="s">
        <v>235</v>
      </c>
      <c r="K40" s="340" t="s">
        <v>325</v>
      </c>
      <c r="L40" s="206">
        <f>SystemOperator!AP718</f>
        <v>160.92812999565155</v>
      </c>
      <c r="M40" s="364">
        <f>SystemOperator!AQ718</f>
        <v>162.58456502345828</v>
      </c>
      <c r="N40" s="364">
        <f>SystemOperator!AR718</f>
        <v>167.82861061022678</v>
      </c>
      <c r="O40" s="364">
        <f>SystemOperator!AS718</f>
        <v>174.68304368864634</v>
      </c>
      <c r="P40" s="406">
        <f>SystemOperator!AT718</f>
        <v>174.69341425833588</v>
      </c>
      <c r="Q40" s="395">
        <f t="shared" si="3"/>
        <v>840.71776357631882</v>
      </c>
      <c r="R40" s="196">
        <f t="shared" ref="R40:R50" si="5">IFERROR( AVERAGE($L40:$P40), 0)</f>
        <v>168.14355271526375</v>
      </c>
      <c r="S40" s="282"/>
      <c r="T40" s="182"/>
      <c r="U40" s="182"/>
      <c r="V40" s="182"/>
      <c r="W40" s="182"/>
      <c r="X40" s="182"/>
      <c r="Y40" s="182"/>
      <c r="Z40" s="182"/>
      <c r="AA40" s="182"/>
      <c r="AB40" s="182"/>
      <c r="AC40" s="182"/>
    </row>
    <row r="41" spans="1:29" s="181" customFormat="1" ht="15" customHeight="1">
      <c r="A41" s="182"/>
      <c r="B41" s="182"/>
      <c r="C41" s="182"/>
      <c r="D41" s="365" t="s">
        <v>272</v>
      </c>
      <c r="E41" s="365" t="s">
        <v>354</v>
      </c>
      <c r="F41" s="365" t="s">
        <v>399</v>
      </c>
      <c r="G41" s="181" t="str">
        <f t="shared" si="0"/>
        <v>ESO_CalculatedRevenue_PT</v>
      </c>
      <c r="H41" s="194">
        <f>MAX(H$12:H40) + 1</f>
        <v>23</v>
      </c>
      <c r="I41" s="190" t="s">
        <v>396</v>
      </c>
      <c r="J41" s="343" t="s">
        <v>235</v>
      </c>
      <c r="K41" s="340" t="s">
        <v>398</v>
      </c>
      <c r="L41" s="206">
        <f>SystemOperator!AP719</f>
        <v>15.243696754268901</v>
      </c>
      <c r="M41" s="364">
        <f>SystemOperator!AQ719</f>
        <v>10.941332549314305</v>
      </c>
      <c r="N41" s="364">
        <f>SystemOperator!AR719</f>
        <v>5.2680014676444511</v>
      </c>
      <c r="O41" s="364">
        <f>SystemOperator!AS719</f>
        <v>1.4710343469476319</v>
      </c>
      <c r="P41" s="406">
        <f>SystemOperator!AT719</f>
        <v>1.4569203612890758</v>
      </c>
      <c r="Q41" s="395">
        <f t="shared" si="3"/>
        <v>34.380985479464371</v>
      </c>
      <c r="R41" s="196">
        <f t="shared" si="5"/>
        <v>6.8761970958928744</v>
      </c>
      <c r="S41" s="282"/>
      <c r="T41" s="182"/>
      <c r="U41" s="182"/>
      <c r="V41" s="182"/>
      <c r="W41" s="182"/>
      <c r="X41" s="182"/>
      <c r="Y41" s="182"/>
      <c r="Z41" s="182"/>
      <c r="AA41" s="182"/>
      <c r="AB41" s="182"/>
      <c r="AC41" s="182"/>
    </row>
    <row r="42" spans="1:29" s="181" customFormat="1" ht="15" customHeight="1">
      <c r="A42" s="182"/>
      <c r="B42" s="182"/>
      <c r="C42" s="182"/>
      <c r="D42" s="365" t="s">
        <v>272</v>
      </c>
      <c r="E42" s="365" t="s">
        <v>354</v>
      </c>
      <c r="F42" s="365" t="s">
        <v>347</v>
      </c>
      <c r="G42" s="181" t="str">
        <f t="shared" si="0"/>
        <v>ESO_CalculatedRevenue_DPN</v>
      </c>
      <c r="H42" s="194">
        <f>MAX(H$12:H41) + 1</f>
        <v>24</v>
      </c>
      <c r="I42" s="337" t="s">
        <v>45</v>
      </c>
      <c r="J42" s="343" t="s">
        <v>235</v>
      </c>
      <c r="K42" s="340" t="s">
        <v>326</v>
      </c>
      <c r="L42" s="206">
        <f>SystemOperator!AP720</f>
        <v>51.534560435283744</v>
      </c>
      <c r="M42" s="364">
        <f>SystemOperator!AQ720</f>
        <v>59.122859586263147</v>
      </c>
      <c r="N42" s="364">
        <f>SystemOperator!AR720</f>
        <v>65.189080387425534</v>
      </c>
      <c r="O42" s="364">
        <f>SystemOperator!AS720</f>
        <v>71.610172565878074</v>
      </c>
      <c r="P42" s="406">
        <f>SystemOperator!AT720</f>
        <v>77.324103502384375</v>
      </c>
      <c r="Q42" s="395">
        <f t="shared" si="3"/>
        <v>324.78077647723489</v>
      </c>
      <c r="R42" s="196">
        <f t="shared" si="5"/>
        <v>64.956155295446976</v>
      </c>
      <c r="S42" s="282"/>
      <c r="T42" s="182"/>
      <c r="U42" s="182"/>
      <c r="V42" s="182"/>
      <c r="W42" s="182"/>
      <c r="X42" s="182"/>
      <c r="Y42" s="182"/>
      <c r="Z42" s="182"/>
      <c r="AA42" s="182"/>
      <c r="AB42" s="182"/>
      <c r="AC42" s="182"/>
    </row>
    <row r="43" spans="1:29" s="181" customFormat="1" ht="15" customHeight="1">
      <c r="A43" s="182"/>
      <c r="B43" s="182"/>
      <c r="C43" s="182"/>
      <c r="D43" s="365" t="s">
        <v>272</v>
      </c>
      <c r="E43" s="365" t="s">
        <v>354</v>
      </c>
      <c r="F43" s="365" t="s">
        <v>348</v>
      </c>
      <c r="G43" s="181" t="str">
        <f t="shared" si="0"/>
        <v>ESO_CalculatedRevenue_RTN</v>
      </c>
      <c r="H43" s="194">
        <f>MAX(H$12:H42) + 1</f>
        <v>25</v>
      </c>
      <c r="I43" s="337" t="s">
        <v>12</v>
      </c>
      <c r="J43" s="343" t="s">
        <v>235</v>
      </c>
      <c r="K43" s="340" t="s">
        <v>327</v>
      </c>
      <c r="L43" s="206">
        <f>SystemOperator!AP721</f>
        <v>8.2691550916848762</v>
      </c>
      <c r="M43" s="364">
        <f>SystemOperator!AQ721</f>
        <v>9.4664747859805285</v>
      </c>
      <c r="N43" s="364">
        <f>SystemOperator!AR721</f>
        <v>10.41626902348697</v>
      </c>
      <c r="O43" s="364">
        <f>SystemOperator!AS721</f>
        <v>11.285039212161495</v>
      </c>
      <c r="P43" s="406">
        <f>SystemOperator!AT721</f>
        <v>11.780227280298343</v>
      </c>
      <c r="Q43" s="395">
        <f t="shared" si="3"/>
        <v>51.217165393612206</v>
      </c>
      <c r="R43" s="196">
        <f t="shared" si="5"/>
        <v>10.243433078722441</v>
      </c>
      <c r="S43" s="282"/>
      <c r="T43" s="182"/>
      <c r="U43" s="182"/>
      <c r="V43" s="182"/>
      <c r="W43" s="182"/>
      <c r="X43" s="182"/>
      <c r="Y43" s="182"/>
      <c r="Z43" s="182"/>
      <c r="AA43" s="182"/>
      <c r="AB43" s="182"/>
      <c r="AC43" s="182"/>
    </row>
    <row r="44" spans="1:29" s="181" customFormat="1" ht="15" customHeight="1">
      <c r="A44" s="182"/>
      <c r="B44" s="182"/>
      <c r="C44" s="182"/>
      <c r="D44" s="365" t="s">
        <v>272</v>
      </c>
      <c r="E44" s="365" t="s">
        <v>354</v>
      </c>
      <c r="F44" s="365" t="s">
        <v>349</v>
      </c>
      <c r="G44" s="181" t="str">
        <f t="shared" si="0"/>
        <v>ESO_CalculatedRevenue_EIC</v>
      </c>
      <c r="H44" s="194">
        <f>MAX(H$12:H43) + 1</f>
        <v>26</v>
      </c>
      <c r="I44" s="337" t="s">
        <v>70</v>
      </c>
      <c r="J44" s="343" t="s">
        <v>235</v>
      </c>
      <c r="K44" s="340" t="s">
        <v>328</v>
      </c>
      <c r="L44" s="206">
        <f>SystemOperator!AP722</f>
        <v>0.57278932362886636</v>
      </c>
      <c r="M44" s="364">
        <f>SystemOperator!AQ722</f>
        <v>0</v>
      </c>
      <c r="N44" s="364">
        <f>SystemOperator!AR722</f>
        <v>0</v>
      </c>
      <c r="O44" s="364">
        <f>SystemOperator!AS722</f>
        <v>0</v>
      </c>
      <c r="P44" s="406">
        <f>SystemOperator!AT722</f>
        <v>0</v>
      </c>
      <c r="Q44" s="395">
        <f t="shared" si="3"/>
        <v>0.57278932362886636</v>
      </c>
      <c r="R44" s="196">
        <f t="shared" si="5"/>
        <v>0.11455786472577327</v>
      </c>
      <c r="S44" s="282"/>
      <c r="T44" s="182"/>
      <c r="U44" s="182"/>
      <c r="V44" s="182"/>
      <c r="W44" s="182"/>
      <c r="X44" s="182"/>
      <c r="Y44" s="182"/>
      <c r="Z44" s="182"/>
      <c r="AA44" s="182"/>
      <c r="AB44" s="182"/>
      <c r="AC44" s="182"/>
    </row>
    <row r="45" spans="1:29" s="181" customFormat="1" ht="15" customHeight="1">
      <c r="A45" s="182"/>
      <c r="B45" s="182"/>
      <c r="C45" s="182"/>
      <c r="D45" s="365" t="s">
        <v>272</v>
      </c>
      <c r="E45" s="365" t="s">
        <v>354</v>
      </c>
      <c r="F45" s="418" t="s">
        <v>417</v>
      </c>
      <c r="G45" s="181" t="str">
        <f t="shared" si="0"/>
        <v>ESO_CalculatedRevenue_ADF</v>
      </c>
      <c r="H45" s="194">
        <f>MAX(H$12:H44) + 1</f>
        <v>27</v>
      </c>
      <c r="I45" s="337" t="s">
        <v>287</v>
      </c>
      <c r="J45" s="343" t="s">
        <v>235</v>
      </c>
      <c r="K45" s="340" t="s">
        <v>412</v>
      </c>
      <c r="L45" s="206">
        <f>SystemOperator!AP723</f>
        <v>4.5600851037619252</v>
      </c>
      <c r="M45" s="364">
        <f>SystemOperator!AQ723</f>
        <v>4.4883707291576611</v>
      </c>
      <c r="N45" s="364">
        <f>SystemOperator!AR723</f>
        <v>4.4098367540490599</v>
      </c>
      <c r="O45" s="364">
        <f>SystemOperator!AS723</f>
        <v>4.3262060816857915</v>
      </c>
      <c r="P45" s="406">
        <f>SystemOperator!AT723</f>
        <v>4.2415221677344537</v>
      </c>
      <c r="Q45" s="395">
        <f t="shared" si="3"/>
        <v>22.026020836388888</v>
      </c>
      <c r="R45" s="196">
        <f t="shared" si="5"/>
        <v>4.4052041672777777</v>
      </c>
      <c r="S45" s="282"/>
      <c r="T45" s="182"/>
      <c r="U45" s="182"/>
      <c r="V45" s="182"/>
      <c r="W45" s="182"/>
      <c r="X45" s="182"/>
      <c r="Y45" s="182"/>
      <c r="Z45" s="182"/>
      <c r="AA45" s="182"/>
      <c r="AB45" s="182"/>
      <c r="AC45" s="182"/>
    </row>
    <row r="46" spans="1:29" s="181" customFormat="1" ht="15" customHeight="1">
      <c r="A46" s="182"/>
      <c r="B46" s="182"/>
      <c r="C46" s="182"/>
      <c r="D46" s="365" t="s">
        <v>272</v>
      </c>
      <c r="E46" s="365" t="s">
        <v>354</v>
      </c>
      <c r="F46" s="365" t="s">
        <v>350</v>
      </c>
      <c r="G46" s="181" t="str">
        <f>D46&amp;"_"&amp;E46&amp;"_"&amp;F46</f>
        <v>ESO_CalculatedRevenue_DRS</v>
      </c>
      <c r="H46" s="194">
        <f>MAX(H$12:H45) + 1</f>
        <v>28</v>
      </c>
      <c r="I46" s="337" t="s">
        <v>299</v>
      </c>
      <c r="J46" s="343" t="s">
        <v>235</v>
      </c>
      <c r="K46" s="340" t="s">
        <v>329</v>
      </c>
      <c r="L46" s="206">
        <f>SystemOperator!AP725</f>
        <v>0</v>
      </c>
      <c r="M46" s="364">
        <f>SystemOperator!AQ725</f>
        <v>0</v>
      </c>
      <c r="N46" s="364">
        <f>SystemOperator!AR725</f>
        <v>0</v>
      </c>
      <c r="O46" s="364">
        <f>SystemOperator!AS725</f>
        <v>0</v>
      </c>
      <c r="P46" s="406">
        <f>SystemOperator!AT725</f>
        <v>0</v>
      </c>
      <c r="Q46" s="395">
        <f>SUM($L46:$P46)</f>
        <v>0</v>
      </c>
      <c r="R46" s="196">
        <f>IFERROR( AVERAGE($L46:$P46), 0)</f>
        <v>0</v>
      </c>
      <c r="S46" s="282"/>
      <c r="T46" s="182"/>
      <c r="U46" s="182"/>
      <c r="V46" s="182"/>
      <c r="W46" s="182"/>
      <c r="X46" s="182"/>
      <c r="Y46" s="182"/>
      <c r="Z46" s="182"/>
      <c r="AA46" s="182"/>
      <c r="AB46" s="182"/>
      <c r="AC46" s="182"/>
    </row>
    <row r="47" spans="1:29" s="181" customFormat="1" ht="15" customHeight="1">
      <c r="A47" s="182"/>
      <c r="B47" s="182"/>
      <c r="C47" s="182"/>
      <c r="D47" s="365" t="s">
        <v>272</v>
      </c>
      <c r="E47" s="365" t="s">
        <v>354</v>
      </c>
      <c r="F47" s="418" t="s">
        <v>543</v>
      </c>
      <c r="G47" s="181" t="str">
        <f t="shared" si="0"/>
        <v>ESO_CalculatedRevenue_ORA</v>
      </c>
      <c r="H47" s="194">
        <f>MAX(H$12:H46) + 1</f>
        <v>29</v>
      </c>
      <c r="I47" s="190" t="s">
        <v>521</v>
      </c>
      <c r="J47" s="343" t="s">
        <v>235</v>
      </c>
      <c r="K47" s="340" t="s">
        <v>520</v>
      </c>
      <c r="L47" s="206">
        <f>SystemOperator!AP726</f>
        <v>4.764559379329425</v>
      </c>
      <c r="M47" s="364">
        <f>SystemOperator!AQ726</f>
        <v>4.5</v>
      </c>
      <c r="N47" s="364">
        <f>SystemOperator!AR726</f>
        <v>4.5000000000000009</v>
      </c>
      <c r="O47" s="364">
        <f>SystemOperator!AS726</f>
        <v>4.5000000000000009</v>
      </c>
      <c r="P47" s="406">
        <f>SystemOperator!AT726</f>
        <v>4.5000000000000009</v>
      </c>
      <c r="Q47" s="395">
        <f t="shared" si="3"/>
        <v>22.764559379329427</v>
      </c>
      <c r="R47" s="196">
        <f t="shared" si="5"/>
        <v>4.5529118758658855</v>
      </c>
      <c r="S47" s="282"/>
      <c r="T47" s="182"/>
      <c r="U47" s="182"/>
      <c r="V47" s="182"/>
      <c r="W47" s="182"/>
      <c r="X47" s="182"/>
      <c r="Y47" s="182"/>
      <c r="Z47" s="182"/>
      <c r="AA47" s="182"/>
      <c r="AB47" s="182"/>
      <c r="AC47" s="182"/>
    </row>
    <row r="48" spans="1:29" s="181" customFormat="1" ht="15" customHeight="1">
      <c r="A48" s="182"/>
      <c r="B48" s="182"/>
      <c r="C48" s="182"/>
      <c r="D48" s="365" t="s">
        <v>272</v>
      </c>
      <c r="E48" s="365" t="s">
        <v>354</v>
      </c>
      <c r="F48" s="419" t="s">
        <v>544</v>
      </c>
      <c r="G48" s="181" t="str">
        <f t="shared" si="0"/>
        <v>ESO_CalculatedRevenue_ESORI</v>
      </c>
      <c r="H48" s="194">
        <f>MAX(H$12:H47) + 1</f>
        <v>30</v>
      </c>
      <c r="I48" s="190" t="s">
        <v>477</v>
      </c>
      <c r="J48" s="343" t="s">
        <v>235</v>
      </c>
      <c r="K48" s="340" t="s">
        <v>475</v>
      </c>
      <c r="L48" s="206">
        <f>SystemOperator!AP727</f>
        <v>0</v>
      </c>
      <c r="M48" s="364">
        <f>SystemOperator!AQ727</f>
        <v>0</v>
      </c>
      <c r="N48" s="364">
        <f>SystemOperator!AR727</f>
        <v>0</v>
      </c>
      <c r="O48" s="364">
        <f>SystemOperator!AS727</f>
        <v>0</v>
      </c>
      <c r="P48" s="406">
        <f>SystemOperator!AT727</f>
        <v>0</v>
      </c>
      <c r="Q48" s="395">
        <f t="shared" si="3"/>
        <v>0</v>
      </c>
      <c r="R48" s="196">
        <f t="shared" si="5"/>
        <v>0</v>
      </c>
      <c r="S48" s="282"/>
      <c r="T48" s="182"/>
      <c r="U48" s="182"/>
      <c r="V48" s="182"/>
      <c r="W48" s="182"/>
      <c r="X48" s="182"/>
      <c r="Y48" s="182"/>
      <c r="Z48" s="182"/>
      <c r="AA48" s="182"/>
      <c r="AB48" s="182"/>
      <c r="AC48" s="182"/>
    </row>
    <row r="49" spans="1:29" s="181" customFormat="1" ht="15" customHeight="1">
      <c r="A49" s="182"/>
      <c r="B49" s="182"/>
      <c r="C49" s="182"/>
      <c r="D49" s="365" t="s">
        <v>272</v>
      </c>
      <c r="E49" s="365" t="s">
        <v>354</v>
      </c>
      <c r="F49" s="418" t="s">
        <v>351</v>
      </c>
      <c r="G49" s="181" t="str">
        <f t="shared" si="0"/>
        <v>ESO_CalculatedRevenue_TAX</v>
      </c>
      <c r="H49" s="194">
        <f>MAX(H$12:H48) + 1</f>
        <v>31</v>
      </c>
      <c r="I49" s="190" t="s">
        <v>6</v>
      </c>
      <c r="J49" s="343" t="s">
        <v>235</v>
      </c>
      <c r="K49" s="340" t="s">
        <v>331</v>
      </c>
      <c r="L49" s="206">
        <f>SystemOperator!AP729</f>
        <v>9.0845067331584879</v>
      </c>
      <c r="M49" s="364">
        <f>SystemOperator!AQ729</f>
        <v>7.9709486167222918</v>
      </c>
      <c r="N49" s="364">
        <f>SystemOperator!AR729</f>
        <v>10.185784606505505</v>
      </c>
      <c r="O49" s="364">
        <f>SystemOperator!AS729</f>
        <v>8.8151622937367087</v>
      </c>
      <c r="P49" s="406">
        <f>SystemOperator!AT729</f>
        <v>7.3656189901574836</v>
      </c>
      <c r="Q49" s="395">
        <f t="shared" si="3"/>
        <v>43.422021240280486</v>
      </c>
      <c r="R49" s="196">
        <f t="shared" si="5"/>
        <v>8.6844042480560972</v>
      </c>
      <c r="S49" s="282"/>
      <c r="T49" s="182"/>
      <c r="U49" s="182"/>
      <c r="V49" s="182"/>
      <c r="W49" s="182"/>
      <c r="X49" s="182"/>
      <c r="Y49" s="182"/>
      <c r="Z49" s="182"/>
      <c r="AA49" s="182"/>
      <c r="AB49" s="182"/>
      <c r="AC49" s="182"/>
    </row>
    <row r="50" spans="1:29" s="181" customFormat="1" ht="15" customHeight="1" thickBot="1">
      <c r="A50" s="182"/>
      <c r="B50" s="182"/>
      <c r="C50" s="182"/>
      <c r="D50" s="365" t="s">
        <v>272</v>
      </c>
      <c r="E50" s="365" t="s">
        <v>354</v>
      </c>
      <c r="F50" s="365" t="s">
        <v>352</v>
      </c>
      <c r="G50" s="181" t="str">
        <f t="shared" si="0"/>
        <v>ESO_CalculatedRevenue_TAXA</v>
      </c>
      <c r="H50" s="378">
        <f>MAX(H$12:H49) + 1</f>
        <v>32</v>
      </c>
      <c r="I50" s="346" t="s">
        <v>324</v>
      </c>
      <c r="J50" s="347" t="s">
        <v>235</v>
      </c>
      <c r="K50" s="379" t="s">
        <v>276</v>
      </c>
      <c r="L50" s="385">
        <f>SystemOperator!AP730</f>
        <v>0</v>
      </c>
      <c r="M50" s="388">
        <f>SystemOperator!AQ730</f>
        <v>0</v>
      </c>
      <c r="N50" s="388">
        <f>SystemOperator!AR730</f>
        <v>0</v>
      </c>
      <c r="O50" s="388">
        <f>SystemOperator!AS730</f>
        <v>0</v>
      </c>
      <c r="P50" s="413">
        <f>SystemOperator!AT730</f>
        <v>0</v>
      </c>
      <c r="Q50" s="397">
        <f t="shared" si="3"/>
        <v>0</v>
      </c>
      <c r="R50" s="381">
        <f t="shared" si="5"/>
        <v>0</v>
      </c>
      <c r="S50" s="282"/>
      <c r="T50" s="182"/>
      <c r="U50" s="182"/>
      <c r="V50" s="182"/>
      <c r="W50" s="182"/>
      <c r="X50" s="182"/>
      <c r="Y50" s="182"/>
      <c r="Z50" s="182"/>
      <c r="AA50" s="182"/>
      <c r="AB50" s="182"/>
      <c r="AC50" s="182"/>
    </row>
    <row r="51" spans="1:29" s="181" customFormat="1" ht="15" customHeight="1">
      <c r="A51" s="182"/>
      <c r="B51" s="182"/>
      <c r="C51" s="182"/>
      <c r="D51" s="365" t="s">
        <v>272</v>
      </c>
      <c r="E51" s="365" t="s">
        <v>354</v>
      </c>
      <c r="F51" s="365" t="s">
        <v>353</v>
      </c>
      <c r="G51" s="181" t="str">
        <f t="shared" si="0"/>
        <v>ESO_CalculatedRevenue_R</v>
      </c>
      <c r="H51" s="382">
        <f>MAX(H$12:H50) + 1</f>
        <v>33</v>
      </c>
      <c r="I51" s="339" t="s">
        <v>332</v>
      </c>
      <c r="J51" s="349" t="s">
        <v>235</v>
      </c>
      <c r="K51" s="339" t="s">
        <v>283</v>
      </c>
      <c r="L51" s="386">
        <f t="shared" ref="L51:R51" si="6">SUM(L40:L50)</f>
        <v>254.95748281676777</v>
      </c>
      <c r="M51" s="389">
        <f t="shared" si="6"/>
        <v>259.07455129089618</v>
      </c>
      <c r="N51" s="389">
        <f t="shared" si="6"/>
        <v>267.79758284933826</v>
      </c>
      <c r="O51" s="389">
        <f t="shared" si="6"/>
        <v>276.69065818905602</v>
      </c>
      <c r="P51" s="414">
        <f t="shared" si="6"/>
        <v>281.36180656019957</v>
      </c>
      <c r="Q51" s="399">
        <f t="shared" si="6"/>
        <v>1339.8820817062581</v>
      </c>
      <c r="R51" s="387">
        <f t="shared" si="6"/>
        <v>267.97641634125159</v>
      </c>
      <c r="S51" s="282"/>
      <c r="T51" s="182"/>
      <c r="U51" s="182"/>
      <c r="V51" s="182"/>
      <c r="W51" s="182"/>
      <c r="X51" s="182"/>
      <c r="Y51" s="182"/>
      <c r="Z51" s="182"/>
      <c r="AA51" s="182"/>
      <c r="AB51" s="182"/>
      <c r="AC51" s="182"/>
    </row>
    <row r="52" spans="1:29" s="181" customFormat="1" ht="15" customHeight="1">
      <c r="A52" s="182"/>
      <c r="B52" s="182"/>
      <c r="C52" s="182"/>
      <c r="D52" s="182"/>
      <c r="E52" s="182"/>
      <c r="F52" s="182"/>
      <c r="G52" s="182"/>
      <c r="H52" s="191"/>
      <c r="I52" s="192" t="s">
        <v>13</v>
      </c>
      <c r="J52" s="342"/>
      <c r="K52" s="341"/>
      <c r="L52" s="209"/>
      <c r="M52" s="358"/>
      <c r="N52" s="358"/>
      <c r="O52" s="358"/>
      <c r="P52" s="360"/>
      <c r="Q52" s="396"/>
      <c r="R52" s="195"/>
      <c r="S52" s="282"/>
      <c r="T52" s="182"/>
      <c r="U52" s="182"/>
      <c r="V52" s="182"/>
      <c r="W52" s="182"/>
      <c r="X52" s="182"/>
      <c r="Y52" s="182"/>
      <c r="Z52" s="182"/>
      <c r="AA52" s="182"/>
      <c r="AB52" s="182"/>
      <c r="AC52" s="182"/>
    </row>
    <row r="53" spans="1:29" s="181" customFormat="1" ht="15" customHeight="1">
      <c r="A53" s="182"/>
      <c r="B53" s="182"/>
      <c r="C53" s="182"/>
      <c r="D53" s="365" t="s">
        <v>272</v>
      </c>
      <c r="E53" s="365" t="s">
        <v>355</v>
      </c>
      <c r="F53" s="365" t="s">
        <v>356</v>
      </c>
      <c r="G53" s="181" t="str">
        <f t="shared" si="0"/>
        <v>ESO_TotalRevenue_Rnominal</v>
      </c>
      <c r="H53" s="194">
        <f>MAX(H$12:H52) + 1</f>
        <v>34</v>
      </c>
      <c r="I53" s="337" t="s">
        <v>332</v>
      </c>
      <c r="J53" s="343" t="s">
        <v>15</v>
      </c>
      <c r="K53" s="344" t="s">
        <v>333</v>
      </c>
      <c r="L53" s="206">
        <f>SOIAR!AP10</f>
        <v>268.57236891588599</v>
      </c>
      <c r="M53" s="364" t="str">
        <f>SOIAR!AQ10</f>
        <v/>
      </c>
      <c r="N53" s="364" t="str">
        <f>SOIAR!AR10</f>
        <v/>
      </c>
      <c r="O53" s="364" t="str">
        <f>SOIAR!AS10</f>
        <v/>
      </c>
      <c r="P53" s="406" t="str">
        <f>SOIAR!AT10</f>
        <v/>
      </c>
      <c r="Q53" s="400">
        <f t="shared" si="3"/>
        <v>268.57236891588599</v>
      </c>
      <c r="R53" s="196">
        <f t="shared" ref="R53:R57" si="7">IFERROR( AVERAGE($L53:$P53), 0)</f>
        <v>268.57236891588599</v>
      </c>
      <c r="S53" s="282"/>
      <c r="T53" s="182"/>
      <c r="U53" s="182"/>
      <c r="V53" s="182"/>
      <c r="W53" s="182"/>
      <c r="X53" s="182"/>
      <c r="Y53" s="182"/>
      <c r="Z53" s="182"/>
      <c r="AA53" s="182"/>
      <c r="AB53" s="182"/>
      <c r="AC53" s="182"/>
    </row>
    <row r="54" spans="1:29" s="181" customFormat="1" ht="15" customHeight="1" thickBot="1">
      <c r="A54" s="182"/>
      <c r="B54" s="182"/>
      <c r="C54" s="182"/>
      <c r="D54" s="365" t="s">
        <v>272</v>
      </c>
      <c r="E54" s="365" t="s">
        <v>355</v>
      </c>
      <c r="F54" s="365" t="s">
        <v>359</v>
      </c>
      <c r="G54" s="181" t="str">
        <f t="shared" si="0"/>
        <v>ESO_TotalRevenue_ADJ</v>
      </c>
      <c r="H54" s="378">
        <f>MAX(H$12:H53) + 1</f>
        <v>35</v>
      </c>
      <c r="I54" s="346" t="s">
        <v>404</v>
      </c>
      <c r="J54" s="347" t="s">
        <v>15</v>
      </c>
      <c r="K54" s="455" t="s">
        <v>337</v>
      </c>
      <c r="L54" s="385">
        <f>SOIAR!AP11</f>
        <v>0</v>
      </c>
      <c r="M54" s="388" t="str">
        <f>SOIAR!AQ11</f>
        <v/>
      </c>
      <c r="N54" s="388" t="str">
        <f>SOIAR!AR11</f>
        <v/>
      </c>
      <c r="O54" s="388" t="str">
        <f>SOIAR!AS11</f>
        <v/>
      </c>
      <c r="P54" s="413" t="str">
        <f>SOIAR!AT11</f>
        <v/>
      </c>
      <c r="Q54" s="401">
        <f t="shared" si="3"/>
        <v>0</v>
      </c>
      <c r="R54" s="381">
        <f t="shared" si="7"/>
        <v>0</v>
      </c>
      <c r="S54" s="282"/>
      <c r="T54" s="182"/>
      <c r="U54" s="182"/>
      <c r="V54" s="182"/>
      <c r="W54" s="182"/>
      <c r="X54" s="182"/>
      <c r="Y54" s="182"/>
      <c r="Z54" s="182"/>
      <c r="AA54" s="182"/>
      <c r="AB54" s="182"/>
      <c r="AC54" s="182"/>
    </row>
    <row r="55" spans="1:29" s="181" customFormat="1" ht="15" customHeight="1">
      <c r="A55" s="182"/>
      <c r="B55" s="182"/>
      <c r="C55" s="182"/>
      <c r="D55" s="365" t="s">
        <v>272</v>
      </c>
      <c r="E55" s="365" t="s">
        <v>355</v>
      </c>
      <c r="F55" s="365" t="s">
        <v>536</v>
      </c>
      <c r="G55" s="181" t="str">
        <f t="shared" si="0"/>
        <v>ESO_TotalRevenue_ADJR</v>
      </c>
      <c r="H55" s="456">
        <f>MAX(H$12:H54) + 1</f>
        <v>36</v>
      </c>
      <c r="I55" s="348" t="s">
        <v>360</v>
      </c>
      <c r="J55" s="349" t="s">
        <v>15</v>
      </c>
      <c r="K55" s="458" t="s">
        <v>534</v>
      </c>
      <c r="L55" s="459">
        <f>SOIAR!AP12</f>
        <v>268.57236891588599</v>
      </c>
      <c r="M55" s="460">
        <f>SOIAR!AQ12</f>
        <v>276.8511323664402</v>
      </c>
      <c r="N55" s="460">
        <f>SOIAR!AR12</f>
        <v>291.49115247782322</v>
      </c>
      <c r="O55" s="460">
        <f>SOIAR!AS12</f>
        <v>306.99304060659603</v>
      </c>
      <c r="P55" s="461">
        <f>SOIAR!AT12</f>
        <v>318.40849065049849</v>
      </c>
      <c r="Q55" s="462">
        <f t="shared" si="3"/>
        <v>1462.3161850172442</v>
      </c>
      <c r="R55" s="463">
        <f t="shared" si="7"/>
        <v>292.46323700344885</v>
      </c>
      <c r="S55" s="282"/>
      <c r="T55" s="182"/>
      <c r="U55" s="182"/>
      <c r="V55" s="182"/>
      <c r="W55" s="182"/>
      <c r="X55" s="182"/>
      <c r="Y55" s="182"/>
      <c r="Z55" s="182"/>
      <c r="AA55" s="182"/>
      <c r="AB55" s="182"/>
      <c r="AC55" s="182"/>
    </row>
    <row r="56" spans="1:29" s="181" customFormat="1" ht="15" customHeight="1" thickBot="1">
      <c r="A56" s="182"/>
      <c r="B56" s="182"/>
      <c r="C56" s="182"/>
      <c r="D56" s="365" t="s">
        <v>272</v>
      </c>
      <c r="E56" s="365" t="s">
        <v>355</v>
      </c>
      <c r="F56" s="365" t="s">
        <v>537</v>
      </c>
      <c r="G56" s="181" t="str">
        <f t="shared" si="0"/>
        <v>ESO_TotalRevenue_LAR</v>
      </c>
      <c r="H56" s="457">
        <f>MAX(H$12:H55) + 1</f>
        <v>37</v>
      </c>
      <c r="I56" s="343" t="s">
        <v>535</v>
      </c>
      <c r="J56" s="469" t="s">
        <v>15</v>
      </c>
      <c r="K56" s="464" t="s">
        <v>529</v>
      </c>
      <c r="L56" s="465">
        <f>SOIAR!AP14</f>
        <v>14.381871602263626</v>
      </c>
      <c r="M56" s="466">
        <f>SOIAR!AQ14</f>
        <v>17.58867532375378</v>
      </c>
      <c r="N56" s="466">
        <f>SOIAR!AR14</f>
        <v>0</v>
      </c>
      <c r="O56" s="466">
        <f>SOIAR!AS14</f>
        <v>0</v>
      </c>
      <c r="P56" s="467">
        <f>SOIAR!AT14</f>
        <v>0</v>
      </c>
      <c r="Q56" s="468"/>
      <c r="R56" s="392"/>
      <c r="S56" s="282"/>
      <c r="T56" s="182"/>
      <c r="U56" s="182"/>
      <c r="V56" s="182"/>
      <c r="W56" s="182"/>
      <c r="X56" s="182"/>
      <c r="Y56" s="182"/>
      <c r="Z56" s="182"/>
      <c r="AA56" s="182"/>
      <c r="AB56" s="182"/>
      <c r="AC56" s="182"/>
    </row>
    <row r="57" spans="1:29" s="181" customFormat="1" ht="15" customHeight="1">
      <c r="A57" s="182"/>
      <c r="B57" s="182"/>
      <c r="C57" s="182"/>
      <c r="D57" s="365" t="s">
        <v>272</v>
      </c>
      <c r="E57" s="365" t="s">
        <v>355</v>
      </c>
      <c r="F57" s="365" t="s">
        <v>357</v>
      </c>
      <c r="G57" s="181" t="str">
        <f t="shared" si="0"/>
        <v>ESO_TotalRevenue_AR</v>
      </c>
      <c r="H57" s="456">
        <f>MAX(H$12:H56) + 1</f>
        <v>38</v>
      </c>
      <c r="I57" s="348" t="s">
        <v>280</v>
      </c>
      <c r="J57" s="349" t="s">
        <v>15</v>
      </c>
      <c r="K57" s="339" t="s">
        <v>285</v>
      </c>
      <c r="L57" s="386">
        <f>SOIAR!AP15</f>
        <v>282.95424051814962</v>
      </c>
      <c r="M57" s="389">
        <f>SOIAR!AQ15</f>
        <v>294.43980769019396</v>
      </c>
      <c r="N57" s="389">
        <f>SOIAR!AR15</f>
        <v>291.49115247782322</v>
      </c>
      <c r="O57" s="389">
        <f>SOIAR!AS15</f>
        <v>306.99304060659603</v>
      </c>
      <c r="P57" s="414">
        <f>SOIAR!AT15</f>
        <v>318.40849065049849</v>
      </c>
      <c r="Q57" s="399">
        <f t="shared" si="3"/>
        <v>1494.2867319432612</v>
      </c>
      <c r="R57" s="384">
        <f t="shared" si="7"/>
        <v>298.85734638865222</v>
      </c>
      <c r="S57" s="282"/>
      <c r="T57" s="182"/>
      <c r="U57" s="182"/>
      <c r="V57" s="182"/>
      <c r="W57" s="182"/>
      <c r="X57" s="182"/>
      <c r="Y57" s="182"/>
      <c r="Z57" s="182"/>
      <c r="AA57" s="182"/>
      <c r="AB57" s="182"/>
      <c r="AC57" s="182"/>
    </row>
    <row r="58" spans="1:29" ht="15" customHeight="1">
      <c r="A58" s="182"/>
      <c r="B58" s="182"/>
      <c r="C58" s="182"/>
      <c r="D58" s="182"/>
      <c r="E58" s="182"/>
      <c r="F58" s="182"/>
      <c r="G58" s="182"/>
      <c r="H58" s="191"/>
      <c r="I58" s="350" t="s">
        <v>334</v>
      </c>
      <c r="J58" s="351"/>
      <c r="K58" s="341"/>
      <c r="L58" s="209"/>
      <c r="M58" s="358"/>
      <c r="N58" s="358"/>
      <c r="O58" s="359"/>
      <c r="P58" s="360"/>
      <c r="Q58" s="396"/>
      <c r="R58" s="360"/>
      <c r="S58" s="282"/>
      <c r="T58" s="177"/>
      <c r="U58" s="177"/>
      <c r="V58" s="177"/>
      <c r="W58" s="177"/>
      <c r="X58" s="177"/>
      <c r="Y58" s="177"/>
      <c r="Z58" s="177"/>
      <c r="AA58" s="177"/>
      <c r="AB58" s="177"/>
      <c r="AC58" s="177"/>
    </row>
    <row r="59" spans="1:29" s="181" customFormat="1" ht="15" customHeight="1">
      <c r="A59" s="182"/>
      <c r="B59" s="182"/>
      <c r="C59" s="182"/>
      <c r="D59" s="365" t="s">
        <v>272</v>
      </c>
      <c r="E59" s="303" t="s">
        <v>358</v>
      </c>
      <c r="F59" s="366">
        <v>2022</v>
      </c>
      <c r="G59" s="181" t="str">
        <f t="shared" si="0"/>
        <v>ESO_Inflation_2022</v>
      </c>
      <c r="H59" s="194">
        <f>MAX(H$12:H58) + 1</f>
        <v>39</v>
      </c>
      <c r="I59" s="352">
        <v>44651</v>
      </c>
      <c r="J59" s="353" t="s">
        <v>34</v>
      </c>
      <c r="K59" s="354"/>
      <c r="L59" s="361">
        <f>IF($I59 = $J$12, SystemOperator!AP$109,
  IF($I59 &lt; $J$12, INDEX(SavedResults!L$16:L$369, MATCH($G59, SavedResults!$G$16:$G$369, 0)), ""))</f>
        <v>1.3728694438340794E-2</v>
      </c>
      <c r="M59" s="363">
        <f>IF($I59 = $J$12, SystemOperator!AQ$109,
  IF($I59 &lt; $J$12, INDEX(SavedResults!M$16:M$369, MATCH($G59, SavedResults!$G$16:$G$369, 0)), ""))</f>
        <v>1.5977818886124595E-2</v>
      </c>
      <c r="N59" s="363">
        <f>IF($I59 = $J$12, SystemOperator!AR$109,
  IF($I59 &lt; $J$12, INDEX(SavedResults!N$16:N$369, MATCH($G59, SavedResults!$G$16:$G$369, 0)), ""))</f>
        <v>1.7808816853932763E-2</v>
      </c>
      <c r="O59" s="363">
        <f>IF($I59 = $J$12, SystemOperator!AS$109,
  IF($I59 &lt; $J$12, INDEX(SavedResults!O$16:O$369, MATCH($G59, SavedResults!$G$16:$G$369, 0)), ""))</f>
        <v>1.9331180897115274E-2</v>
      </c>
      <c r="P59" s="415">
        <f>IF($I59 = $J$12, SystemOperator!AT$109,
  IF($I59 &lt; $J$12, INDEX(SavedResults!P$16:P$369, MATCH($G59, SavedResults!$G$16:$G$369, 0)), ""))</f>
        <v>1.9965453580682579E-2</v>
      </c>
      <c r="Q59" s="402"/>
      <c r="R59" s="362">
        <f t="shared" ref="R59:R63" si="8">IFERROR( AVERAGE($L59:$P59), 0)</f>
        <v>1.7362392931239201E-2</v>
      </c>
      <c r="S59" s="282"/>
      <c r="T59" s="182"/>
      <c r="U59" s="182"/>
      <c r="V59" s="182"/>
      <c r="W59" s="182"/>
      <c r="X59" s="182"/>
      <c r="Y59" s="182"/>
      <c r="Z59" s="182"/>
      <c r="AA59" s="182"/>
      <c r="AB59" s="182"/>
      <c r="AC59" s="182"/>
    </row>
    <row r="60" spans="1:29" s="181" customFormat="1" ht="15" customHeight="1">
      <c r="A60" s="182"/>
      <c r="B60" s="182"/>
      <c r="C60" s="182"/>
      <c r="D60" s="365" t="s">
        <v>272</v>
      </c>
      <c r="E60" s="303" t="s">
        <v>358</v>
      </c>
      <c r="F60" s="366">
        <v>2023</v>
      </c>
      <c r="G60" s="181" t="str">
        <f t="shared" si="0"/>
        <v>ESO_Inflation_2023</v>
      </c>
      <c r="H60" s="194">
        <f>MAX(H$12:H59) + 1</f>
        <v>40</v>
      </c>
      <c r="I60" s="355">
        <v>45016</v>
      </c>
      <c r="J60" s="343" t="s">
        <v>34</v>
      </c>
      <c r="K60" s="345"/>
      <c r="L60" s="361" t="str">
        <f>IF($I60 = $J$12, SystemOperator!AP$109,
  IF($I60 &lt; $J$12, INDEX(SavedResults!L$16:L$369, MATCH($G60, SavedResults!$G$16:$G$369, 0)), ""))</f>
        <v/>
      </c>
      <c r="M60" s="363" t="str">
        <f>IF($I60 = $J$12, SystemOperator!AQ$109,
  IF($I60 &lt; $J$12, INDEX(SavedResults!M$16:M$369, MATCH($G60, SavedResults!$G$16:$G$369, 0)), ""))</f>
        <v/>
      </c>
      <c r="N60" s="363" t="str">
        <f>IF($I60 = $J$12, SystemOperator!AR$109,
  IF($I60 &lt; $J$12, INDEX(SavedResults!N$16:N$369, MATCH($G60, SavedResults!$G$16:$G$369, 0)), ""))</f>
        <v/>
      </c>
      <c r="O60" s="363" t="str">
        <f>IF($I60 = $J$12, SystemOperator!AS$109,
  IF($I60 &lt; $J$12, INDEX(SavedResults!O$16:O$369, MATCH($G60, SavedResults!$G$16:$G$369, 0)), ""))</f>
        <v/>
      </c>
      <c r="P60" s="415" t="str">
        <f>IF($I60 = $J$12, SystemOperator!AT$109,
  IF($I60 &lt; $J$12, INDEX(SavedResults!P$16:P$369, MATCH($G60, SavedResults!$G$16:$G$369, 0)), ""))</f>
        <v/>
      </c>
      <c r="Q60" s="403"/>
      <c r="R60" s="362">
        <f t="shared" si="8"/>
        <v>0</v>
      </c>
      <c r="S60" s="282"/>
      <c r="T60" s="182"/>
      <c r="U60" s="182"/>
      <c r="V60" s="182"/>
      <c r="W60" s="182"/>
      <c r="X60" s="182"/>
      <c r="Y60" s="182"/>
      <c r="Z60" s="182"/>
      <c r="AA60" s="182"/>
      <c r="AB60" s="182"/>
      <c r="AC60" s="182"/>
    </row>
    <row r="61" spans="1:29" ht="15" customHeight="1">
      <c r="A61" s="182"/>
      <c r="B61" s="182"/>
      <c r="C61" s="182"/>
      <c r="D61" s="365" t="s">
        <v>272</v>
      </c>
      <c r="E61" s="303" t="s">
        <v>358</v>
      </c>
      <c r="F61" s="366">
        <v>2024</v>
      </c>
      <c r="G61" s="181" t="str">
        <f t="shared" si="0"/>
        <v>ESO_Inflation_2024</v>
      </c>
      <c r="H61" s="194">
        <f>MAX(H$12:H60) + 1</f>
        <v>41</v>
      </c>
      <c r="I61" s="355">
        <v>45382</v>
      </c>
      <c r="J61" s="343" t="s">
        <v>34</v>
      </c>
      <c r="K61" s="345"/>
      <c r="L61" s="361" t="str">
        <f>IF($I61 = $J$12, SystemOperator!AP$109,
  IF($I61 &lt; $J$12, INDEX(SavedResults!L$16:L$369, MATCH($G61, SavedResults!$G$16:$G$369, 0)), ""))</f>
        <v/>
      </c>
      <c r="M61" s="363" t="str">
        <f>IF($I61 = $J$12, SystemOperator!AQ$109,
  IF($I61 &lt; $J$12, INDEX(SavedResults!M$16:M$369, MATCH($G61, SavedResults!$G$16:$G$369, 0)), ""))</f>
        <v/>
      </c>
      <c r="N61" s="363" t="str">
        <f>IF($I61 = $J$12, SystemOperator!AR$109,
  IF($I61 &lt; $J$12, INDEX(SavedResults!N$16:N$369, MATCH($G61, SavedResults!$G$16:$G$369, 0)), ""))</f>
        <v/>
      </c>
      <c r="O61" s="363" t="str">
        <f>IF($I61 = $J$12, SystemOperator!AS$109,
  IF($I61 &lt; $J$12, INDEX(SavedResults!O$16:O$369, MATCH($G61, SavedResults!$G$16:$G$369, 0)), ""))</f>
        <v/>
      </c>
      <c r="P61" s="415" t="str">
        <f>IF($I61 = $J$12, SystemOperator!AT$109,
  IF($I61 &lt; $J$12, INDEX(SavedResults!P$16:P$369, MATCH($G61, SavedResults!$G$16:$G$369, 0)), ""))</f>
        <v/>
      </c>
      <c r="Q61" s="403"/>
      <c r="R61" s="362">
        <f t="shared" si="8"/>
        <v>0</v>
      </c>
      <c r="S61" s="282"/>
      <c r="T61" s="177"/>
      <c r="U61" s="177"/>
      <c r="V61" s="177"/>
      <c r="W61" s="177"/>
      <c r="X61" s="177"/>
      <c r="Y61" s="177"/>
      <c r="Z61" s="177"/>
      <c r="AA61" s="177"/>
      <c r="AB61" s="177"/>
      <c r="AC61" s="177"/>
    </row>
    <row r="62" spans="1:29" ht="15" customHeight="1">
      <c r="A62" s="182"/>
      <c r="B62" s="182"/>
      <c r="C62" s="182"/>
      <c r="D62" s="365" t="s">
        <v>272</v>
      </c>
      <c r="E62" s="303" t="s">
        <v>358</v>
      </c>
      <c r="F62" s="366">
        <v>2025</v>
      </c>
      <c r="G62" s="181" t="str">
        <f t="shared" si="0"/>
        <v>ESO_Inflation_2025</v>
      </c>
      <c r="H62" s="194">
        <f>MAX(H$12:H61) + 1</f>
        <v>42</v>
      </c>
      <c r="I62" s="355">
        <v>45747</v>
      </c>
      <c r="J62" s="343" t="s">
        <v>34</v>
      </c>
      <c r="K62" s="345"/>
      <c r="L62" s="361" t="str">
        <f>IF($I62 = $J$12, SystemOperator!AP$109,
  IF($I62 &lt; $J$12, INDEX(SavedResults!L$16:L$369, MATCH($G62, SavedResults!$G$16:$G$369, 0)), ""))</f>
        <v/>
      </c>
      <c r="M62" s="363" t="str">
        <f>IF($I62 = $J$12, SystemOperator!AQ$109,
  IF($I62 &lt; $J$12, INDEX(SavedResults!M$16:M$369, MATCH($G62, SavedResults!$G$16:$G$369, 0)), ""))</f>
        <v/>
      </c>
      <c r="N62" s="363" t="str">
        <f>IF($I62 = $J$12, SystemOperator!AR$109,
  IF($I62 &lt; $J$12, INDEX(SavedResults!N$16:N$369, MATCH($G62, SavedResults!$G$16:$G$369, 0)), ""))</f>
        <v/>
      </c>
      <c r="O62" s="363" t="str">
        <f>IF($I62 = $J$12, SystemOperator!AS$109,
  IF($I62 &lt; $J$12, INDEX(SavedResults!O$16:O$369, MATCH($G62, SavedResults!$G$16:$G$369, 0)), ""))</f>
        <v/>
      </c>
      <c r="P62" s="415" t="str">
        <f>IF($I62 = $J$12, SystemOperator!AT$109,
  IF($I62 &lt; $J$12, INDEX(SavedResults!P$16:P$369, MATCH($G62, SavedResults!$G$16:$G$369, 0)), ""))</f>
        <v/>
      </c>
      <c r="Q62" s="403"/>
      <c r="R62" s="362">
        <f t="shared" si="8"/>
        <v>0</v>
      </c>
      <c r="S62" s="282"/>
      <c r="T62" s="177"/>
      <c r="U62" s="177"/>
      <c r="V62" s="177"/>
      <c r="W62" s="177"/>
      <c r="X62" s="177"/>
      <c r="Y62" s="177"/>
      <c r="Z62" s="177"/>
      <c r="AA62" s="177"/>
      <c r="AB62" s="177"/>
      <c r="AC62" s="177"/>
    </row>
    <row r="63" spans="1:29" ht="15" customHeight="1">
      <c r="A63" s="182"/>
      <c r="B63" s="182"/>
      <c r="C63" s="182"/>
      <c r="D63" s="365" t="s">
        <v>272</v>
      </c>
      <c r="E63" s="303" t="s">
        <v>358</v>
      </c>
      <c r="F63" s="366">
        <v>2026</v>
      </c>
      <c r="G63" s="181" t="str">
        <f t="shared" si="0"/>
        <v>ESO_Inflation_2026</v>
      </c>
      <c r="H63" s="194">
        <f>MAX(H$12:H62) + 1</f>
        <v>43</v>
      </c>
      <c r="I63" s="355">
        <v>46112</v>
      </c>
      <c r="J63" s="343" t="s">
        <v>34</v>
      </c>
      <c r="K63" s="345"/>
      <c r="L63" s="361" t="str">
        <f>IF($I63 = $J$12, SystemOperator!AP$109,
  IF($I63 &lt; $J$12, INDEX(SavedResults!L$16:L$369, MATCH($G63, SavedResults!$G$16:$G$369, 0)), ""))</f>
        <v/>
      </c>
      <c r="M63" s="363" t="str">
        <f>IF($I63 = $J$12, SystemOperator!AQ$109,
  IF($I63 &lt; $J$12, INDEX(SavedResults!M$16:M$369, MATCH($G63, SavedResults!$G$16:$G$369, 0)), ""))</f>
        <v/>
      </c>
      <c r="N63" s="363" t="str">
        <f>IF($I63 = $J$12, SystemOperator!AR$109,
  IF($I63 &lt; $J$12, INDEX(SavedResults!N$16:N$369, MATCH($G63, SavedResults!$G$16:$G$369, 0)), ""))</f>
        <v/>
      </c>
      <c r="O63" s="363" t="str">
        <f>IF($I63 = $J$12, SystemOperator!AS$109,
  IF($I63 &lt; $J$12, INDEX(SavedResults!O$16:O$369, MATCH($G63, SavedResults!$G$16:$G$369, 0)), ""))</f>
        <v/>
      </c>
      <c r="P63" s="415" t="str">
        <f>IF($I63 = $J$12, SystemOperator!AT$109,
  IF($I63 &lt; $J$12, INDEX(SavedResults!P$16:P$369, MATCH($G63, SavedResults!$G$16:$G$369, 0)), ""))</f>
        <v/>
      </c>
      <c r="Q63" s="403"/>
      <c r="R63" s="362">
        <f t="shared" si="8"/>
        <v>0</v>
      </c>
      <c r="S63" s="282"/>
      <c r="T63" s="177"/>
      <c r="U63" s="177"/>
      <c r="V63" s="177"/>
      <c r="W63" s="177"/>
      <c r="X63" s="177"/>
      <c r="Y63" s="177"/>
      <c r="Z63" s="177"/>
      <c r="AA63" s="177"/>
      <c r="AB63" s="177"/>
      <c r="AC63" s="177"/>
    </row>
    <row r="64" spans="1:29" ht="15" customHeight="1">
      <c r="A64" s="177"/>
      <c r="B64" s="177"/>
      <c r="C64" s="177"/>
      <c r="D64" s="177"/>
      <c r="E64" s="177"/>
      <c r="F64" s="177"/>
      <c r="G64" s="177"/>
      <c r="H64" s="191"/>
      <c r="I64" s="350" t="s">
        <v>282</v>
      </c>
      <c r="J64" s="351"/>
      <c r="K64" s="341" t="s">
        <v>283</v>
      </c>
      <c r="L64" s="209"/>
      <c r="M64" s="358"/>
      <c r="N64" s="358"/>
      <c r="O64" s="359"/>
      <c r="P64" s="360"/>
      <c r="Q64" s="396"/>
      <c r="R64" s="360"/>
      <c r="S64" s="282"/>
      <c r="T64" s="177"/>
      <c r="U64" s="177"/>
      <c r="V64" s="177"/>
      <c r="W64" s="177"/>
      <c r="X64" s="177"/>
      <c r="Y64" s="177"/>
      <c r="Z64" s="177"/>
      <c r="AA64" s="177"/>
      <c r="AB64" s="177"/>
      <c r="AC64" s="177"/>
    </row>
    <row r="65" spans="1:29" ht="15" customHeight="1">
      <c r="A65" s="177"/>
      <c r="B65" s="177"/>
      <c r="C65" s="177"/>
      <c r="D65" s="365" t="s">
        <v>272</v>
      </c>
      <c r="E65" s="303" t="s">
        <v>353</v>
      </c>
      <c r="F65" s="366">
        <v>2022</v>
      </c>
      <c r="G65" s="181" t="str">
        <f t="shared" ref="G65:G69" si="9">D65&amp;"_"&amp;E65&amp;"_"&amp;F65</f>
        <v>ESO_R_2022</v>
      </c>
      <c r="H65" s="194">
        <f>MAX(H$12:H64) + 1</f>
        <v>44</v>
      </c>
      <c r="I65" s="355">
        <v>44651</v>
      </c>
      <c r="J65" s="343" t="s">
        <v>235</v>
      </c>
      <c r="K65" s="356"/>
      <c r="L65" s="369">
        <f>IF($I65 = $J$12, L$51,
  IF($I65 &lt; $J$12, INDEX(SavedResults!L$16:L$369, MATCH($G65, SavedResults!$G$16:$G$369, 0)), ""))</f>
        <v>254.95748281676777</v>
      </c>
      <c r="M65" s="416">
        <f>IF($I65 = $J$12, M$51,
  IF($I65 &lt; $J$12, INDEX(SavedResults!M$16:M$369, MATCH($G65, SavedResults!$G$16:$G$369, 0)), ""))</f>
        <v>259.07455129089618</v>
      </c>
      <c r="N65" s="416">
        <f>IF($I65 = $J$12, N$51,
  IF($I65 &lt; $J$12, INDEX(SavedResults!N$16:N$369, MATCH($G65, SavedResults!$G$16:$G$369, 0)), ""))</f>
        <v>267.79758284933826</v>
      </c>
      <c r="O65" s="416">
        <f>IF($I65 = $J$12, O$51,
  IF($I65 &lt; $J$12, INDEX(SavedResults!O$16:O$369, MATCH($G65, SavedResults!$G$16:$G$369, 0)), ""))</f>
        <v>276.69065818905602</v>
      </c>
      <c r="P65" s="417">
        <f>IF($I65 = $J$12, P$51,
  IF($I65 &lt; $J$12, INDEX(SavedResults!P$16:P$369, MATCH($G65, SavedResults!$G$16:$G$369, 0)), ""))</f>
        <v>281.36180656019957</v>
      </c>
      <c r="Q65" s="395">
        <f t="shared" ref="Q65:Q87" si="10">SUM($L65:$P65)</f>
        <v>1339.8820817062578</v>
      </c>
      <c r="R65" s="196">
        <f t="shared" ref="R65:R87" si="11">IFERROR( AVERAGE($L65:$P65), 0)</f>
        <v>267.97641634125159</v>
      </c>
      <c r="S65" s="282"/>
      <c r="T65" s="177"/>
      <c r="U65" s="177"/>
      <c r="V65" s="177"/>
      <c r="W65" s="177"/>
      <c r="X65" s="177"/>
      <c r="Y65" s="177"/>
      <c r="Z65" s="177"/>
      <c r="AA65" s="177"/>
      <c r="AB65" s="177"/>
      <c r="AC65" s="177"/>
    </row>
    <row r="66" spans="1:29" ht="15" customHeight="1">
      <c r="A66" s="177"/>
      <c r="B66" s="177"/>
      <c r="C66" s="177"/>
      <c r="D66" s="365" t="s">
        <v>272</v>
      </c>
      <c r="E66" s="303" t="s">
        <v>353</v>
      </c>
      <c r="F66" s="366">
        <v>2023</v>
      </c>
      <c r="G66" s="181" t="str">
        <f t="shared" si="9"/>
        <v>ESO_R_2023</v>
      </c>
      <c r="H66" s="194">
        <f>MAX(H$12:H65) + 1</f>
        <v>45</v>
      </c>
      <c r="I66" s="355">
        <v>45016</v>
      </c>
      <c r="J66" s="343" t="s">
        <v>235</v>
      </c>
      <c r="K66" s="356"/>
      <c r="L66" s="369" t="str">
        <f>IF($I66 = $J$12, L$51,
  IF($I66 &lt; $J$12, INDEX(SavedResults!L$16:L$369, MATCH($G66, SavedResults!$G$16:$G$369, 0)), ""))</f>
        <v/>
      </c>
      <c r="M66" s="416" t="str">
        <f>IF($I66 = $J$12, M$51,
  IF($I66 &lt; $J$12, INDEX(SavedResults!M$16:M$369, MATCH($G66, SavedResults!$G$16:$G$369, 0)), ""))</f>
        <v/>
      </c>
      <c r="N66" s="416" t="str">
        <f>IF($I66 = $J$12, N$51,
  IF($I66 &lt; $J$12, INDEX(SavedResults!N$16:N$369, MATCH($G66, SavedResults!$G$16:$G$369, 0)), ""))</f>
        <v/>
      </c>
      <c r="O66" s="416" t="str">
        <f>IF($I66 = $J$12, O$51,
  IF($I66 &lt; $J$12, INDEX(SavedResults!O$16:O$369, MATCH($G66, SavedResults!$G$16:$G$369, 0)), ""))</f>
        <v/>
      </c>
      <c r="P66" s="417" t="str">
        <f>IF($I66 = $J$12, P$51,
  IF($I66 &lt; $J$12, INDEX(SavedResults!P$16:P$369, MATCH($G66, SavedResults!$G$16:$G$369, 0)), ""))</f>
        <v/>
      </c>
      <c r="Q66" s="395">
        <f t="shared" si="10"/>
        <v>0</v>
      </c>
      <c r="R66" s="196">
        <f t="shared" si="11"/>
        <v>0</v>
      </c>
      <c r="S66" s="282"/>
      <c r="T66" s="177"/>
      <c r="U66" s="177"/>
      <c r="V66" s="177"/>
      <c r="W66" s="177"/>
      <c r="X66" s="177"/>
      <c r="Y66" s="177"/>
      <c r="Z66" s="177"/>
      <c r="AA66" s="177"/>
      <c r="AB66" s="177"/>
      <c r="AC66" s="177"/>
    </row>
    <row r="67" spans="1:29" ht="15" customHeight="1">
      <c r="A67" s="177"/>
      <c r="B67" s="177"/>
      <c r="C67" s="177"/>
      <c r="D67" s="365" t="s">
        <v>272</v>
      </c>
      <c r="E67" s="303" t="s">
        <v>353</v>
      </c>
      <c r="F67" s="366">
        <v>2024</v>
      </c>
      <c r="G67" s="181" t="str">
        <f t="shared" si="9"/>
        <v>ESO_R_2024</v>
      </c>
      <c r="H67" s="194">
        <f>MAX(H$12:H66) + 1</f>
        <v>46</v>
      </c>
      <c r="I67" s="355">
        <v>45382</v>
      </c>
      <c r="J67" s="343" t="s">
        <v>235</v>
      </c>
      <c r="K67" s="356"/>
      <c r="L67" s="369" t="str">
        <f>IF($I67 = $J$12, L$51,
  IF($I67 &lt; $J$12, INDEX(SavedResults!L$16:L$369, MATCH($G67, SavedResults!$G$16:$G$369, 0)), ""))</f>
        <v/>
      </c>
      <c r="M67" s="416" t="str">
        <f>IF($I67 = $J$12, M$51,
  IF($I67 &lt; $J$12, INDEX(SavedResults!M$16:M$369, MATCH($G67, SavedResults!$G$16:$G$369, 0)), ""))</f>
        <v/>
      </c>
      <c r="N67" s="416" t="str">
        <f>IF($I67 = $J$12, N$51,
  IF($I67 &lt; $J$12, INDEX(SavedResults!N$16:N$369, MATCH($G67, SavedResults!$G$16:$G$369, 0)), ""))</f>
        <v/>
      </c>
      <c r="O67" s="416" t="str">
        <f>IF($I67 = $J$12, O$51,
  IF($I67 &lt; $J$12, INDEX(SavedResults!O$16:O$369, MATCH($G67, SavedResults!$G$16:$G$369, 0)), ""))</f>
        <v/>
      </c>
      <c r="P67" s="417" t="str">
        <f>IF($I67 = $J$12, P$51,
  IF($I67 &lt; $J$12, INDEX(SavedResults!P$16:P$369, MATCH($G67, SavedResults!$G$16:$G$369, 0)), ""))</f>
        <v/>
      </c>
      <c r="Q67" s="395">
        <f t="shared" si="10"/>
        <v>0</v>
      </c>
      <c r="R67" s="196">
        <f t="shared" si="11"/>
        <v>0</v>
      </c>
      <c r="S67" s="282"/>
      <c r="T67" s="177"/>
      <c r="U67" s="177"/>
      <c r="V67" s="177"/>
      <c r="W67" s="177"/>
      <c r="X67" s="177"/>
      <c r="Y67" s="177"/>
      <c r="Z67" s="177"/>
      <c r="AA67" s="177"/>
      <c r="AB67" s="177"/>
      <c r="AC67" s="177"/>
    </row>
    <row r="68" spans="1:29" ht="15" customHeight="1">
      <c r="A68" s="177"/>
      <c r="B68" s="177"/>
      <c r="C68" s="177"/>
      <c r="D68" s="365" t="s">
        <v>272</v>
      </c>
      <c r="E68" s="303" t="s">
        <v>353</v>
      </c>
      <c r="F68" s="366">
        <v>2025</v>
      </c>
      <c r="G68" s="181" t="str">
        <f t="shared" si="9"/>
        <v>ESO_R_2025</v>
      </c>
      <c r="H68" s="194">
        <f>MAX(H$12:H67) + 1</f>
        <v>47</v>
      </c>
      <c r="I68" s="355">
        <v>45747</v>
      </c>
      <c r="J68" s="343" t="s">
        <v>235</v>
      </c>
      <c r="K68" s="356"/>
      <c r="L68" s="369" t="str">
        <f>IF($I68 = $J$12, L$51,
  IF($I68 &lt; $J$12, INDEX(SavedResults!L$16:L$369, MATCH($G68, SavedResults!$G$16:$G$369, 0)), ""))</f>
        <v/>
      </c>
      <c r="M68" s="416" t="str">
        <f>IF($I68 = $J$12, M$51,
  IF($I68 &lt; $J$12, INDEX(SavedResults!M$16:M$369, MATCH($G68, SavedResults!$G$16:$G$369, 0)), ""))</f>
        <v/>
      </c>
      <c r="N68" s="416" t="str">
        <f>IF($I68 = $J$12, N$51,
  IF($I68 &lt; $J$12, INDEX(SavedResults!N$16:N$369, MATCH($G68, SavedResults!$G$16:$G$369, 0)), ""))</f>
        <v/>
      </c>
      <c r="O68" s="416" t="str">
        <f>IF($I68 = $J$12, O$51,
  IF($I68 &lt; $J$12, INDEX(SavedResults!O$16:O$369, MATCH($G68, SavedResults!$G$16:$G$369, 0)), ""))</f>
        <v/>
      </c>
      <c r="P68" s="417" t="str">
        <f>IF($I68 = $J$12, P$51,
  IF($I68 &lt; $J$12, INDEX(SavedResults!P$16:P$369, MATCH($G68, SavedResults!$G$16:$G$369, 0)), ""))</f>
        <v/>
      </c>
      <c r="Q68" s="395">
        <f t="shared" si="10"/>
        <v>0</v>
      </c>
      <c r="R68" s="196">
        <f t="shared" si="11"/>
        <v>0</v>
      </c>
      <c r="S68" s="282"/>
      <c r="T68" s="177"/>
      <c r="U68" s="177"/>
      <c r="V68" s="177"/>
      <c r="W68" s="177"/>
      <c r="X68" s="177"/>
      <c r="Y68" s="177"/>
      <c r="Z68" s="177"/>
      <c r="AA68" s="177"/>
      <c r="AB68" s="177"/>
      <c r="AC68" s="177"/>
    </row>
    <row r="69" spans="1:29" ht="15" customHeight="1">
      <c r="A69" s="177"/>
      <c r="B69" s="177"/>
      <c r="C69" s="177"/>
      <c r="D69" s="365" t="s">
        <v>272</v>
      </c>
      <c r="E69" s="303" t="s">
        <v>353</v>
      </c>
      <c r="F69" s="366">
        <v>2026</v>
      </c>
      <c r="G69" s="181" t="str">
        <f t="shared" si="9"/>
        <v>ESO_R_2026</v>
      </c>
      <c r="H69" s="194">
        <f>MAX(H$12:H68) + 1</f>
        <v>48</v>
      </c>
      <c r="I69" s="355">
        <v>46112</v>
      </c>
      <c r="J69" s="343" t="s">
        <v>235</v>
      </c>
      <c r="K69" s="356"/>
      <c r="L69" s="369" t="str">
        <f>IF($I69 = $J$12, L$51,
  IF($I69 &lt; $J$12, INDEX(SavedResults!L$16:L$369, MATCH($G69, SavedResults!$G$16:$G$369, 0)), ""))</f>
        <v/>
      </c>
      <c r="M69" s="416" t="str">
        <f>IF($I69 = $J$12, M$51,
  IF($I69 &lt; $J$12, INDEX(SavedResults!M$16:M$369, MATCH($G69, SavedResults!$G$16:$G$369, 0)), ""))</f>
        <v/>
      </c>
      <c r="N69" s="416" t="str">
        <f>IF($I69 = $J$12, N$51,
  IF($I69 &lt; $J$12, INDEX(SavedResults!N$16:N$369, MATCH($G69, SavedResults!$G$16:$G$369, 0)), ""))</f>
        <v/>
      </c>
      <c r="O69" s="416" t="str">
        <f>IF($I69 = $J$12, O$51,
  IF($I69 &lt; $J$12, INDEX(SavedResults!O$16:O$369, MATCH($G69, SavedResults!$G$16:$G$369, 0)), ""))</f>
        <v/>
      </c>
      <c r="P69" s="417" t="str">
        <f>IF($I69 = $J$12, P$51,
  IF($I69 &lt; $J$12, INDEX(SavedResults!P$16:P$369, MATCH($G69, SavedResults!$G$16:$G$369, 0)), ""))</f>
        <v/>
      </c>
      <c r="Q69" s="395">
        <f t="shared" si="10"/>
        <v>0</v>
      </c>
      <c r="R69" s="196">
        <f t="shared" si="11"/>
        <v>0</v>
      </c>
      <c r="S69" s="282"/>
      <c r="T69" s="177"/>
      <c r="U69" s="177"/>
      <c r="V69" s="177"/>
      <c r="W69" s="177"/>
      <c r="X69" s="177"/>
      <c r="Y69" s="177"/>
      <c r="Z69" s="177"/>
      <c r="AA69" s="177"/>
      <c r="AB69" s="177"/>
      <c r="AC69" s="177"/>
    </row>
    <row r="70" spans="1:29" s="181" customFormat="1" ht="15" customHeight="1">
      <c r="A70" s="182"/>
      <c r="B70" s="182"/>
      <c r="C70" s="182"/>
      <c r="D70" s="182"/>
      <c r="E70" s="177"/>
      <c r="F70" s="177"/>
      <c r="G70" s="182"/>
      <c r="H70" s="191"/>
      <c r="I70" s="350" t="s">
        <v>335</v>
      </c>
      <c r="J70" s="351"/>
      <c r="K70" s="357" t="s">
        <v>333</v>
      </c>
      <c r="L70" s="209"/>
      <c r="M70" s="358"/>
      <c r="N70" s="358"/>
      <c r="O70" s="359"/>
      <c r="P70" s="360"/>
      <c r="Q70" s="396"/>
      <c r="R70" s="360"/>
      <c r="S70" s="282"/>
      <c r="T70" s="182"/>
      <c r="U70" s="182"/>
      <c r="V70" s="182"/>
      <c r="W70" s="182"/>
      <c r="X70" s="182"/>
      <c r="Y70" s="182"/>
      <c r="Z70" s="182"/>
      <c r="AA70" s="182"/>
      <c r="AB70" s="182"/>
      <c r="AC70" s="182"/>
    </row>
    <row r="71" spans="1:29" ht="15" customHeight="1">
      <c r="A71" s="177"/>
      <c r="B71" s="177"/>
      <c r="C71" s="177"/>
      <c r="D71" s="365" t="s">
        <v>272</v>
      </c>
      <c r="E71" s="303" t="s">
        <v>356</v>
      </c>
      <c r="F71" s="366">
        <v>2022</v>
      </c>
      <c r="G71" s="181" t="str">
        <f t="shared" ref="G71:G87" si="12">D71&amp;"_"&amp;E71&amp;"_"&amp;F71</f>
        <v>ESO_Rnominal_2022</v>
      </c>
      <c r="H71" s="194">
        <f>MAX(H$12:H70) + 1</f>
        <v>49</v>
      </c>
      <c r="I71" s="355">
        <v>44651</v>
      </c>
      <c r="J71" s="343" t="s">
        <v>15</v>
      </c>
      <c r="K71" s="356"/>
      <c r="L71" s="369">
        <f>IF($I71 = $J$12,SOIAR!AP$26,
  IF($I71 &lt; $J$12, INDEX(SavedResults!L$16:L$369, MATCH($G71, SavedResults!$G$16:$G$369, 0)), ""))</f>
        <v>268.37128906013015</v>
      </c>
      <c r="M71" s="416">
        <f>IF($I71 = $J$12,SOIAR!AQ$26,
  IF($I71 &lt; $J$12, INDEX(SavedResults!M$16:M$369, MATCH($G71, SavedResults!$G$16:$G$369, 0)), ""))</f>
        <v>277.06219500047445</v>
      </c>
      <c r="N71" s="416">
        <f>IF($I71 = $J$12,SOIAR!AR$26,
  IF($I71 &lt; $J$12, INDEX(SavedResults!N$16:N$369, MATCH($G71, SavedResults!$G$16:$G$369, 0)), ""))</f>
        <v>291.49115247782322</v>
      </c>
      <c r="O71" s="416">
        <f>IF($I71 = $J$12,SOIAR!AS$26,
  IF($I71 &lt; $J$12, INDEX(SavedResults!O$16:O$369, MATCH($G71, SavedResults!$G$16:$G$369, 0)), ""))</f>
        <v>306.99304060659603</v>
      </c>
      <c r="P71" s="417">
        <f>IF($I71 = $J$12,SOIAR!AT$26,
  IF($I71 &lt; $J$12, INDEX(SavedResults!P$16:P$369, MATCH($G71, SavedResults!$G$16:$G$369, 0)), ""))</f>
        <v>318.40849065049849</v>
      </c>
      <c r="Q71" s="395">
        <f t="shared" si="10"/>
        <v>1462.3261677955225</v>
      </c>
      <c r="R71" s="196">
        <f t="shared" si="11"/>
        <v>292.46523355910449</v>
      </c>
      <c r="S71" s="282"/>
      <c r="T71" s="177"/>
      <c r="U71" s="177"/>
      <c r="V71" s="177"/>
      <c r="W71" s="177"/>
      <c r="X71" s="177"/>
      <c r="Y71" s="177"/>
      <c r="Z71" s="177"/>
      <c r="AA71" s="177"/>
      <c r="AB71" s="177"/>
      <c r="AC71" s="177"/>
    </row>
    <row r="72" spans="1:29" ht="15" customHeight="1">
      <c r="A72" s="177"/>
      <c r="B72" s="177"/>
      <c r="C72" s="177"/>
      <c r="D72" s="365" t="s">
        <v>272</v>
      </c>
      <c r="E72" s="303" t="s">
        <v>356</v>
      </c>
      <c r="F72" s="366">
        <v>2023</v>
      </c>
      <c r="G72" s="181" t="str">
        <f t="shared" si="12"/>
        <v>ESO_Rnominal_2023</v>
      </c>
      <c r="H72" s="194">
        <f>H71 + 1</f>
        <v>50</v>
      </c>
      <c r="I72" s="355">
        <v>45016</v>
      </c>
      <c r="J72" s="343" t="s">
        <v>15</v>
      </c>
      <c r="K72" s="356"/>
      <c r="L72" s="369" t="str">
        <f>IF($I72 = $J$12,SOIAR!AP$26,
  IF($I72 &lt; $J$12, INDEX(SavedResults!L$16:L$369, MATCH($G72, SavedResults!$G$16:$G$369, 0)), ""))</f>
        <v/>
      </c>
      <c r="M72" s="416" t="str">
        <f>IF($I72 = $J$12,SOIAR!AQ$26,
  IF($I72 &lt; $J$12, INDEX(SavedResults!M$16:M$369, MATCH($G72, SavedResults!$G$16:$G$369, 0)), ""))</f>
        <v/>
      </c>
      <c r="N72" s="416" t="str">
        <f>IF($I72 = $J$12,SOIAR!AR$26,
  IF($I72 &lt; $J$12, INDEX(SavedResults!N$16:N$369, MATCH($G72, SavedResults!$G$16:$G$369, 0)), ""))</f>
        <v/>
      </c>
      <c r="O72" s="416" t="str">
        <f>IF($I72 = $J$12,SOIAR!AS$26,
  IF($I72 &lt; $J$12, INDEX(SavedResults!O$16:O$369, MATCH($G72, SavedResults!$G$16:$G$369, 0)), ""))</f>
        <v/>
      </c>
      <c r="P72" s="417" t="str">
        <f>IF($I72 = $J$12,SOIAR!AT$26,
  IF($I72 &lt; $J$12, INDEX(SavedResults!P$16:P$369, MATCH($G72, SavedResults!$G$16:$G$369, 0)), ""))</f>
        <v/>
      </c>
      <c r="Q72" s="395">
        <f t="shared" si="10"/>
        <v>0</v>
      </c>
      <c r="R72" s="196">
        <f t="shared" si="11"/>
        <v>0</v>
      </c>
      <c r="S72" s="282"/>
      <c r="T72" s="177"/>
      <c r="U72" s="177"/>
      <c r="V72" s="177"/>
      <c r="W72" s="177"/>
      <c r="X72" s="177"/>
      <c r="Y72" s="177"/>
      <c r="Z72" s="177"/>
      <c r="AA72" s="177"/>
      <c r="AB72" s="177"/>
      <c r="AC72" s="177"/>
    </row>
    <row r="73" spans="1:29" ht="15" customHeight="1">
      <c r="A73" s="177"/>
      <c r="B73" s="177"/>
      <c r="C73" s="177"/>
      <c r="D73" s="365" t="s">
        <v>272</v>
      </c>
      <c r="E73" s="303" t="s">
        <v>356</v>
      </c>
      <c r="F73" s="366">
        <v>2024</v>
      </c>
      <c r="G73" s="181" t="str">
        <f t="shared" si="12"/>
        <v>ESO_Rnominal_2024</v>
      </c>
      <c r="H73" s="194">
        <f t="shared" ref="H73:H75" si="13">H72 + 1</f>
        <v>51</v>
      </c>
      <c r="I73" s="355">
        <v>45382</v>
      </c>
      <c r="J73" s="343" t="s">
        <v>15</v>
      </c>
      <c r="K73" s="356"/>
      <c r="L73" s="369" t="str">
        <f>IF($I73 = $J$12,SOIAR!AP$26,
  IF($I73 &lt; $J$12, INDEX(SavedResults!L$16:L$369, MATCH($G73, SavedResults!$G$16:$G$369, 0)), ""))</f>
        <v/>
      </c>
      <c r="M73" s="416" t="str">
        <f>IF($I73 = $J$12,SOIAR!AQ$26,
  IF($I73 &lt; $J$12, INDEX(SavedResults!M$16:M$369, MATCH($G73, SavedResults!$G$16:$G$369, 0)), ""))</f>
        <v/>
      </c>
      <c r="N73" s="416" t="str">
        <f>IF($I73 = $J$12,SOIAR!AR$26,
  IF($I73 &lt; $J$12, INDEX(SavedResults!N$16:N$369, MATCH($G73, SavedResults!$G$16:$G$369, 0)), ""))</f>
        <v/>
      </c>
      <c r="O73" s="416" t="str">
        <f>IF($I73 = $J$12,SOIAR!AS$26,
  IF($I73 &lt; $J$12, INDEX(SavedResults!O$16:O$369, MATCH($G73, SavedResults!$G$16:$G$369, 0)), ""))</f>
        <v/>
      </c>
      <c r="P73" s="417" t="str">
        <f>IF($I73 = $J$12,SOIAR!AT$26,
  IF($I73 &lt; $J$12, INDEX(SavedResults!P$16:P$369, MATCH($G73, SavedResults!$G$16:$G$369, 0)), ""))</f>
        <v/>
      </c>
      <c r="Q73" s="395">
        <f t="shared" si="10"/>
        <v>0</v>
      </c>
      <c r="R73" s="196">
        <f t="shared" si="11"/>
        <v>0</v>
      </c>
      <c r="S73" s="282"/>
      <c r="T73" s="177"/>
      <c r="U73" s="177"/>
      <c r="V73" s="177"/>
      <c r="W73" s="177"/>
      <c r="X73" s="177"/>
      <c r="Y73" s="177"/>
      <c r="Z73" s="177"/>
      <c r="AA73" s="177"/>
      <c r="AB73" s="177"/>
      <c r="AC73" s="177"/>
    </row>
    <row r="74" spans="1:29" ht="15" customHeight="1">
      <c r="A74" s="177"/>
      <c r="B74" s="177"/>
      <c r="C74" s="177"/>
      <c r="D74" s="365" t="s">
        <v>272</v>
      </c>
      <c r="E74" s="303" t="s">
        <v>356</v>
      </c>
      <c r="F74" s="366">
        <v>2025</v>
      </c>
      <c r="G74" s="181" t="str">
        <f t="shared" si="12"/>
        <v>ESO_Rnominal_2025</v>
      </c>
      <c r="H74" s="194">
        <f t="shared" si="13"/>
        <v>52</v>
      </c>
      <c r="I74" s="355">
        <v>45747</v>
      </c>
      <c r="J74" s="343" t="s">
        <v>15</v>
      </c>
      <c r="K74" s="356"/>
      <c r="L74" s="369" t="str">
        <f>IF($I74 = $J$12,SOIAR!AP$26,
  IF($I74 &lt; $J$12, INDEX(SavedResults!L$16:L$369, MATCH($G74, SavedResults!$G$16:$G$369, 0)), ""))</f>
        <v/>
      </c>
      <c r="M74" s="416" t="str">
        <f>IF($I74 = $J$12,SOIAR!AQ$26,
  IF($I74 &lt; $J$12, INDEX(SavedResults!M$16:M$369, MATCH($G74, SavedResults!$G$16:$G$369, 0)), ""))</f>
        <v/>
      </c>
      <c r="N74" s="416" t="str">
        <f>IF($I74 = $J$12,SOIAR!AR$26,
  IF($I74 &lt; $J$12, INDEX(SavedResults!N$16:N$369, MATCH($G74, SavedResults!$G$16:$G$369, 0)), ""))</f>
        <v/>
      </c>
      <c r="O74" s="416" t="str">
        <f>IF($I74 = $J$12,SOIAR!AS$26,
  IF($I74 &lt; $J$12, INDEX(SavedResults!O$16:O$369, MATCH($G74, SavedResults!$G$16:$G$369, 0)), ""))</f>
        <v/>
      </c>
      <c r="P74" s="417" t="str">
        <f>IF($I74 = $J$12,SOIAR!AT$26,
  IF($I74 &lt; $J$12, INDEX(SavedResults!P$16:P$369, MATCH($G74, SavedResults!$G$16:$G$369, 0)), ""))</f>
        <v/>
      </c>
      <c r="Q74" s="395">
        <f t="shared" si="10"/>
        <v>0</v>
      </c>
      <c r="R74" s="196">
        <f t="shared" si="11"/>
        <v>0</v>
      </c>
      <c r="S74" s="282"/>
      <c r="T74" s="177"/>
      <c r="U74" s="177"/>
      <c r="V74" s="177"/>
      <c r="W74" s="177"/>
      <c r="X74" s="177"/>
      <c r="Y74" s="177"/>
      <c r="Z74" s="177"/>
      <c r="AA74" s="177"/>
      <c r="AB74" s="177"/>
      <c r="AC74" s="177"/>
    </row>
    <row r="75" spans="1:29" ht="15" customHeight="1">
      <c r="A75" s="177"/>
      <c r="B75" s="177"/>
      <c r="C75" s="177"/>
      <c r="D75" s="365" t="s">
        <v>272</v>
      </c>
      <c r="E75" s="303" t="s">
        <v>356</v>
      </c>
      <c r="F75" s="366">
        <v>2026</v>
      </c>
      <c r="G75" s="181" t="str">
        <f t="shared" si="12"/>
        <v>ESO_Rnominal_2026</v>
      </c>
      <c r="H75" s="194">
        <f t="shared" si="13"/>
        <v>53</v>
      </c>
      <c r="I75" s="355">
        <v>46112</v>
      </c>
      <c r="J75" s="343" t="s">
        <v>15</v>
      </c>
      <c r="K75" s="356"/>
      <c r="L75" s="369" t="str">
        <f>IF($I75 = $J$12,SOIAR!AP$26,
  IF($I75 &lt; $J$12, INDEX(SavedResults!L$16:L$369, MATCH($G75, SavedResults!$G$16:$G$369, 0)), ""))</f>
        <v/>
      </c>
      <c r="M75" s="416" t="str">
        <f>IF($I75 = $J$12,SOIAR!AQ$26,
  IF($I75 &lt; $J$12, INDEX(SavedResults!M$16:M$369, MATCH($G75, SavedResults!$G$16:$G$369, 0)), ""))</f>
        <v/>
      </c>
      <c r="N75" s="416" t="str">
        <f>IF($I75 = $J$12,SOIAR!AR$26,
  IF($I75 &lt; $J$12, INDEX(SavedResults!N$16:N$369, MATCH($G75, SavedResults!$G$16:$G$369, 0)), ""))</f>
        <v/>
      </c>
      <c r="O75" s="416" t="str">
        <f>IF($I75 = $J$12,SOIAR!AS$26,
  IF($I75 &lt; $J$12, INDEX(SavedResults!O$16:O$369, MATCH($G75, SavedResults!$G$16:$G$369, 0)), ""))</f>
        <v/>
      </c>
      <c r="P75" s="417" t="str">
        <f>IF($I75 = $J$12,SOIAR!AT$26,
  IF($I75 &lt; $J$12, INDEX(SavedResults!P$16:P$369, MATCH($G75, SavedResults!$G$16:$G$369, 0)), ""))</f>
        <v/>
      </c>
      <c r="Q75" s="395">
        <f t="shared" si="10"/>
        <v>0</v>
      </c>
      <c r="R75" s="196">
        <f t="shared" si="11"/>
        <v>0</v>
      </c>
      <c r="S75" s="282"/>
      <c r="T75" s="177"/>
      <c r="U75" s="177"/>
      <c r="V75" s="177"/>
      <c r="W75" s="177"/>
      <c r="X75" s="177"/>
      <c r="Y75" s="177"/>
      <c r="Z75" s="177"/>
      <c r="AA75" s="177"/>
      <c r="AB75" s="177"/>
      <c r="AC75" s="177"/>
    </row>
    <row r="76" spans="1:29" ht="15" customHeight="1">
      <c r="E76" s="177"/>
      <c r="F76" s="177"/>
      <c r="H76" s="191"/>
      <c r="I76" s="350" t="s">
        <v>336</v>
      </c>
      <c r="J76" s="351"/>
      <c r="K76" s="357" t="s">
        <v>337</v>
      </c>
      <c r="L76" s="209"/>
      <c r="M76" s="358"/>
      <c r="N76" s="358"/>
      <c r="O76" s="359"/>
      <c r="P76" s="360"/>
      <c r="Q76" s="396"/>
      <c r="R76" s="360"/>
      <c r="S76" s="282"/>
      <c r="T76" s="177"/>
      <c r="U76" s="177"/>
      <c r="V76" s="177"/>
      <c r="W76" s="177"/>
      <c r="X76" s="177"/>
      <c r="Y76" s="177"/>
      <c r="Z76" s="177"/>
      <c r="AA76" s="177"/>
      <c r="AB76" s="177"/>
      <c r="AC76" s="177"/>
    </row>
    <row r="77" spans="1:29" ht="15" customHeight="1">
      <c r="D77" s="365" t="s">
        <v>272</v>
      </c>
      <c r="E77" s="303" t="s">
        <v>359</v>
      </c>
      <c r="F77" s="366">
        <v>2022</v>
      </c>
      <c r="G77" s="181" t="str">
        <f t="shared" si="12"/>
        <v>ESO_ADJ_2022</v>
      </c>
      <c r="H77" s="194">
        <f>MAX(H$12:H76) + 1</f>
        <v>54</v>
      </c>
      <c r="I77" s="355">
        <v>44651</v>
      </c>
      <c r="J77" s="343" t="s">
        <v>15</v>
      </c>
      <c r="K77" s="356"/>
      <c r="L77" s="369">
        <f>IF($I77 = $J$12,SOIAR!AP$27,
  IF($I77 &lt; $J$12, INDEX(SavedResults!L$16:L$369, MATCH($G77, SavedResults!$G$16:$G$369, 0)), ""))</f>
        <v>0</v>
      </c>
      <c r="M77" s="416">
        <f>IF($I77 = $J$12,SOIAR!AQ$27,
  IF($I77 &lt; $J$12, INDEX(SavedResults!M$16:M$369, MATCH($G77, SavedResults!$G$16:$G$369, 0)), ""))</f>
        <v>-0.21106263403427264</v>
      </c>
      <c r="N77" s="416">
        <f>IF($I77 = $J$12,SOIAR!AR$27,
  IF($I77 &lt; $J$12, INDEX(SavedResults!N$16:N$369, MATCH($G77, SavedResults!$G$16:$G$369, 0)), ""))</f>
        <v>0</v>
      </c>
      <c r="O77" s="416">
        <f>IF($I77 = $J$12,SOIAR!AS$27,
  IF($I77 &lt; $J$12, INDEX(SavedResults!O$16:O$369, MATCH($G77, SavedResults!$G$16:$G$369, 0)), ""))</f>
        <v>0</v>
      </c>
      <c r="P77" s="417">
        <f>IF($I77 = $J$12,SOIAR!AT$27,
  IF($I77 &lt; $J$12, INDEX(SavedResults!P$16:P$369, MATCH($G77, SavedResults!$G$16:$G$369, 0)), ""))</f>
        <v>0</v>
      </c>
      <c r="Q77" s="395">
        <f t="shared" si="10"/>
        <v>-0.21106263403427264</v>
      </c>
      <c r="R77" s="196">
        <f t="shared" si="11"/>
        <v>-4.2212526806854528E-2</v>
      </c>
      <c r="S77" s="282"/>
      <c r="T77" s="177"/>
      <c r="U77" s="177"/>
      <c r="V77" s="177"/>
      <c r="W77" s="177"/>
      <c r="X77" s="177"/>
      <c r="Y77" s="177"/>
      <c r="Z77" s="177"/>
      <c r="AA77" s="177"/>
      <c r="AB77" s="177"/>
      <c r="AC77" s="177"/>
    </row>
    <row r="78" spans="1:29" ht="15" customHeight="1">
      <c r="D78" s="365" t="s">
        <v>272</v>
      </c>
      <c r="E78" s="303" t="s">
        <v>359</v>
      </c>
      <c r="F78" s="366">
        <v>2023</v>
      </c>
      <c r="G78" s="181" t="str">
        <f t="shared" si="12"/>
        <v>ESO_ADJ_2023</v>
      </c>
      <c r="H78" s="194">
        <f>H77 + 1</f>
        <v>55</v>
      </c>
      <c r="I78" s="355">
        <v>45016</v>
      </c>
      <c r="J78" s="343" t="s">
        <v>15</v>
      </c>
      <c r="K78" s="356"/>
      <c r="L78" s="369" t="str">
        <f>IF($I78 = $J$12,SOIAR!AP$27,
  IF($I78 &lt; $J$12, INDEX(SavedResults!L$16:L$369, MATCH($G78, SavedResults!$G$16:$G$369, 0)), ""))</f>
        <v/>
      </c>
      <c r="M78" s="416" t="str">
        <f>IF($I78 = $J$12,SOIAR!AQ$27,
  IF($I78 &lt; $J$12, INDEX(SavedResults!M$16:M$369, MATCH($G78, SavedResults!$G$16:$G$369, 0)), ""))</f>
        <v/>
      </c>
      <c r="N78" s="416" t="str">
        <f>IF($I78 = $J$12,SOIAR!AR$27,
  IF($I78 &lt; $J$12, INDEX(SavedResults!N$16:N$369, MATCH($G78, SavedResults!$G$16:$G$369, 0)), ""))</f>
        <v/>
      </c>
      <c r="O78" s="416" t="str">
        <f>IF($I78 = $J$12,SOIAR!AS$27,
  IF($I78 &lt; $J$12, INDEX(SavedResults!O$16:O$369, MATCH($G78, SavedResults!$G$16:$G$369, 0)), ""))</f>
        <v/>
      </c>
      <c r="P78" s="417" t="str">
        <f>IF($I78 = $J$12,SOIAR!AT$27,
  IF($I78 &lt; $J$12, INDEX(SavedResults!P$16:P$369, MATCH($G78, SavedResults!$G$16:$G$369, 0)), ""))</f>
        <v/>
      </c>
      <c r="Q78" s="395">
        <f t="shared" si="10"/>
        <v>0</v>
      </c>
      <c r="R78" s="196">
        <f t="shared" si="11"/>
        <v>0</v>
      </c>
      <c r="S78" s="282"/>
      <c r="T78" s="177"/>
      <c r="U78" s="177"/>
      <c r="V78" s="177"/>
      <c r="W78" s="177"/>
      <c r="X78" s="177"/>
      <c r="Y78" s="177"/>
      <c r="Z78" s="177"/>
      <c r="AA78" s="177"/>
      <c r="AB78" s="177"/>
      <c r="AC78" s="177"/>
    </row>
    <row r="79" spans="1:29" ht="15" customHeight="1">
      <c r="D79" s="365" t="s">
        <v>272</v>
      </c>
      <c r="E79" s="303" t="s">
        <v>359</v>
      </c>
      <c r="F79" s="366">
        <v>2024</v>
      </c>
      <c r="G79" s="181" t="str">
        <f t="shared" si="12"/>
        <v>ESO_ADJ_2024</v>
      </c>
      <c r="H79" s="194">
        <f t="shared" ref="H79:H81" si="14">H78 + 1</f>
        <v>56</v>
      </c>
      <c r="I79" s="355">
        <v>45382</v>
      </c>
      <c r="J79" s="343" t="s">
        <v>15</v>
      </c>
      <c r="K79" s="356"/>
      <c r="L79" s="369" t="str">
        <f>IF($I79 = $J$12,SOIAR!AP$27,
  IF($I79 &lt; $J$12, INDEX(SavedResults!L$16:L$369, MATCH($G79, SavedResults!$G$16:$G$369, 0)), ""))</f>
        <v/>
      </c>
      <c r="M79" s="416" t="str">
        <f>IF($I79 = $J$12,SOIAR!AQ$27,
  IF($I79 &lt; $J$12, INDEX(SavedResults!M$16:M$369, MATCH($G79, SavedResults!$G$16:$G$369, 0)), ""))</f>
        <v/>
      </c>
      <c r="N79" s="416" t="str">
        <f>IF($I79 = $J$12,SOIAR!AR$27,
  IF($I79 &lt; $J$12, INDEX(SavedResults!N$16:N$369, MATCH($G79, SavedResults!$G$16:$G$369, 0)), ""))</f>
        <v/>
      </c>
      <c r="O79" s="416" t="str">
        <f>IF($I79 = $J$12,SOIAR!AS$27,
  IF($I79 &lt; $J$12, INDEX(SavedResults!O$16:O$369, MATCH($G79, SavedResults!$G$16:$G$369, 0)), ""))</f>
        <v/>
      </c>
      <c r="P79" s="417" t="str">
        <f>IF($I79 = $J$12,SOIAR!AT$27,
  IF($I79 &lt; $J$12, INDEX(SavedResults!P$16:P$369, MATCH($G79, SavedResults!$G$16:$G$369, 0)), ""))</f>
        <v/>
      </c>
      <c r="Q79" s="395">
        <f t="shared" si="10"/>
        <v>0</v>
      </c>
      <c r="R79" s="196">
        <f t="shared" si="11"/>
        <v>0</v>
      </c>
      <c r="S79" s="282"/>
      <c r="T79" s="177"/>
      <c r="U79" s="177"/>
      <c r="V79" s="177"/>
      <c r="W79" s="177"/>
      <c r="X79" s="177"/>
      <c r="Y79" s="177"/>
      <c r="Z79" s="177"/>
      <c r="AA79" s="177"/>
      <c r="AB79" s="177"/>
      <c r="AC79" s="177"/>
    </row>
    <row r="80" spans="1:29" ht="15" customHeight="1">
      <c r="D80" s="365" t="s">
        <v>272</v>
      </c>
      <c r="E80" s="303" t="s">
        <v>359</v>
      </c>
      <c r="F80" s="366">
        <v>2025</v>
      </c>
      <c r="G80" s="181" t="str">
        <f t="shared" si="12"/>
        <v>ESO_ADJ_2025</v>
      </c>
      <c r="H80" s="194">
        <f t="shared" si="14"/>
        <v>57</v>
      </c>
      <c r="I80" s="355">
        <v>45747</v>
      </c>
      <c r="J80" s="343" t="s">
        <v>15</v>
      </c>
      <c r="K80" s="356"/>
      <c r="L80" s="369" t="str">
        <f>IF($I80 = $J$12,SOIAR!AP$27,
  IF($I80 &lt; $J$12, INDEX(SavedResults!L$16:L$369, MATCH($G80, SavedResults!$G$16:$G$369, 0)), ""))</f>
        <v/>
      </c>
      <c r="M80" s="416" t="str">
        <f>IF($I80 = $J$12,SOIAR!AQ$27,
  IF($I80 &lt; $J$12, INDEX(SavedResults!M$16:M$369, MATCH($G80, SavedResults!$G$16:$G$369, 0)), ""))</f>
        <v/>
      </c>
      <c r="N80" s="416" t="str">
        <f>IF($I80 = $J$12,SOIAR!AR$27,
  IF($I80 &lt; $J$12, INDEX(SavedResults!N$16:N$369, MATCH($G80, SavedResults!$G$16:$G$369, 0)), ""))</f>
        <v/>
      </c>
      <c r="O80" s="416" t="str">
        <f>IF($I80 = $J$12,SOIAR!AS$27,
  IF($I80 &lt; $J$12, INDEX(SavedResults!O$16:O$369, MATCH($G80, SavedResults!$G$16:$G$369, 0)), ""))</f>
        <v/>
      </c>
      <c r="P80" s="417" t="str">
        <f>IF($I80 = $J$12,SOIAR!AT$27,
  IF($I80 &lt; $J$12, INDEX(SavedResults!P$16:P$369, MATCH($G80, SavedResults!$G$16:$G$369, 0)), ""))</f>
        <v/>
      </c>
      <c r="Q80" s="395">
        <f t="shared" si="10"/>
        <v>0</v>
      </c>
      <c r="R80" s="196">
        <f t="shared" si="11"/>
        <v>0</v>
      </c>
      <c r="S80" s="282"/>
      <c r="T80" s="177"/>
      <c r="U80" s="177"/>
      <c r="V80" s="177"/>
      <c r="W80" s="177"/>
      <c r="X80" s="177"/>
      <c r="Y80" s="177"/>
      <c r="Z80" s="177"/>
      <c r="AA80" s="177"/>
      <c r="AB80" s="177"/>
      <c r="AC80" s="177"/>
    </row>
    <row r="81" spans="1:29" ht="15" customHeight="1">
      <c r="D81" s="365" t="s">
        <v>272</v>
      </c>
      <c r="E81" s="303" t="s">
        <v>359</v>
      </c>
      <c r="F81" s="366">
        <v>2026</v>
      </c>
      <c r="G81" s="181" t="str">
        <f t="shared" si="12"/>
        <v>ESO_ADJ_2026</v>
      </c>
      <c r="H81" s="194">
        <f t="shared" si="14"/>
        <v>58</v>
      </c>
      <c r="I81" s="355">
        <v>46112</v>
      </c>
      <c r="J81" s="343" t="s">
        <v>15</v>
      </c>
      <c r="K81" s="356"/>
      <c r="L81" s="369" t="str">
        <f>IF($I81 = $J$12,SOIAR!AP$27,
  IF($I81 &lt; $J$12, INDEX(SavedResults!L$16:L$369, MATCH($G81, SavedResults!$G$16:$G$369, 0)), ""))</f>
        <v/>
      </c>
      <c r="M81" s="416" t="str">
        <f>IF($I81 = $J$12,SOIAR!AQ$27,
  IF($I81 &lt; $J$12, INDEX(SavedResults!M$16:M$369, MATCH($G81, SavedResults!$G$16:$G$369, 0)), ""))</f>
        <v/>
      </c>
      <c r="N81" s="416" t="str">
        <f>IF($I81 = $J$12,SOIAR!AR$27,
  IF($I81 &lt; $J$12, INDEX(SavedResults!N$16:N$369, MATCH($G81, SavedResults!$G$16:$G$369, 0)), ""))</f>
        <v/>
      </c>
      <c r="O81" s="416" t="str">
        <f>IF($I81 = $J$12,SOIAR!AS$27,
  IF($I81 &lt; $J$12, INDEX(SavedResults!O$16:O$369, MATCH($G81, SavedResults!$G$16:$G$369, 0)), ""))</f>
        <v/>
      </c>
      <c r="P81" s="417" t="str">
        <f>IF($I81 = $J$12,SOIAR!AT$27,
  IF($I81 &lt; $J$12, INDEX(SavedResults!P$16:P$369, MATCH($G81, SavedResults!$G$16:$G$369, 0)), ""))</f>
        <v/>
      </c>
      <c r="Q81" s="395">
        <f t="shared" si="10"/>
        <v>0</v>
      </c>
      <c r="R81" s="196">
        <f t="shared" si="11"/>
        <v>0</v>
      </c>
      <c r="S81" s="282"/>
      <c r="T81" s="177"/>
      <c r="U81" s="177"/>
      <c r="V81" s="177"/>
      <c r="W81" s="177"/>
      <c r="X81" s="177"/>
      <c r="Y81" s="177"/>
      <c r="Z81" s="177"/>
      <c r="AA81" s="177"/>
      <c r="AB81" s="177"/>
      <c r="AC81" s="177"/>
    </row>
    <row r="82" spans="1:29" ht="15" customHeight="1">
      <c r="E82" s="177"/>
      <c r="F82" s="177"/>
      <c r="H82" s="191"/>
      <c r="I82" s="350" t="s">
        <v>280</v>
      </c>
      <c r="J82" s="351"/>
      <c r="K82" s="341" t="s">
        <v>285</v>
      </c>
      <c r="L82" s="209"/>
      <c r="M82" s="358"/>
      <c r="N82" s="358"/>
      <c r="O82" s="359"/>
      <c r="P82" s="360"/>
      <c r="Q82" s="396"/>
      <c r="R82" s="360"/>
      <c r="S82" s="282"/>
    </row>
    <row r="83" spans="1:29" ht="15" customHeight="1">
      <c r="D83" s="365" t="s">
        <v>272</v>
      </c>
      <c r="E83" s="303" t="s">
        <v>357</v>
      </c>
      <c r="F83" s="366">
        <v>2022</v>
      </c>
      <c r="G83" s="181" t="str">
        <f t="shared" si="12"/>
        <v>ESO_AR_2022</v>
      </c>
      <c r="H83" s="194">
        <f>MAX(H$12:H82) + 1</f>
        <v>59</v>
      </c>
      <c r="I83" s="355">
        <v>44651</v>
      </c>
      <c r="J83" s="343" t="s">
        <v>15</v>
      </c>
      <c r="K83" s="356"/>
      <c r="L83" s="369">
        <f>IF($I83 = $J$12,SOIAR!AP$15,
  IF($I83 &lt; $J$12, INDEX(SavedResults!L$16:L$369, MATCH($G83, SavedResults!$G$16:$G$369, 0)), ""))</f>
        <v>282.95424051814962</v>
      </c>
      <c r="M83" s="416">
        <f>IF($I83 = $J$12,SOIAR!AQ$15,
  IF($I83 &lt; $J$12, INDEX(SavedResults!M$16:M$369, MATCH($G83, SavedResults!$G$16:$G$369, 0)), ""))</f>
        <v>294.43980769019396</v>
      </c>
      <c r="N83" s="416">
        <f>IF($I83 = $J$12,SOIAR!AR$15,
  IF($I83 &lt; $J$12, INDEX(SavedResults!N$16:N$369, MATCH($G83, SavedResults!$G$16:$G$369, 0)), ""))</f>
        <v>291.49115247782322</v>
      </c>
      <c r="O83" s="416">
        <f>IF($I83 = $J$12,SOIAR!AS$15,
  IF($I83 &lt; $J$12, INDEX(SavedResults!O$16:O$369, MATCH($G83, SavedResults!$G$16:$G$369, 0)), ""))</f>
        <v>306.99304060659603</v>
      </c>
      <c r="P83" s="417">
        <f>IF($I83 = $J$12,SOIAR!AT$15,
  IF($I83 &lt; $J$12, INDEX(SavedResults!P$16:P$369, MATCH($G83, SavedResults!$G$16:$G$369, 0)), ""))</f>
        <v>318.40849065049849</v>
      </c>
      <c r="Q83" s="395">
        <f t="shared" si="10"/>
        <v>1494.2867319432612</v>
      </c>
      <c r="R83" s="196">
        <f t="shared" si="11"/>
        <v>298.85734638865222</v>
      </c>
      <c r="S83" s="282"/>
    </row>
    <row r="84" spans="1:29" ht="15" customHeight="1">
      <c r="D84" s="365" t="s">
        <v>272</v>
      </c>
      <c r="E84" s="303" t="s">
        <v>357</v>
      </c>
      <c r="F84" s="366">
        <v>2023</v>
      </c>
      <c r="G84" s="181" t="str">
        <f t="shared" si="12"/>
        <v>ESO_AR_2023</v>
      </c>
      <c r="H84" s="194">
        <f>H83 + 1</f>
        <v>60</v>
      </c>
      <c r="I84" s="355">
        <v>45016</v>
      </c>
      <c r="J84" s="343" t="s">
        <v>15</v>
      </c>
      <c r="K84" s="356"/>
      <c r="L84" s="369" t="str">
        <f>IF($I84 = $J$12,SOIAR!AP$15,
  IF($I84 &lt; $J$12, INDEX(SavedResults!L$16:L$369, MATCH($G84, SavedResults!$G$16:$G$369, 0)), ""))</f>
        <v/>
      </c>
      <c r="M84" s="416" t="str">
        <f>IF($I84 = $J$12,SOIAR!AQ$15,
  IF($I84 &lt; $J$12, INDEX(SavedResults!M$16:M$369, MATCH($G84, SavedResults!$G$16:$G$369, 0)), ""))</f>
        <v/>
      </c>
      <c r="N84" s="416" t="str">
        <f>IF($I84 = $J$12,SOIAR!AR$15,
  IF($I84 &lt; $J$12, INDEX(SavedResults!N$16:N$369, MATCH($G84, SavedResults!$G$16:$G$369, 0)), ""))</f>
        <v/>
      </c>
      <c r="O84" s="416" t="str">
        <f>IF($I84 = $J$12,SOIAR!AS$15,
  IF($I84 &lt; $J$12, INDEX(SavedResults!O$16:O$369, MATCH($G84, SavedResults!$G$16:$G$369, 0)), ""))</f>
        <v/>
      </c>
      <c r="P84" s="417" t="str">
        <f>IF($I84 = $J$12,SOIAR!AT$15,
  IF($I84 &lt; $J$12, INDEX(SavedResults!P$16:P$369, MATCH($G84, SavedResults!$G$16:$G$369, 0)), ""))</f>
        <v/>
      </c>
      <c r="Q84" s="395">
        <f t="shared" si="10"/>
        <v>0</v>
      </c>
      <c r="R84" s="196">
        <f t="shared" si="11"/>
        <v>0</v>
      </c>
      <c r="S84" s="282"/>
    </row>
    <row r="85" spans="1:29" ht="15" customHeight="1">
      <c r="D85" s="365" t="s">
        <v>272</v>
      </c>
      <c r="E85" s="303" t="s">
        <v>357</v>
      </c>
      <c r="F85" s="366">
        <v>2024</v>
      </c>
      <c r="G85" s="181" t="str">
        <f t="shared" si="12"/>
        <v>ESO_AR_2024</v>
      </c>
      <c r="H85" s="194">
        <f t="shared" ref="H85:H87" si="15">H84 + 1</f>
        <v>61</v>
      </c>
      <c r="I85" s="355">
        <v>45382</v>
      </c>
      <c r="J85" s="343" t="s">
        <v>15</v>
      </c>
      <c r="K85" s="356"/>
      <c r="L85" s="369" t="str">
        <f>IF($I85 = $J$12,SOIAR!AP$15,
  IF($I85 &lt; $J$12, INDEX(SavedResults!L$16:L$369, MATCH($G85, SavedResults!$G$16:$G$369, 0)), ""))</f>
        <v/>
      </c>
      <c r="M85" s="416" t="str">
        <f>IF($I85 = $J$12,SOIAR!AQ$15,
  IF($I85 &lt; $J$12, INDEX(SavedResults!M$16:M$369, MATCH($G85, SavedResults!$G$16:$G$369, 0)), ""))</f>
        <v/>
      </c>
      <c r="N85" s="416" t="str">
        <f>IF($I85 = $J$12,SOIAR!AR$15,
  IF($I85 &lt; $J$12, INDEX(SavedResults!N$16:N$369, MATCH($G85, SavedResults!$G$16:$G$369, 0)), ""))</f>
        <v/>
      </c>
      <c r="O85" s="416" t="str">
        <f>IF($I85 = $J$12,SOIAR!AS$15,
  IF($I85 &lt; $J$12, INDEX(SavedResults!O$16:O$369, MATCH($G85, SavedResults!$G$16:$G$369, 0)), ""))</f>
        <v/>
      </c>
      <c r="P85" s="417" t="str">
        <f>IF($I85 = $J$12,SOIAR!AT$15,
  IF($I85 &lt; $J$12, INDEX(SavedResults!P$16:P$369, MATCH($G85, SavedResults!$G$16:$G$369, 0)), ""))</f>
        <v/>
      </c>
      <c r="Q85" s="395">
        <f t="shared" si="10"/>
        <v>0</v>
      </c>
      <c r="R85" s="196">
        <f t="shared" si="11"/>
        <v>0</v>
      </c>
      <c r="S85" s="282"/>
    </row>
    <row r="86" spans="1:29" ht="15" customHeight="1">
      <c r="D86" s="365" t="s">
        <v>272</v>
      </c>
      <c r="E86" s="303" t="s">
        <v>357</v>
      </c>
      <c r="F86" s="366">
        <v>2025</v>
      </c>
      <c r="G86" s="181" t="str">
        <f t="shared" si="12"/>
        <v>ESO_AR_2025</v>
      </c>
      <c r="H86" s="194">
        <f t="shared" si="15"/>
        <v>62</v>
      </c>
      <c r="I86" s="355">
        <v>45747</v>
      </c>
      <c r="J86" s="343" t="s">
        <v>15</v>
      </c>
      <c r="K86" s="356"/>
      <c r="L86" s="369" t="str">
        <f>IF($I86 = $J$12,SOIAR!AP$15,
  IF($I86 &lt; $J$12, INDEX(SavedResults!L$16:L$369, MATCH($G86, SavedResults!$G$16:$G$369, 0)), ""))</f>
        <v/>
      </c>
      <c r="M86" s="416" t="str">
        <f>IF($I86 = $J$12,SOIAR!AQ$15,
  IF($I86 &lt; $J$12, INDEX(SavedResults!M$16:M$369, MATCH($G86, SavedResults!$G$16:$G$369, 0)), ""))</f>
        <v/>
      </c>
      <c r="N86" s="416" t="str">
        <f>IF($I86 = $J$12,SOIAR!AR$15,
  IF($I86 &lt; $J$12, INDEX(SavedResults!N$16:N$369, MATCH($G86, SavedResults!$G$16:$G$369, 0)), ""))</f>
        <v/>
      </c>
      <c r="O86" s="416" t="str">
        <f>IF($I86 = $J$12,SOIAR!AS$15,
  IF($I86 &lt; $J$12, INDEX(SavedResults!O$16:O$369, MATCH($G86, SavedResults!$G$16:$G$369, 0)), ""))</f>
        <v/>
      </c>
      <c r="P86" s="417" t="str">
        <f>IF($I86 = $J$12,SOIAR!AT$15,
  IF($I86 &lt; $J$12, INDEX(SavedResults!P$16:P$369, MATCH($G86, SavedResults!$G$16:$G$369, 0)), ""))</f>
        <v/>
      </c>
      <c r="Q86" s="395">
        <f t="shared" si="10"/>
        <v>0</v>
      </c>
      <c r="R86" s="196">
        <f t="shared" si="11"/>
        <v>0</v>
      </c>
      <c r="S86" s="282"/>
    </row>
    <row r="87" spans="1:29" ht="15" customHeight="1">
      <c r="D87" s="365" t="s">
        <v>272</v>
      </c>
      <c r="E87" s="303" t="s">
        <v>357</v>
      </c>
      <c r="F87" s="366">
        <v>2026</v>
      </c>
      <c r="G87" s="181" t="str">
        <f t="shared" si="12"/>
        <v>ESO_AR_2026</v>
      </c>
      <c r="H87" s="194">
        <f t="shared" si="15"/>
        <v>63</v>
      </c>
      <c r="I87" s="355">
        <v>46112</v>
      </c>
      <c r="J87" s="343" t="s">
        <v>15</v>
      </c>
      <c r="K87" s="356"/>
      <c r="L87" s="369" t="str">
        <f>IF($I87 = $J$12,SOIAR!AP$15,
  IF($I87 &lt; $J$12, INDEX(SavedResults!L$16:L$369, MATCH($G87, SavedResults!$G$16:$G$369, 0)), ""))</f>
        <v/>
      </c>
      <c r="M87" s="416" t="str">
        <f>IF($I87 = $J$12,SOIAR!AQ$15,
  IF($I87 &lt; $J$12, INDEX(SavedResults!M$16:M$369, MATCH($G87, SavedResults!$G$16:$G$369, 0)), ""))</f>
        <v/>
      </c>
      <c r="N87" s="416" t="str">
        <f>IF($I87 = $J$12,SOIAR!AR$15,
  IF($I87 &lt; $J$12, INDEX(SavedResults!N$16:N$369, MATCH($G87, SavedResults!$G$16:$G$369, 0)), ""))</f>
        <v/>
      </c>
      <c r="O87" s="416" t="str">
        <f>IF($I87 = $J$12,SOIAR!AS$15,
  IF($I87 &lt; $J$12, INDEX(SavedResults!O$16:O$369, MATCH($G87, SavedResults!$G$16:$G$369, 0)), ""))</f>
        <v/>
      </c>
      <c r="P87" s="417" t="str">
        <f>IF($I87 = $J$12,SOIAR!AT$15,
  IF($I87 &lt; $J$12, INDEX(SavedResults!P$16:P$369, MATCH($G87, SavedResults!$G$16:$G$369, 0)), ""))</f>
        <v/>
      </c>
      <c r="Q87" s="395">
        <f t="shared" si="10"/>
        <v>0</v>
      </c>
      <c r="R87" s="196">
        <f t="shared" si="11"/>
        <v>0</v>
      </c>
      <c r="S87" s="282"/>
    </row>
    <row r="88" spans="1:29" s="84" customFormat="1" ht="15" customHeight="1">
      <c r="A88" s="595"/>
      <c r="C88" s="177"/>
      <c r="D88" s="181"/>
      <c r="E88" s="181"/>
      <c r="F88" s="181"/>
      <c r="G88" s="181"/>
      <c r="H88" s="191"/>
      <c r="I88" s="350" t="s">
        <v>661</v>
      </c>
      <c r="J88" s="351"/>
      <c r="K88" s="341"/>
      <c r="L88" s="209"/>
      <c r="M88" s="358"/>
      <c r="N88" s="358"/>
      <c r="O88" s="359"/>
      <c r="P88" s="360"/>
      <c r="Q88" s="396"/>
      <c r="R88" s="360"/>
      <c r="S88" s="282"/>
      <c r="T88" s="596"/>
      <c r="U88" s="596"/>
      <c r="V88" s="596"/>
      <c r="W88" s="596"/>
      <c r="X88" s="596"/>
      <c r="Y88" s="596"/>
      <c r="Z88" s="596"/>
      <c r="AA88" s="596"/>
      <c r="AB88" s="596"/>
    </row>
    <row r="89" spans="1:29" s="84" customFormat="1" ht="15" customHeight="1">
      <c r="A89" s="595"/>
      <c r="C89" s="177"/>
      <c r="D89" s="365" t="s">
        <v>272</v>
      </c>
      <c r="E89" s="365" t="s">
        <v>656</v>
      </c>
      <c r="F89" s="365" t="s">
        <v>657</v>
      </c>
      <c r="G89" s="181" t="str">
        <f t="shared" ref="G89:G91" si="16">D89&amp;"_"&amp;E89&amp;"_"&amp;F89</f>
        <v>ESO_OPP_TotexOPM</v>
      </c>
      <c r="H89" s="194">
        <f>MAX(H$12:H88) + 1</f>
        <v>64</v>
      </c>
      <c r="I89" s="337" t="s">
        <v>658</v>
      </c>
      <c r="J89" s="343" t="s">
        <v>235</v>
      </c>
      <c r="K89" s="356"/>
      <c r="L89" s="206"/>
      <c r="M89" s="364"/>
      <c r="N89" s="364"/>
      <c r="O89" s="364"/>
      <c r="P89" s="597"/>
      <c r="Q89" s="206">
        <f t="shared" ref="Q89:Q91" si="17">SUM($L89:$P89)</f>
        <v>0</v>
      </c>
      <c r="R89" s="598">
        <f t="shared" ref="R89:R91" si="18">IFERROR( AVERAGE($L89:$P89), 0)</f>
        <v>0</v>
      </c>
      <c r="S89" s="282"/>
      <c r="T89" s="596"/>
      <c r="U89" s="596"/>
      <c r="V89" s="596"/>
      <c r="W89" s="596"/>
      <c r="X89" s="596"/>
      <c r="Y89" s="596"/>
      <c r="Z89" s="596"/>
      <c r="AA89" s="596"/>
      <c r="AB89" s="596"/>
    </row>
    <row r="90" spans="1:29" s="84" customFormat="1" ht="15" customHeight="1">
      <c r="A90" s="595"/>
      <c r="C90" s="177"/>
      <c r="D90" s="365" t="s">
        <v>272</v>
      </c>
      <c r="E90" s="365" t="s">
        <v>656</v>
      </c>
      <c r="F90" s="365" t="s">
        <v>659</v>
      </c>
      <c r="G90" s="181" t="str">
        <f t="shared" si="16"/>
        <v>ESO_OPP_ODI</v>
      </c>
      <c r="H90" s="194">
        <f>H89 + 1</f>
        <v>65</v>
      </c>
      <c r="I90" s="337" t="s">
        <v>298</v>
      </c>
      <c r="J90" s="343" t="s">
        <v>235</v>
      </c>
      <c r="K90" s="344"/>
      <c r="L90" s="206"/>
      <c r="M90" s="364"/>
      <c r="N90" s="364"/>
      <c r="O90" s="364"/>
      <c r="P90" s="597"/>
      <c r="Q90" s="206">
        <f t="shared" si="17"/>
        <v>0</v>
      </c>
      <c r="R90" s="598">
        <f t="shared" si="18"/>
        <v>0</v>
      </c>
      <c r="S90" s="282"/>
      <c r="T90" s="596"/>
      <c r="U90" s="596"/>
      <c r="V90" s="596"/>
      <c r="W90" s="596"/>
      <c r="X90" s="596"/>
      <c r="Y90" s="596"/>
      <c r="Z90" s="596"/>
      <c r="AA90" s="596"/>
      <c r="AB90" s="596"/>
    </row>
    <row r="91" spans="1:29" s="84" customFormat="1" ht="15" customHeight="1" thickBot="1">
      <c r="A91" s="595"/>
      <c r="C91" s="177"/>
      <c r="D91" s="365" t="s">
        <v>272</v>
      </c>
      <c r="E91" s="365" t="s">
        <v>656</v>
      </c>
      <c r="F91" s="365" t="s">
        <v>660</v>
      </c>
      <c r="G91" s="181" t="str">
        <f t="shared" si="16"/>
        <v>ESO_OPP_NPVRAV</v>
      </c>
      <c r="H91" s="390">
        <f>H90 + 1</f>
        <v>66</v>
      </c>
      <c r="I91" s="599" t="s">
        <v>123</v>
      </c>
      <c r="J91" s="391" t="s">
        <v>235</v>
      </c>
      <c r="K91" s="464"/>
      <c r="L91" s="600">
        <f>SystemOperator!AP466</f>
        <v>249.53287897750411</v>
      </c>
      <c r="M91" s="466">
        <f>SystemOperator!AQ466</f>
        <v>284.02977684061773</v>
      </c>
      <c r="N91" s="466">
        <f>SystemOperator!AR466</f>
        <v>310.40375666000813</v>
      </c>
      <c r="O91" s="466">
        <f>SystemOperator!AS466</f>
        <v>333.42278188499597</v>
      </c>
      <c r="P91" s="601">
        <f>SystemOperator!AT466</f>
        <v>345.16732639913789</v>
      </c>
      <c r="Q91" s="465">
        <f t="shared" si="17"/>
        <v>1522.556520762264</v>
      </c>
      <c r="R91" s="392">
        <f t="shared" si="18"/>
        <v>304.51130415245279</v>
      </c>
      <c r="S91" s="282"/>
      <c r="T91" s="596"/>
      <c r="U91" s="596"/>
      <c r="V91" s="596"/>
      <c r="W91" s="596"/>
      <c r="X91" s="596"/>
      <c r="Y91" s="596"/>
      <c r="Z91" s="596"/>
      <c r="AA91" s="596"/>
      <c r="AB91" s="596"/>
    </row>
    <row r="92" spans="1:29" ht="15" customHeight="1"/>
    <row r="93" spans="1:29" s="84" customFormat="1" ht="15" customHeight="1">
      <c r="B93" s="170" t="s">
        <v>32</v>
      </c>
      <c r="C93" s="170"/>
      <c r="D93" s="170"/>
      <c r="E93" s="170"/>
      <c r="F93" s="170"/>
      <c r="G93" s="170"/>
      <c r="H93" s="170"/>
      <c r="I93" s="170"/>
      <c r="J93" s="170"/>
      <c r="K93" s="170"/>
      <c r="L93" s="170"/>
      <c r="M93" s="170"/>
      <c r="N93" s="170"/>
      <c r="O93" s="170"/>
      <c r="P93" s="170"/>
      <c r="Q93" s="170"/>
      <c r="R93" s="170"/>
      <c r="S93" s="170"/>
      <c r="T93" s="207"/>
      <c r="U93" s="207"/>
      <c r="V93" s="207"/>
      <c r="W93" s="207"/>
      <c r="X93" s="207"/>
      <c r="Y93" s="207"/>
      <c r="Z93" s="207"/>
      <c r="AA93" s="207"/>
      <c r="AB93" s="207"/>
    </row>
    <row r="94" spans="1:29" s="84" customFormat="1" ht="15" customHeight="1"/>
    <row r="95" spans="1:29" ht="15" hidden="1" customHeight="1"/>
    <row r="96" spans="1:29"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34.15" hidden="1" customHeight="1"/>
    <row r="131" ht="34.15" hidden="1" customHeight="1"/>
    <row r="132" ht="34.15" hidden="1" customHeight="1"/>
    <row r="133" ht="34.15" hidden="1" customHeight="1"/>
    <row r="134" ht="34.15" hidden="1" customHeight="1"/>
    <row r="135" ht="34.15" hidden="1" customHeight="1"/>
    <row r="136" ht="34.15" hidden="1" customHeight="1"/>
    <row r="137" ht="34.15" hidden="1" customHeight="1"/>
    <row r="138" ht="34.15" hidden="1" customHeight="1"/>
    <row r="139" ht="34.15" hidden="1" customHeight="1"/>
    <row r="140" ht="34.15" hidden="1" customHeight="1"/>
    <row r="141" ht="34.15" hidden="1" customHeight="1"/>
    <row r="142" ht="34.15" hidden="1" customHeight="1"/>
    <row r="143" ht="34.15" hidden="1" customHeight="1"/>
    <row r="144" ht="34.15" hidden="1" customHeight="1"/>
    <row r="145" ht="34.15" hidden="1" customHeight="1"/>
    <row r="146" ht="34.15" hidden="1" customHeight="1"/>
    <row r="147" ht="34.15" hidden="1" customHeight="1"/>
    <row r="148" ht="34.15" hidden="1" customHeight="1"/>
    <row r="149" ht="34.15" hidden="1" customHeight="1"/>
    <row r="150" ht="34.15" hidden="1" customHeight="1"/>
    <row r="151" ht="34.15" hidden="1" customHeight="1"/>
    <row r="152" ht="34.15" hidden="1" customHeight="1"/>
    <row r="153" ht="34.15" hidden="1" customHeight="1"/>
    <row r="154" ht="34.15" hidden="1" customHeight="1"/>
    <row r="155" ht="34.15" hidden="1" customHeight="1"/>
    <row r="156" ht="34.15" hidden="1" customHeight="1"/>
    <row r="157" ht="34.15" hidden="1" customHeight="1"/>
    <row r="158" ht="0" hidden="1" customHeight="1"/>
    <row r="159" ht="0" hidden="1" customHeight="1"/>
    <row r="160" ht="0" hidden="1" customHeight="1"/>
    <row r="161" ht="0" hidden="1" customHeight="1"/>
    <row r="162" ht="0" hidden="1" customHeight="1"/>
    <row r="163" ht="0" hidden="1" customHeight="1"/>
  </sheetData>
  <pageMargins left="0.23622047244094491" right="0.23622047244094491" top="0.74803149606299213" bottom="0.74803149606299213" header="0.31496062992125984" footer="0.31496062992125984"/>
  <pageSetup paperSize="8" scale="42" fitToHeight="0" orientation="portrait" r:id="rId1"/>
  <headerFooter>
    <oddFooter>&amp;LDraft at &amp;D&amp;C&amp;P of &amp;N&amp;R"&amp;A" sheet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rgb="FF9BBB59"/>
    <pageSetUpPr fitToPage="1"/>
  </sheetPr>
  <dimension ref="A1:AE153"/>
  <sheetViews>
    <sheetView zoomScale="75" zoomScaleNormal="75" workbookViewId="0">
      <pane ySplit="1" topLeftCell="A2" activePane="bottomLeft" state="frozen"/>
      <selection activeCell="G12" sqref="G12"/>
      <selection pane="bottomLeft" activeCell="G12" sqref="G12"/>
    </sheetView>
  </sheetViews>
  <sheetFormatPr defaultColWidth="0" defaultRowHeight="0" customHeight="1" zeroHeight="1"/>
  <cols>
    <col min="1" max="3" width="1.625" style="84" customWidth="1"/>
    <col min="4" max="4" width="12.125" style="84" customWidth="1"/>
    <col min="5" max="6" width="18.75" style="84" customWidth="1"/>
    <col min="7" max="7" width="25.5" style="84" customWidth="1"/>
    <col min="8" max="8" width="3.125" style="84" customWidth="1"/>
    <col min="9" max="9" width="40.625" style="84" customWidth="1"/>
    <col min="10" max="10" width="17.875" style="84" customWidth="1"/>
    <col min="11" max="11" width="15.875" style="84" customWidth="1"/>
    <col min="12" max="18" width="12.625" style="84" customWidth="1"/>
    <col min="19" max="19" width="14.375" style="84" customWidth="1"/>
    <col min="20" max="20" width="2" style="84" customWidth="1"/>
    <col min="21" max="31" width="0" style="84" hidden="1" customWidth="1"/>
    <col min="32" max="16384" width="9" style="84" hidden="1"/>
  </cols>
  <sheetData>
    <row r="1" spans="1:29" s="127" customFormat="1" ht="19.5">
      <c r="A1" s="126" t="s">
        <v>130</v>
      </c>
      <c r="B1" s="126"/>
      <c r="C1" s="126"/>
      <c r="D1" s="126"/>
      <c r="E1" s="126"/>
      <c r="F1" s="126"/>
      <c r="G1" s="126"/>
    </row>
    <row r="2" spans="1:29" s="58" customFormat="1" ht="15" customHeight="1">
      <c r="A2" s="198"/>
      <c r="B2" s="198"/>
      <c r="C2" s="198"/>
      <c r="D2" s="198"/>
      <c r="E2" s="198"/>
      <c r="F2" s="198"/>
      <c r="M2" s="128"/>
      <c r="S2" s="198"/>
      <c r="T2" s="198"/>
      <c r="U2" s="198"/>
      <c r="V2" s="198"/>
      <c r="W2" s="198"/>
      <c r="X2" s="198"/>
      <c r="Y2" s="198"/>
      <c r="Z2" s="198"/>
      <c r="AA2" s="198"/>
      <c r="AB2" s="198"/>
    </row>
    <row r="3" spans="1:29" s="181" customFormat="1" ht="15" customHeight="1">
      <c r="A3" s="198"/>
      <c r="B3" s="170" t="s">
        <v>157</v>
      </c>
      <c r="C3" s="170"/>
      <c r="D3" s="170"/>
      <c r="E3" s="170"/>
      <c r="F3" s="170"/>
      <c r="G3" s="170"/>
      <c r="H3" s="170"/>
      <c r="I3" s="170"/>
      <c r="J3" s="170"/>
      <c r="K3" s="170"/>
      <c r="L3" s="170"/>
      <c r="M3" s="170"/>
      <c r="N3" s="170"/>
      <c r="O3" s="170"/>
      <c r="P3" s="170"/>
      <c r="Q3" s="170"/>
      <c r="R3" s="170"/>
      <c r="S3" s="170"/>
      <c r="T3" s="204"/>
      <c r="U3" s="204"/>
      <c r="V3" s="204"/>
      <c r="W3" s="204"/>
      <c r="X3" s="204"/>
      <c r="Y3" s="204"/>
      <c r="Z3" s="204"/>
      <c r="AA3" s="204"/>
      <c r="AB3" s="204"/>
    </row>
    <row r="4" spans="1:29" s="181" customFormat="1" ht="15" customHeight="1">
      <c r="A4" s="198"/>
      <c r="B4" s="95" t="s">
        <v>189</v>
      </c>
      <c r="C4" s="95"/>
      <c r="D4" s="95"/>
      <c r="E4" s="95"/>
      <c r="F4" s="95"/>
      <c r="G4" s="95"/>
      <c r="H4" s="95"/>
      <c r="I4" s="95"/>
      <c r="J4" s="95"/>
      <c r="K4" s="95"/>
      <c r="L4" s="95"/>
      <c r="M4" s="95"/>
      <c r="N4" s="95"/>
      <c r="O4" s="95"/>
      <c r="P4" s="95"/>
      <c r="Q4" s="95"/>
      <c r="R4" s="95"/>
      <c r="S4" s="95"/>
      <c r="T4" s="214"/>
      <c r="U4" s="214"/>
      <c r="V4" s="214"/>
      <c r="W4" s="214"/>
      <c r="X4" s="214"/>
      <c r="Y4" s="214"/>
      <c r="Z4" s="214"/>
      <c r="AA4" s="214"/>
      <c r="AB4" s="214"/>
    </row>
    <row r="5" spans="1:29" s="181" customFormat="1" ht="15" customHeight="1">
      <c r="A5" s="198"/>
      <c r="B5" s="95" t="s">
        <v>158</v>
      </c>
      <c r="C5" s="95"/>
      <c r="D5" s="95"/>
      <c r="E5" s="95"/>
      <c r="F5" s="95"/>
      <c r="G5" s="95"/>
      <c r="H5" s="95"/>
      <c r="I5" s="95"/>
      <c r="J5" s="95"/>
      <c r="K5" s="95"/>
      <c r="L5" s="95"/>
      <c r="M5" s="95"/>
      <c r="N5" s="95"/>
      <c r="O5" s="95"/>
      <c r="P5" s="95"/>
      <c r="Q5" s="95"/>
      <c r="R5" s="95"/>
      <c r="S5" s="95"/>
      <c r="T5" s="214"/>
      <c r="U5" s="214"/>
      <c r="V5" s="214"/>
      <c r="W5" s="214"/>
      <c r="X5" s="214"/>
      <c r="Y5" s="214"/>
      <c r="Z5" s="214"/>
      <c r="AA5" s="214"/>
      <c r="AB5" s="214"/>
    </row>
    <row r="6" spans="1:29" s="181" customFormat="1" ht="15" customHeight="1">
      <c r="A6" s="198"/>
      <c r="B6" s="95" t="s">
        <v>190</v>
      </c>
      <c r="C6" s="95"/>
      <c r="D6" s="95"/>
      <c r="E6" s="95"/>
      <c r="F6" s="95"/>
      <c r="G6" s="95"/>
      <c r="H6" s="95"/>
      <c r="I6" s="95"/>
      <c r="J6" s="95"/>
      <c r="K6" s="95"/>
      <c r="L6" s="95"/>
      <c r="M6" s="95"/>
      <c r="N6" s="95"/>
      <c r="O6" s="95"/>
      <c r="P6" s="95"/>
      <c r="Q6" s="95"/>
      <c r="R6" s="95"/>
      <c r="S6" s="95"/>
      <c r="T6" s="214"/>
      <c r="U6" s="214"/>
      <c r="V6" s="214"/>
      <c r="W6" s="214"/>
      <c r="X6" s="214"/>
      <c r="Y6" s="214"/>
      <c r="Z6" s="214"/>
      <c r="AA6" s="214"/>
      <c r="AB6" s="214"/>
    </row>
    <row r="7" spans="1:29" s="181" customFormat="1" ht="15" customHeight="1">
      <c r="A7" s="198"/>
      <c r="B7" s="198"/>
      <c r="C7" s="198"/>
      <c r="D7" s="198"/>
      <c r="E7" s="198"/>
      <c r="F7" s="198"/>
      <c r="M7" s="83"/>
      <c r="T7" s="182"/>
      <c r="U7" s="182"/>
      <c r="V7" s="182"/>
      <c r="W7" s="182"/>
      <c r="X7" s="182"/>
      <c r="Y7" s="182"/>
      <c r="Z7" s="182"/>
      <c r="AA7" s="182"/>
      <c r="AB7" s="182"/>
    </row>
    <row r="8" spans="1:29" s="181" customFormat="1" ht="15" customHeight="1">
      <c r="C8" s="197" t="s">
        <v>267</v>
      </c>
      <c r="D8" s="197"/>
      <c r="E8" s="197"/>
      <c r="F8" s="197"/>
      <c r="G8" s="197"/>
      <c r="H8" s="197"/>
      <c r="I8" s="197"/>
      <c r="J8" s="197"/>
      <c r="K8" s="197"/>
      <c r="L8" s="197"/>
      <c r="M8" s="197"/>
      <c r="N8" s="197"/>
      <c r="O8" s="197"/>
      <c r="P8" s="197"/>
      <c r="Q8" s="197"/>
      <c r="R8" s="197"/>
      <c r="S8" s="197"/>
      <c r="T8" s="151"/>
      <c r="U8" s="151"/>
      <c r="V8" s="151"/>
      <c r="W8" s="151"/>
      <c r="X8" s="151"/>
      <c r="Y8" s="151"/>
      <c r="Z8" s="151"/>
      <c r="AA8" s="151"/>
      <c r="AB8" s="151"/>
      <c r="AC8" s="151"/>
    </row>
    <row r="9" spans="1:29" s="181" customFormat="1" ht="15" customHeight="1">
      <c r="H9" s="47"/>
      <c r="I9" s="47"/>
      <c r="J9" s="47"/>
      <c r="K9" s="47"/>
      <c r="L9" s="231"/>
      <c r="M9" s="231"/>
      <c r="N9" s="231"/>
      <c r="O9" s="231"/>
      <c r="P9" s="231"/>
      <c r="Q9" s="231"/>
      <c r="R9" s="231"/>
      <c r="S9" s="231"/>
      <c r="T9" s="231"/>
      <c r="U9" s="231"/>
      <c r="V9" s="231"/>
      <c r="W9" s="231"/>
      <c r="X9" s="231"/>
      <c r="Y9" s="231"/>
      <c r="Z9" s="47"/>
      <c r="AA9" s="47"/>
      <c r="AB9" s="47"/>
      <c r="AC9" s="47"/>
    </row>
    <row r="10" spans="1:29" s="181" customFormat="1" ht="15" customHeight="1">
      <c r="H10" s="186"/>
      <c r="I10" s="186"/>
      <c r="J10" s="186"/>
      <c r="K10" s="186"/>
      <c r="L10" s="187"/>
      <c r="M10" s="187"/>
      <c r="N10" s="187"/>
      <c r="O10" s="187"/>
      <c r="P10" s="187"/>
      <c r="Q10" s="187"/>
      <c r="R10" s="187"/>
      <c r="S10" s="187"/>
      <c r="T10" s="231"/>
      <c r="U10" s="231"/>
      <c r="V10" s="231"/>
      <c r="W10" s="231"/>
      <c r="X10" s="231"/>
      <c r="Y10" s="231"/>
      <c r="Z10" s="47"/>
      <c r="AA10" s="47"/>
      <c r="AB10" s="47"/>
      <c r="AC10" s="47"/>
    </row>
    <row r="11" spans="1:29" s="181" customFormat="1" ht="15" customHeight="1">
      <c r="H11" s="186"/>
      <c r="I11" s="188" t="s">
        <v>37</v>
      </c>
      <c r="J11" s="188" t="s">
        <v>125</v>
      </c>
      <c r="K11" s="188"/>
      <c r="L11" s="188" t="s">
        <v>22</v>
      </c>
      <c r="M11" s="187"/>
      <c r="N11" s="187"/>
      <c r="O11" s="187"/>
      <c r="P11" s="187"/>
      <c r="Q11" s="187"/>
      <c r="R11" s="187"/>
      <c r="S11" s="187"/>
      <c r="T11" s="231"/>
      <c r="U11" s="231"/>
      <c r="V11" s="231"/>
      <c r="W11" s="231"/>
      <c r="X11" s="231"/>
      <c r="Y11" s="231"/>
      <c r="Z11" s="47"/>
      <c r="AA11" s="47"/>
      <c r="AB11" s="47"/>
      <c r="AC11" s="47"/>
    </row>
    <row r="12" spans="1:29" s="181" customFormat="1" ht="15" customHeight="1">
      <c r="A12" s="182"/>
      <c r="B12" s="182"/>
      <c r="C12" s="182"/>
      <c r="D12" s="182"/>
      <c r="E12" s="182"/>
      <c r="H12" s="80"/>
      <c r="I12" s="81" t="s">
        <v>266</v>
      </c>
      <c r="J12" s="109">
        <v>44651</v>
      </c>
      <c r="K12" s="338"/>
      <c r="L12" s="81" t="s">
        <v>665</v>
      </c>
      <c r="M12" s="82"/>
      <c r="N12" s="82"/>
      <c r="O12" s="82"/>
      <c r="P12" s="82"/>
      <c r="Q12" s="82"/>
      <c r="R12" s="82"/>
      <c r="S12" s="82"/>
      <c r="T12" s="185"/>
      <c r="U12" s="185"/>
      <c r="V12" s="185"/>
      <c r="W12" s="185"/>
      <c r="X12" s="185"/>
      <c r="Y12" s="185"/>
      <c r="Z12" s="171"/>
      <c r="AA12" s="171"/>
      <c r="AB12" s="171"/>
      <c r="AC12" s="171"/>
    </row>
    <row r="13" spans="1:29" s="181" customFormat="1" ht="15" customHeight="1" thickBot="1">
      <c r="A13" s="182"/>
      <c r="B13" s="182"/>
      <c r="C13" s="182"/>
      <c r="D13" s="182"/>
      <c r="E13" s="182"/>
      <c r="J13" s="375"/>
      <c r="Q13" s="182"/>
      <c r="R13" s="182"/>
      <c r="S13" s="198"/>
      <c r="T13" s="198"/>
      <c r="U13" s="198"/>
      <c r="V13" s="198"/>
      <c r="W13" s="198"/>
      <c r="X13" s="198"/>
      <c r="Y13" s="198"/>
      <c r="Z13" s="198"/>
      <c r="AA13" s="198"/>
      <c r="AB13" s="198"/>
      <c r="AC13" s="198"/>
    </row>
    <row r="14" spans="1:29" s="181" customFormat="1" ht="15" customHeight="1">
      <c r="A14" s="182"/>
      <c r="B14" s="182"/>
      <c r="C14" s="182"/>
      <c r="D14" s="182"/>
      <c r="E14" s="182"/>
      <c r="H14" s="189"/>
      <c r="I14" s="200" t="s">
        <v>124</v>
      </c>
      <c r="J14" s="376" t="s">
        <v>322</v>
      </c>
      <c r="K14" s="377" t="s">
        <v>323</v>
      </c>
      <c r="L14" s="205">
        <v>44651</v>
      </c>
      <c r="M14" s="199">
        <v>45016</v>
      </c>
      <c r="N14" s="199">
        <v>45382</v>
      </c>
      <c r="O14" s="199">
        <v>45747</v>
      </c>
      <c r="P14" s="404">
        <v>46112</v>
      </c>
      <c r="Q14" s="393" t="s">
        <v>232</v>
      </c>
      <c r="R14" s="230" t="s">
        <v>233</v>
      </c>
      <c r="S14" s="282"/>
      <c r="T14" s="182"/>
      <c r="U14" s="182"/>
      <c r="V14" s="182"/>
      <c r="W14" s="182"/>
      <c r="X14" s="182"/>
      <c r="Y14" s="182"/>
      <c r="Z14" s="182"/>
      <c r="AA14" s="182"/>
      <c r="AB14" s="182"/>
      <c r="AC14" s="182"/>
    </row>
    <row r="15" spans="1:29" s="181" customFormat="1" ht="15" customHeight="1">
      <c r="A15" s="182"/>
      <c r="B15" s="182"/>
      <c r="C15" s="182"/>
      <c r="D15" s="182"/>
      <c r="E15" s="182"/>
      <c r="H15" s="191"/>
      <c r="I15" s="192" t="s">
        <v>46</v>
      </c>
      <c r="J15" s="342"/>
      <c r="K15" s="341"/>
      <c r="L15" s="208"/>
      <c r="M15" s="351"/>
      <c r="N15" s="351"/>
      <c r="O15" s="351"/>
      <c r="P15" s="405"/>
      <c r="Q15" s="394"/>
      <c r="R15" s="193"/>
      <c r="S15" s="282"/>
      <c r="T15" s="182"/>
      <c r="U15" s="182"/>
      <c r="V15" s="182"/>
      <c r="W15" s="182"/>
      <c r="X15" s="182"/>
      <c r="Y15" s="182"/>
      <c r="Z15" s="182"/>
      <c r="AA15" s="182"/>
      <c r="AB15" s="182"/>
      <c r="AC15" s="182"/>
    </row>
    <row r="16" spans="1:29" s="181" customFormat="1" ht="15" customHeight="1">
      <c r="A16" s="182"/>
      <c r="B16" s="182"/>
      <c r="C16" s="182"/>
      <c r="D16" s="365" t="s">
        <v>272</v>
      </c>
      <c r="E16" s="365" t="s">
        <v>46</v>
      </c>
      <c r="F16" s="365" t="s">
        <v>338</v>
      </c>
      <c r="G16" s="181" t="s">
        <v>418</v>
      </c>
      <c r="H16" s="194">
        <v>1</v>
      </c>
      <c r="I16" s="190" t="s">
        <v>118</v>
      </c>
      <c r="J16" s="343" t="s">
        <v>235</v>
      </c>
      <c r="K16" s="340"/>
      <c r="L16" s="206">
        <v>94.91945346325393</v>
      </c>
      <c r="M16" s="364">
        <v>85.636144936020003</v>
      </c>
      <c r="N16" s="364">
        <v>92.370785684698461</v>
      </c>
      <c r="O16" s="364">
        <v>91.196779277329824</v>
      </c>
      <c r="P16" s="406">
        <v>81.455287000221134</v>
      </c>
      <c r="Q16" s="395">
        <v>445.57845036152332</v>
      </c>
      <c r="R16" s="196">
        <v>89.115690072304659</v>
      </c>
      <c r="S16" s="282"/>
      <c r="T16" s="182"/>
      <c r="U16" s="182"/>
      <c r="V16" s="182"/>
      <c r="W16" s="182"/>
      <c r="X16" s="182"/>
      <c r="Y16" s="182"/>
      <c r="Z16" s="182"/>
      <c r="AA16" s="182"/>
      <c r="AB16" s="182"/>
      <c r="AC16" s="182"/>
    </row>
    <row r="17" spans="1:29" s="181" customFormat="1" ht="15" customHeight="1">
      <c r="A17" s="182"/>
      <c r="B17" s="182"/>
      <c r="C17" s="182"/>
      <c r="D17" s="365" t="s">
        <v>272</v>
      </c>
      <c r="E17" s="365" t="s">
        <v>46</v>
      </c>
      <c r="F17" s="365" t="s">
        <v>339</v>
      </c>
      <c r="G17" s="181" t="s">
        <v>419</v>
      </c>
      <c r="H17" s="194">
        <v>2</v>
      </c>
      <c r="I17" s="190" t="s">
        <v>119</v>
      </c>
      <c r="J17" s="343" t="s">
        <v>235</v>
      </c>
      <c r="K17" s="340"/>
      <c r="L17" s="206">
        <v>160.92812999565155</v>
      </c>
      <c r="M17" s="364">
        <v>162.58456502345828</v>
      </c>
      <c r="N17" s="364">
        <v>167.82861061022678</v>
      </c>
      <c r="O17" s="364">
        <v>174.68304368864634</v>
      </c>
      <c r="P17" s="406">
        <v>174.69341425833588</v>
      </c>
      <c r="Q17" s="395">
        <v>840.71776357631882</v>
      </c>
      <c r="R17" s="196">
        <v>168.14355271526375</v>
      </c>
      <c r="S17" s="282"/>
      <c r="T17" s="182"/>
      <c r="U17" s="182"/>
      <c r="V17" s="182"/>
      <c r="W17" s="182"/>
      <c r="X17" s="182"/>
      <c r="Y17" s="182"/>
      <c r="Z17" s="182"/>
      <c r="AA17" s="182"/>
      <c r="AB17" s="182"/>
      <c r="AC17" s="182"/>
    </row>
    <row r="18" spans="1:29" s="181" customFormat="1" ht="15" customHeight="1">
      <c r="A18" s="182"/>
      <c r="B18" s="182"/>
      <c r="C18" s="182"/>
      <c r="D18" s="365" t="s">
        <v>272</v>
      </c>
      <c r="E18" s="365" t="s">
        <v>46</v>
      </c>
      <c r="F18" s="365" t="s">
        <v>340</v>
      </c>
      <c r="G18" s="181" t="s">
        <v>420</v>
      </c>
      <c r="H18" s="194">
        <v>3</v>
      </c>
      <c r="I18" s="190" t="s">
        <v>120</v>
      </c>
      <c r="J18" s="343" t="s">
        <v>235</v>
      </c>
      <c r="K18" s="340"/>
      <c r="L18" s="206">
        <v>255.84758345890549</v>
      </c>
      <c r="M18" s="364">
        <v>248.22070995947828</v>
      </c>
      <c r="N18" s="364">
        <v>260.19939629492524</v>
      </c>
      <c r="O18" s="364">
        <v>265.87982296597613</v>
      </c>
      <c r="P18" s="406">
        <v>256.14870125855703</v>
      </c>
      <c r="Q18" s="395">
        <v>1286.2962139378424</v>
      </c>
      <c r="R18" s="196">
        <v>257.2592427875685</v>
      </c>
      <c r="S18" s="282"/>
      <c r="T18" s="182"/>
      <c r="U18" s="182"/>
      <c r="V18" s="182"/>
      <c r="W18" s="182"/>
      <c r="X18" s="182"/>
      <c r="Y18" s="182"/>
      <c r="Z18" s="182"/>
      <c r="AA18" s="182"/>
      <c r="AB18" s="182"/>
      <c r="AC18" s="182"/>
    </row>
    <row r="19" spans="1:29" s="181" customFormat="1" ht="15" customHeight="1">
      <c r="A19" s="182"/>
      <c r="B19" s="182"/>
      <c r="C19" s="182"/>
      <c r="D19" s="182"/>
      <c r="E19" s="182"/>
      <c r="F19" s="182"/>
      <c r="H19" s="191"/>
      <c r="I19" s="192" t="s">
        <v>10</v>
      </c>
      <c r="J19" s="342"/>
      <c r="K19" s="341"/>
      <c r="L19" s="208"/>
      <c r="M19" s="351"/>
      <c r="N19" s="351"/>
      <c r="O19" s="351"/>
      <c r="P19" s="405"/>
      <c r="Q19" s="394"/>
      <c r="R19" s="193"/>
      <c r="S19" s="282"/>
      <c r="T19" s="182"/>
      <c r="U19" s="182"/>
      <c r="V19" s="182"/>
      <c r="W19" s="182"/>
      <c r="X19" s="182"/>
      <c r="Y19" s="182"/>
      <c r="Z19" s="182"/>
      <c r="AA19" s="182"/>
      <c r="AB19" s="182"/>
      <c r="AC19" s="182"/>
    </row>
    <row r="20" spans="1:29" s="181" customFormat="1" ht="15" customHeight="1">
      <c r="A20" s="182"/>
      <c r="B20" s="182"/>
      <c r="C20" s="182"/>
      <c r="D20" s="365" t="s">
        <v>272</v>
      </c>
      <c r="E20" s="365" t="s">
        <v>17</v>
      </c>
      <c r="F20" s="365" t="s">
        <v>341</v>
      </c>
      <c r="G20" s="181" t="s">
        <v>421</v>
      </c>
      <c r="H20" s="194">
        <v>4</v>
      </c>
      <c r="I20" s="190" t="s">
        <v>209</v>
      </c>
      <c r="J20" s="343" t="s">
        <v>235</v>
      </c>
      <c r="K20" s="340"/>
      <c r="L20" s="206">
        <v>213.28818929220472</v>
      </c>
      <c r="M20" s="364">
        <v>275.64608232017491</v>
      </c>
      <c r="N20" s="364">
        <v>302.15936766993178</v>
      </c>
      <c r="O20" s="364">
        <v>329.3410729672047</v>
      </c>
      <c r="P20" s="406">
        <v>348.92767967865643</v>
      </c>
      <c r="Q20" s="395">
        <v>1469.3623919281724</v>
      </c>
      <c r="R20" s="196">
        <v>293.87247838563451</v>
      </c>
      <c r="S20" s="282"/>
      <c r="T20" s="182"/>
      <c r="U20" s="182"/>
      <c r="V20" s="182"/>
      <c r="W20" s="182"/>
      <c r="X20" s="182"/>
      <c r="Y20" s="182"/>
      <c r="Z20" s="182"/>
      <c r="AA20" s="182"/>
      <c r="AB20" s="182"/>
      <c r="AC20" s="182"/>
    </row>
    <row r="21" spans="1:29" s="181" customFormat="1" ht="15" customHeight="1">
      <c r="A21" s="182"/>
      <c r="B21" s="182"/>
      <c r="C21" s="182"/>
      <c r="D21" s="365" t="s">
        <v>272</v>
      </c>
      <c r="E21" s="365" t="s">
        <v>17</v>
      </c>
      <c r="F21" s="365" t="s">
        <v>77</v>
      </c>
      <c r="G21" s="181" t="s">
        <v>422</v>
      </c>
      <c r="H21" s="194">
        <v>5</v>
      </c>
      <c r="I21" s="190" t="s">
        <v>77</v>
      </c>
      <c r="J21" s="343" t="s">
        <v>235</v>
      </c>
      <c r="K21" s="340"/>
      <c r="L21" s="206">
        <v>18.972999999999999</v>
      </c>
      <c r="M21" s="364">
        <v>0</v>
      </c>
      <c r="N21" s="364">
        <v>0</v>
      </c>
      <c r="O21" s="364">
        <v>0</v>
      </c>
      <c r="P21" s="406">
        <v>0</v>
      </c>
      <c r="Q21" s="395">
        <v>18.972999999999999</v>
      </c>
      <c r="R21" s="196">
        <v>3.7946</v>
      </c>
      <c r="S21" s="282"/>
      <c r="T21" s="182"/>
      <c r="U21" s="182"/>
      <c r="V21" s="182"/>
      <c r="W21" s="182"/>
      <c r="X21" s="182"/>
      <c r="Y21" s="182"/>
      <c r="Z21" s="182"/>
      <c r="AA21" s="182"/>
      <c r="AB21" s="182"/>
      <c r="AC21" s="182"/>
    </row>
    <row r="22" spans="1:29" s="181" customFormat="1" ht="15" customHeight="1">
      <c r="A22" s="182"/>
      <c r="B22" s="182"/>
      <c r="C22" s="182"/>
      <c r="D22" s="365" t="s">
        <v>272</v>
      </c>
      <c r="E22" s="365" t="s">
        <v>17</v>
      </c>
      <c r="F22" s="365" t="s">
        <v>342</v>
      </c>
      <c r="G22" s="181" t="s">
        <v>423</v>
      </c>
      <c r="H22" s="194">
        <v>6</v>
      </c>
      <c r="I22" s="190" t="s">
        <v>210</v>
      </c>
      <c r="J22" s="343" t="s">
        <v>235</v>
      </c>
      <c r="K22" s="340"/>
      <c r="L22" s="206">
        <v>232.26118929220473</v>
      </c>
      <c r="M22" s="364">
        <v>275.64608232017491</v>
      </c>
      <c r="N22" s="364">
        <v>302.15936766993178</v>
      </c>
      <c r="O22" s="364">
        <v>329.3410729672047</v>
      </c>
      <c r="P22" s="406">
        <v>348.92767967865643</v>
      </c>
      <c r="Q22" s="395">
        <v>1488.3353919281724</v>
      </c>
      <c r="R22" s="196">
        <v>297.66707838563445</v>
      </c>
      <c r="S22" s="282"/>
      <c r="T22" s="182"/>
      <c r="U22" s="182"/>
      <c r="V22" s="182"/>
      <c r="W22" s="182"/>
      <c r="X22" s="182"/>
      <c r="Y22" s="182"/>
      <c r="Z22" s="182"/>
      <c r="AA22" s="182"/>
      <c r="AB22" s="182"/>
      <c r="AC22" s="182"/>
    </row>
    <row r="23" spans="1:29" s="181" customFormat="1" ht="15" customHeight="1">
      <c r="A23" s="182"/>
      <c r="B23" s="182"/>
      <c r="C23" s="182"/>
      <c r="D23" s="365" t="s">
        <v>272</v>
      </c>
      <c r="E23" s="365" t="s">
        <v>17</v>
      </c>
      <c r="F23" s="365" t="s">
        <v>343</v>
      </c>
      <c r="G23" s="181" t="s">
        <v>424</v>
      </c>
      <c r="H23" s="194">
        <v>7</v>
      </c>
      <c r="I23" s="190" t="s">
        <v>121</v>
      </c>
      <c r="J23" s="343" t="s">
        <v>235</v>
      </c>
      <c r="K23" s="340"/>
      <c r="L23" s="206">
        <v>94.91945346325393</v>
      </c>
      <c r="M23" s="364">
        <v>85.636144936020003</v>
      </c>
      <c r="N23" s="364">
        <v>92.370785684698461</v>
      </c>
      <c r="O23" s="364">
        <v>91.196779277329824</v>
      </c>
      <c r="P23" s="406">
        <v>81.455287000221134</v>
      </c>
      <c r="Q23" s="395">
        <v>445.57845036152332</v>
      </c>
      <c r="R23" s="196">
        <v>89.115690072304659</v>
      </c>
      <c r="S23" s="282"/>
      <c r="T23" s="182"/>
      <c r="U23" s="182"/>
      <c r="V23" s="182"/>
      <c r="W23" s="182"/>
      <c r="X23" s="182"/>
      <c r="Y23" s="182"/>
      <c r="Z23" s="182"/>
      <c r="AA23" s="182"/>
      <c r="AB23" s="182"/>
      <c r="AC23" s="182"/>
    </row>
    <row r="24" spans="1:29" s="181" customFormat="1" ht="15" customHeight="1">
      <c r="A24" s="182"/>
      <c r="B24" s="182"/>
      <c r="C24" s="182"/>
      <c r="D24" s="365" t="s">
        <v>272</v>
      </c>
      <c r="E24" s="365" t="s">
        <v>17</v>
      </c>
      <c r="F24" s="365" t="s">
        <v>0</v>
      </c>
      <c r="G24" s="181" t="s">
        <v>425</v>
      </c>
      <c r="H24" s="194">
        <v>8</v>
      </c>
      <c r="I24" s="190" t="s">
        <v>0</v>
      </c>
      <c r="J24" s="343" t="s">
        <v>235</v>
      </c>
      <c r="K24" s="340"/>
      <c r="L24" s="206">
        <v>-51.534560435283744</v>
      </c>
      <c r="M24" s="364">
        <v>-59.122859586263147</v>
      </c>
      <c r="N24" s="364">
        <v>-65.189080387425534</v>
      </c>
      <c r="O24" s="364">
        <v>-71.610172565878074</v>
      </c>
      <c r="P24" s="406">
        <v>-77.324103502384375</v>
      </c>
      <c r="Q24" s="395">
        <v>-324.78077647723489</v>
      </c>
      <c r="R24" s="196">
        <v>-64.956155295446976</v>
      </c>
      <c r="S24" s="282"/>
      <c r="T24" s="182"/>
      <c r="U24" s="182"/>
      <c r="V24" s="182"/>
      <c r="W24" s="182"/>
      <c r="X24" s="182"/>
      <c r="Y24" s="182"/>
      <c r="Z24" s="182"/>
      <c r="AA24" s="182"/>
      <c r="AB24" s="182"/>
      <c r="AC24" s="182"/>
    </row>
    <row r="25" spans="1:29" s="181" customFormat="1" ht="15" customHeight="1">
      <c r="A25" s="182"/>
      <c r="B25" s="182"/>
      <c r="C25" s="182"/>
      <c r="D25" s="365" t="s">
        <v>272</v>
      </c>
      <c r="E25" s="365" t="s">
        <v>17</v>
      </c>
      <c r="F25" s="365" t="s">
        <v>344</v>
      </c>
      <c r="G25" s="181" t="s">
        <v>426</v>
      </c>
      <c r="H25" s="194">
        <v>9</v>
      </c>
      <c r="I25" s="190" t="s">
        <v>11</v>
      </c>
      <c r="J25" s="343" t="s">
        <v>235</v>
      </c>
      <c r="K25" s="340"/>
      <c r="L25" s="206">
        <v>275.64608232017491</v>
      </c>
      <c r="M25" s="364">
        <v>302.15936766993178</v>
      </c>
      <c r="N25" s="364">
        <v>329.3410729672047</v>
      </c>
      <c r="O25" s="364">
        <v>348.92767967865643</v>
      </c>
      <c r="P25" s="406">
        <v>353.05886317649316</v>
      </c>
      <c r="Q25" s="395">
        <v>1609.1330658124609</v>
      </c>
      <c r="R25" s="196">
        <v>321.82661316249221</v>
      </c>
      <c r="S25" s="282"/>
      <c r="T25" s="182"/>
      <c r="U25" s="182"/>
      <c r="V25" s="182"/>
      <c r="W25" s="182"/>
      <c r="X25" s="182"/>
      <c r="Y25" s="182"/>
      <c r="Z25" s="182"/>
      <c r="AA25" s="182"/>
      <c r="AB25" s="182"/>
      <c r="AC25" s="182"/>
    </row>
    <row r="26" spans="1:29" s="181" customFormat="1" ht="15" customHeight="1">
      <c r="A26" s="182"/>
      <c r="B26" s="182"/>
      <c r="C26" s="182"/>
      <c r="D26" s="182"/>
      <c r="E26" s="182"/>
      <c r="F26" s="182"/>
      <c r="G26" s="182"/>
      <c r="H26" s="191"/>
      <c r="I26" s="192" t="s">
        <v>405</v>
      </c>
      <c r="J26" s="342"/>
      <c r="K26" s="341"/>
      <c r="L26" s="209"/>
      <c r="M26" s="358"/>
      <c r="N26" s="358"/>
      <c r="O26" s="358"/>
      <c r="P26" s="360"/>
      <c r="Q26" s="396"/>
      <c r="R26" s="195"/>
      <c r="S26" s="282"/>
      <c r="T26" s="182"/>
      <c r="U26" s="182"/>
      <c r="V26" s="182"/>
      <c r="W26" s="182"/>
      <c r="X26" s="182"/>
      <c r="Y26" s="182"/>
      <c r="Z26" s="182"/>
      <c r="AA26" s="182"/>
      <c r="AB26" s="182"/>
      <c r="AC26" s="182"/>
    </row>
    <row r="27" spans="1:29" s="181" customFormat="1" ht="15" customHeight="1">
      <c r="A27" s="182"/>
      <c r="B27" s="182"/>
      <c r="C27" s="182"/>
      <c r="D27" s="365" t="s">
        <v>272</v>
      </c>
      <c r="E27" s="365" t="s">
        <v>345</v>
      </c>
      <c r="F27" s="365" t="s">
        <v>346</v>
      </c>
      <c r="G27" s="181" t="s">
        <v>427</v>
      </c>
      <c r="H27" s="194">
        <v>10</v>
      </c>
      <c r="I27" s="190" t="s">
        <v>297</v>
      </c>
      <c r="J27" s="343" t="s">
        <v>235</v>
      </c>
      <c r="K27" s="340" t="s">
        <v>325</v>
      </c>
      <c r="L27" s="367">
        <v>160.92812999565155</v>
      </c>
      <c r="M27" s="407">
        <v>162.58456502345828</v>
      </c>
      <c r="N27" s="407">
        <v>167.82861061022678</v>
      </c>
      <c r="O27" s="407">
        <v>174.68304368864634</v>
      </c>
      <c r="P27" s="408">
        <v>174.69341425833588</v>
      </c>
      <c r="Q27" s="395">
        <v>840.71776357631882</v>
      </c>
      <c r="R27" s="196">
        <v>168.14355271526375</v>
      </c>
      <c r="S27" s="282"/>
      <c r="T27" s="182"/>
      <c r="U27" s="182"/>
      <c r="V27" s="182"/>
      <c r="W27" s="182"/>
      <c r="X27" s="182"/>
      <c r="Y27" s="182"/>
      <c r="Z27" s="182"/>
      <c r="AA27" s="182"/>
      <c r="AB27" s="182"/>
      <c r="AC27" s="182"/>
    </row>
    <row r="28" spans="1:29" s="181" customFormat="1" ht="15" customHeight="1">
      <c r="A28" s="182"/>
      <c r="B28" s="182"/>
      <c r="C28" s="182"/>
      <c r="D28" s="365" t="s">
        <v>272</v>
      </c>
      <c r="E28" s="365" t="s">
        <v>345</v>
      </c>
      <c r="F28" s="365" t="s">
        <v>399</v>
      </c>
      <c r="G28" s="181" t="s">
        <v>428</v>
      </c>
      <c r="H28" s="194">
        <v>11</v>
      </c>
      <c r="I28" s="190" t="s">
        <v>396</v>
      </c>
      <c r="J28" s="343" t="s">
        <v>235</v>
      </c>
      <c r="K28" s="340" t="s">
        <v>398</v>
      </c>
      <c r="L28" s="367">
        <v>15.243758711044638</v>
      </c>
      <c r="M28" s="407">
        <v>10.941393531724142</v>
      </c>
      <c r="N28" s="407">
        <v>5.2680613830321219</v>
      </c>
      <c r="O28" s="407">
        <v>1.4710931260655413</v>
      </c>
      <c r="P28" s="408">
        <v>1.4569779898270845</v>
      </c>
      <c r="Q28" s="395">
        <v>34.381284741693534</v>
      </c>
      <c r="R28" s="196">
        <v>6.8762569483387068</v>
      </c>
      <c r="S28" s="282"/>
      <c r="T28" s="182"/>
      <c r="U28" s="182"/>
      <c r="V28" s="182"/>
      <c r="W28" s="182"/>
      <c r="X28" s="182"/>
      <c r="Y28" s="182"/>
      <c r="Z28" s="182"/>
      <c r="AA28" s="182"/>
      <c r="AB28" s="182"/>
      <c r="AC28" s="182"/>
    </row>
    <row r="29" spans="1:29" s="181" customFormat="1" ht="15" customHeight="1">
      <c r="A29" s="182"/>
      <c r="B29" s="182"/>
      <c r="C29" s="182"/>
      <c r="D29" s="365" t="s">
        <v>272</v>
      </c>
      <c r="E29" s="365" t="s">
        <v>345</v>
      </c>
      <c r="F29" s="365" t="s">
        <v>347</v>
      </c>
      <c r="G29" s="181" t="s">
        <v>429</v>
      </c>
      <c r="H29" s="194">
        <v>12</v>
      </c>
      <c r="I29" s="337" t="s">
        <v>45</v>
      </c>
      <c r="J29" s="343" t="s">
        <v>235</v>
      </c>
      <c r="K29" s="340" t="s">
        <v>326</v>
      </c>
      <c r="L29" s="367">
        <v>51.534560435283744</v>
      </c>
      <c r="M29" s="407">
        <v>59.122859586263147</v>
      </c>
      <c r="N29" s="407">
        <v>65.189080387425534</v>
      </c>
      <c r="O29" s="407">
        <v>71.610172565878074</v>
      </c>
      <c r="P29" s="408">
        <v>77.324103502384375</v>
      </c>
      <c r="Q29" s="395">
        <v>324.78077647723489</v>
      </c>
      <c r="R29" s="196">
        <v>64.956155295446976</v>
      </c>
      <c r="S29" s="282"/>
      <c r="T29" s="182"/>
      <c r="U29" s="182"/>
      <c r="V29" s="182"/>
      <c r="W29" s="182"/>
      <c r="X29" s="182"/>
      <c r="Y29" s="182"/>
      <c r="Z29" s="182"/>
      <c r="AA29" s="182"/>
      <c r="AB29" s="182"/>
      <c r="AC29" s="182"/>
    </row>
    <row r="30" spans="1:29" s="181" customFormat="1" ht="15" customHeight="1">
      <c r="A30" s="182"/>
      <c r="B30" s="182"/>
      <c r="C30" s="182"/>
      <c r="D30" s="365" t="s">
        <v>272</v>
      </c>
      <c r="E30" s="365" t="s">
        <v>345</v>
      </c>
      <c r="F30" s="365" t="s">
        <v>348</v>
      </c>
      <c r="G30" s="181" t="s">
        <v>430</v>
      </c>
      <c r="H30" s="194">
        <v>13</v>
      </c>
      <c r="I30" s="337" t="s">
        <v>12</v>
      </c>
      <c r="J30" s="343" t="s">
        <v>235</v>
      </c>
      <c r="K30" s="340" t="s">
        <v>327</v>
      </c>
      <c r="L30" s="367">
        <v>8.2691550916848762</v>
      </c>
      <c r="M30" s="407">
        <v>9.4664747859805285</v>
      </c>
      <c r="N30" s="407">
        <v>10.41626902348697</v>
      </c>
      <c r="O30" s="407">
        <v>11.285039212161495</v>
      </c>
      <c r="P30" s="408">
        <v>11.780227280298343</v>
      </c>
      <c r="Q30" s="395">
        <v>51.217165393612206</v>
      </c>
      <c r="R30" s="196">
        <v>10.243433078722441</v>
      </c>
      <c r="S30" s="282"/>
      <c r="T30" s="182"/>
      <c r="U30" s="182"/>
      <c r="V30" s="182"/>
      <c r="W30" s="182"/>
      <c r="X30" s="182"/>
      <c r="Y30" s="182"/>
      <c r="Z30" s="182"/>
      <c r="AA30" s="182"/>
      <c r="AB30" s="182"/>
      <c r="AC30" s="182"/>
    </row>
    <row r="31" spans="1:29" s="181" customFormat="1" ht="15" customHeight="1">
      <c r="A31" s="182"/>
      <c r="B31" s="182"/>
      <c r="C31" s="182"/>
      <c r="D31" s="365" t="s">
        <v>272</v>
      </c>
      <c r="E31" s="365" t="s">
        <v>345</v>
      </c>
      <c r="F31" s="365" t="s">
        <v>349</v>
      </c>
      <c r="G31" s="181" t="s">
        <v>431</v>
      </c>
      <c r="H31" s="194">
        <v>14</v>
      </c>
      <c r="I31" s="337" t="s">
        <v>70</v>
      </c>
      <c r="J31" s="343" t="s">
        <v>235</v>
      </c>
      <c r="K31" s="340" t="s">
        <v>328</v>
      </c>
      <c r="L31" s="367">
        <v>0.57283601773065729</v>
      </c>
      <c r="M31" s="407">
        <v>0</v>
      </c>
      <c r="N31" s="407">
        <v>0</v>
      </c>
      <c r="O31" s="407">
        <v>0</v>
      </c>
      <c r="P31" s="408">
        <v>0</v>
      </c>
      <c r="Q31" s="395">
        <v>0.57283601773065729</v>
      </c>
      <c r="R31" s="196">
        <v>0.11456720354613145</v>
      </c>
      <c r="S31" s="282"/>
      <c r="T31" s="182"/>
      <c r="U31" s="182"/>
      <c r="V31" s="182"/>
      <c r="W31" s="182"/>
      <c r="X31" s="182"/>
      <c r="Y31" s="182"/>
      <c r="Z31" s="182"/>
      <c r="AA31" s="182"/>
      <c r="AB31" s="182"/>
      <c r="AC31" s="182"/>
    </row>
    <row r="32" spans="1:29" s="181" customFormat="1" ht="15" customHeight="1">
      <c r="A32" s="182"/>
      <c r="B32" s="182"/>
      <c r="C32" s="182"/>
      <c r="D32" s="365" t="s">
        <v>272</v>
      </c>
      <c r="E32" s="365" t="s">
        <v>345</v>
      </c>
      <c r="F32" s="418" t="s">
        <v>417</v>
      </c>
      <c r="G32" s="181" t="s">
        <v>433</v>
      </c>
      <c r="H32" s="194">
        <v>15</v>
      </c>
      <c r="I32" s="337" t="s">
        <v>287</v>
      </c>
      <c r="J32" s="343" t="s">
        <v>235</v>
      </c>
      <c r="K32" s="340" t="s">
        <v>412</v>
      </c>
      <c r="L32" s="367">
        <v>4.5604568444163451</v>
      </c>
      <c r="M32" s="407">
        <v>4.4887366236166821</v>
      </c>
      <c r="N32" s="407">
        <v>4.4101962463750839</v>
      </c>
      <c r="O32" s="407">
        <v>4.3265587563932471</v>
      </c>
      <c r="P32" s="408">
        <v>4.2418679389625069</v>
      </c>
      <c r="Q32" s="395">
        <v>22.027816409763865</v>
      </c>
      <c r="R32" s="196">
        <v>4.405563281952773</v>
      </c>
      <c r="S32" s="282"/>
      <c r="T32" s="182"/>
      <c r="U32" s="182"/>
      <c r="V32" s="182"/>
      <c r="W32" s="182"/>
      <c r="X32" s="182"/>
      <c r="Y32" s="182"/>
      <c r="Z32" s="182"/>
      <c r="AA32" s="182"/>
      <c r="AB32" s="182"/>
      <c r="AC32" s="182"/>
    </row>
    <row r="33" spans="1:29" s="181" customFormat="1" ht="15" customHeight="1">
      <c r="A33" s="182"/>
      <c r="B33" s="182"/>
      <c r="C33" s="182"/>
      <c r="D33" s="365" t="s">
        <v>272</v>
      </c>
      <c r="E33" s="365" t="s">
        <v>345</v>
      </c>
      <c r="F33" s="365" t="s">
        <v>350</v>
      </c>
      <c r="G33" s="181" t="s">
        <v>432</v>
      </c>
      <c r="H33" s="194">
        <v>16</v>
      </c>
      <c r="I33" s="337" t="s">
        <v>299</v>
      </c>
      <c r="J33" s="343" t="s">
        <v>235</v>
      </c>
      <c r="K33" s="340" t="s">
        <v>329</v>
      </c>
      <c r="L33" s="367">
        <v>0</v>
      </c>
      <c r="M33" s="407">
        <v>0</v>
      </c>
      <c r="N33" s="407">
        <v>0</v>
      </c>
      <c r="O33" s="407">
        <v>0</v>
      </c>
      <c r="P33" s="408">
        <v>0</v>
      </c>
      <c r="Q33" s="395">
        <v>0</v>
      </c>
      <c r="R33" s="196">
        <v>0</v>
      </c>
      <c r="S33" s="282"/>
      <c r="T33" s="182"/>
      <c r="U33" s="182"/>
      <c r="V33" s="182"/>
      <c r="W33" s="182"/>
      <c r="X33" s="182"/>
      <c r="Y33" s="182"/>
      <c r="Z33" s="182"/>
      <c r="AA33" s="182"/>
      <c r="AB33" s="182"/>
      <c r="AC33" s="182"/>
    </row>
    <row r="34" spans="1:29" s="181" customFormat="1" ht="15" customHeight="1">
      <c r="A34" s="182"/>
      <c r="B34" s="182"/>
      <c r="C34" s="182"/>
      <c r="D34" s="365" t="s">
        <v>272</v>
      </c>
      <c r="E34" s="365" t="s">
        <v>345</v>
      </c>
      <c r="F34" s="418" t="s">
        <v>543</v>
      </c>
      <c r="G34" s="181" t="s">
        <v>545</v>
      </c>
      <c r="H34" s="194">
        <v>17</v>
      </c>
      <c r="I34" s="190" t="s">
        <v>521</v>
      </c>
      <c r="J34" s="343" t="s">
        <v>235</v>
      </c>
      <c r="K34" s="340" t="s">
        <v>520</v>
      </c>
      <c r="L34" s="367">
        <v>4.764559379329425</v>
      </c>
      <c r="M34" s="407">
        <v>4.5</v>
      </c>
      <c r="N34" s="407">
        <v>4.5000000000000009</v>
      </c>
      <c r="O34" s="407">
        <v>4.5000000000000009</v>
      </c>
      <c r="P34" s="408">
        <v>4.5000000000000009</v>
      </c>
      <c r="Q34" s="395">
        <v>22.764559379329427</v>
      </c>
      <c r="R34" s="196">
        <v>4.5529118758658855</v>
      </c>
      <c r="S34" s="282"/>
      <c r="T34" s="182"/>
      <c r="U34" s="182"/>
      <c r="V34" s="182"/>
      <c r="W34" s="182"/>
      <c r="X34" s="182"/>
      <c r="Y34" s="182"/>
      <c r="Z34" s="182"/>
      <c r="AA34" s="182"/>
      <c r="AB34" s="182"/>
      <c r="AC34" s="182"/>
    </row>
    <row r="35" spans="1:29" s="181" customFormat="1" ht="15" customHeight="1">
      <c r="A35" s="182"/>
      <c r="B35" s="182"/>
      <c r="C35" s="182"/>
      <c r="D35" s="365" t="s">
        <v>272</v>
      </c>
      <c r="E35" s="365" t="s">
        <v>345</v>
      </c>
      <c r="F35" s="419" t="s">
        <v>544</v>
      </c>
      <c r="G35" s="181" t="s">
        <v>546</v>
      </c>
      <c r="H35" s="194">
        <v>18</v>
      </c>
      <c r="I35" s="190" t="s">
        <v>477</v>
      </c>
      <c r="J35" s="343" t="s">
        <v>235</v>
      </c>
      <c r="K35" s="340" t="s">
        <v>475</v>
      </c>
      <c r="L35" s="367">
        <v>0</v>
      </c>
      <c r="M35" s="407">
        <v>0</v>
      </c>
      <c r="N35" s="407">
        <v>0</v>
      </c>
      <c r="O35" s="407">
        <v>0</v>
      </c>
      <c r="P35" s="408">
        <v>0</v>
      </c>
      <c r="Q35" s="395">
        <v>0</v>
      </c>
      <c r="R35" s="196">
        <v>0</v>
      </c>
      <c r="S35" s="282"/>
      <c r="T35" s="182"/>
      <c r="U35" s="182"/>
      <c r="V35" s="182"/>
      <c r="W35" s="182"/>
      <c r="X35" s="182"/>
      <c r="Y35" s="182"/>
      <c r="Z35" s="182"/>
      <c r="AA35" s="182"/>
      <c r="AB35" s="182"/>
      <c r="AC35" s="182"/>
    </row>
    <row r="36" spans="1:29" s="181" customFormat="1" ht="15" customHeight="1">
      <c r="A36" s="182"/>
      <c r="B36" s="182"/>
      <c r="C36" s="182"/>
      <c r="D36" s="365" t="s">
        <v>272</v>
      </c>
      <c r="E36" s="365" t="s">
        <v>345</v>
      </c>
      <c r="F36" s="365" t="s">
        <v>351</v>
      </c>
      <c r="G36" s="181" t="s">
        <v>434</v>
      </c>
      <c r="H36" s="194">
        <v>19</v>
      </c>
      <c r="I36" s="190" t="s">
        <v>6</v>
      </c>
      <c r="J36" s="343" t="s">
        <v>235</v>
      </c>
      <c r="K36" s="340" t="s">
        <v>331</v>
      </c>
      <c r="L36" s="367">
        <v>9.2958556172679447</v>
      </c>
      <c r="M36" s="407">
        <v>8.1309471662047024</v>
      </c>
      <c r="N36" s="407">
        <v>7.2679157811210358</v>
      </c>
      <c r="O36" s="407">
        <v>6.2424036057695105</v>
      </c>
      <c r="P36" s="408">
        <v>5.1943615012282383</v>
      </c>
      <c r="Q36" s="395">
        <v>36.131483671591432</v>
      </c>
      <c r="R36" s="196">
        <v>7.2262967343182867</v>
      </c>
      <c r="S36" s="282"/>
      <c r="T36" s="182"/>
      <c r="U36" s="182"/>
      <c r="V36" s="182"/>
      <c r="W36" s="182"/>
      <c r="X36" s="182"/>
      <c r="Y36" s="182"/>
      <c r="Z36" s="182"/>
      <c r="AA36" s="182"/>
      <c r="AB36" s="182"/>
      <c r="AC36" s="182"/>
    </row>
    <row r="37" spans="1:29" s="181" customFormat="1" ht="15" customHeight="1" thickBot="1">
      <c r="A37" s="182"/>
      <c r="B37" s="182"/>
      <c r="C37" s="182"/>
      <c r="D37" s="365" t="s">
        <v>272</v>
      </c>
      <c r="E37" s="365" t="s">
        <v>345</v>
      </c>
      <c r="F37" s="365" t="s">
        <v>352</v>
      </c>
      <c r="G37" s="181" t="s">
        <v>435</v>
      </c>
      <c r="H37" s="378">
        <v>20</v>
      </c>
      <c r="I37" s="346" t="s">
        <v>324</v>
      </c>
      <c r="J37" s="347" t="s">
        <v>235</v>
      </c>
      <c r="K37" s="379" t="s">
        <v>276</v>
      </c>
      <c r="L37" s="380">
        <v>0</v>
      </c>
      <c r="M37" s="409">
        <v>0</v>
      </c>
      <c r="N37" s="409">
        <v>0</v>
      </c>
      <c r="O37" s="409">
        <v>0</v>
      </c>
      <c r="P37" s="410">
        <v>0</v>
      </c>
      <c r="Q37" s="397">
        <v>0</v>
      </c>
      <c r="R37" s="381">
        <v>0</v>
      </c>
      <c r="S37" s="282"/>
      <c r="T37" s="182"/>
      <c r="U37" s="182"/>
      <c r="V37" s="182"/>
      <c r="W37" s="182"/>
      <c r="X37" s="182"/>
      <c r="Y37" s="182"/>
      <c r="Z37" s="182"/>
      <c r="AA37" s="182"/>
      <c r="AB37" s="182"/>
      <c r="AC37" s="182"/>
    </row>
    <row r="38" spans="1:29" s="181" customFormat="1" ht="15" customHeight="1">
      <c r="A38" s="182"/>
      <c r="B38" s="182"/>
      <c r="C38" s="182"/>
      <c r="D38" s="365" t="s">
        <v>272</v>
      </c>
      <c r="E38" s="365" t="s">
        <v>345</v>
      </c>
      <c r="F38" s="365" t="s">
        <v>353</v>
      </c>
      <c r="G38" s="181" t="s">
        <v>436</v>
      </c>
      <c r="H38" s="382">
        <v>21</v>
      </c>
      <c r="I38" s="339" t="s">
        <v>332</v>
      </c>
      <c r="J38" s="349" t="s">
        <v>235</v>
      </c>
      <c r="K38" s="339" t="s">
        <v>361</v>
      </c>
      <c r="L38" s="383">
        <v>255.16931209240914</v>
      </c>
      <c r="M38" s="411">
        <v>259.23497671724749</v>
      </c>
      <c r="N38" s="411">
        <v>264.8801334316675</v>
      </c>
      <c r="O38" s="411">
        <v>274.11831095491425</v>
      </c>
      <c r="P38" s="412">
        <v>279.19095247103644</v>
      </c>
      <c r="Q38" s="398">
        <v>1332.5936856672747</v>
      </c>
      <c r="R38" s="384">
        <v>266.51873713345492</v>
      </c>
      <c r="S38" s="282"/>
      <c r="T38" s="182"/>
      <c r="U38" s="182"/>
      <c r="V38" s="182"/>
      <c r="W38" s="182"/>
      <c r="X38" s="182"/>
      <c r="Y38" s="182"/>
      <c r="Z38" s="182"/>
      <c r="AA38" s="182"/>
      <c r="AB38" s="182"/>
      <c r="AC38" s="182"/>
    </row>
    <row r="39" spans="1:29" s="181" customFormat="1" ht="15" customHeight="1">
      <c r="A39" s="182"/>
      <c r="B39" s="182"/>
      <c r="C39" s="182"/>
      <c r="D39" s="182"/>
      <c r="E39" s="182"/>
      <c r="F39" s="182"/>
      <c r="G39" s="182"/>
      <c r="H39" s="191"/>
      <c r="I39" s="192" t="s">
        <v>96</v>
      </c>
      <c r="J39" s="342"/>
      <c r="K39" s="341"/>
      <c r="L39" s="209"/>
      <c r="M39" s="358"/>
      <c r="N39" s="358"/>
      <c r="O39" s="358"/>
      <c r="P39" s="360"/>
      <c r="Q39" s="396"/>
      <c r="R39" s="195"/>
      <c r="S39" s="282"/>
      <c r="T39" s="182"/>
      <c r="U39" s="182"/>
      <c r="V39" s="182"/>
      <c r="W39" s="182"/>
      <c r="X39" s="182"/>
      <c r="Y39" s="182"/>
      <c r="Z39" s="182"/>
      <c r="AA39" s="182"/>
      <c r="AB39" s="182"/>
      <c r="AC39" s="182"/>
    </row>
    <row r="40" spans="1:29" s="181" customFormat="1" ht="15" customHeight="1">
      <c r="A40" s="182"/>
      <c r="B40" s="182"/>
      <c r="C40" s="182"/>
      <c r="D40" s="365" t="s">
        <v>272</v>
      </c>
      <c r="E40" s="365" t="s">
        <v>354</v>
      </c>
      <c r="F40" s="365" t="s">
        <v>346</v>
      </c>
      <c r="G40" s="181" t="s">
        <v>437</v>
      </c>
      <c r="H40" s="194">
        <v>22</v>
      </c>
      <c r="I40" s="190" t="s">
        <v>297</v>
      </c>
      <c r="J40" s="343" t="s">
        <v>235</v>
      </c>
      <c r="K40" s="340" t="s">
        <v>325</v>
      </c>
      <c r="L40" s="206">
        <v>160.92812999565155</v>
      </c>
      <c r="M40" s="364">
        <v>162.58456502345828</v>
      </c>
      <c r="N40" s="364">
        <v>167.82861061022678</v>
      </c>
      <c r="O40" s="364">
        <v>174.68304368864634</v>
      </c>
      <c r="P40" s="406">
        <v>174.69341425833588</v>
      </c>
      <c r="Q40" s="395">
        <v>840.71776357631882</v>
      </c>
      <c r="R40" s="196">
        <v>168.14355271526375</v>
      </c>
      <c r="S40" s="282"/>
      <c r="T40" s="182"/>
      <c r="U40" s="182"/>
      <c r="V40" s="182"/>
      <c r="W40" s="182"/>
      <c r="X40" s="182"/>
      <c r="Y40" s="182"/>
      <c r="Z40" s="182"/>
      <c r="AA40" s="182"/>
      <c r="AB40" s="182"/>
      <c r="AC40" s="182"/>
    </row>
    <row r="41" spans="1:29" s="181" customFormat="1" ht="15" customHeight="1">
      <c r="A41" s="182"/>
      <c r="B41" s="182"/>
      <c r="C41" s="182"/>
      <c r="D41" s="365" t="s">
        <v>272</v>
      </c>
      <c r="E41" s="365" t="s">
        <v>354</v>
      </c>
      <c r="F41" s="365" t="s">
        <v>399</v>
      </c>
      <c r="G41" s="181" t="s">
        <v>438</v>
      </c>
      <c r="H41" s="194">
        <v>23</v>
      </c>
      <c r="I41" s="190" t="s">
        <v>396</v>
      </c>
      <c r="J41" s="343" t="s">
        <v>235</v>
      </c>
      <c r="K41" s="340" t="s">
        <v>398</v>
      </c>
      <c r="L41" s="206">
        <v>15.243758711044638</v>
      </c>
      <c r="M41" s="364">
        <v>10.941393531724142</v>
      </c>
      <c r="N41" s="364">
        <v>5.2680613830321219</v>
      </c>
      <c r="O41" s="364">
        <v>1.4710931260655413</v>
      </c>
      <c r="P41" s="406">
        <v>1.4569779898270845</v>
      </c>
      <c r="Q41" s="395">
        <v>34.381284741693534</v>
      </c>
      <c r="R41" s="196">
        <v>6.8762569483387068</v>
      </c>
      <c r="S41" s="282"/>
      <c r="T41" s="182"/>
      <c r="U41" s="182"/>
      <c r="V41" s="182"/>
      <c r="W41" s="182"/>
      <c r="X41" s="182"/>
      <c r="Y41" s="182"/>
      <c r="Z41" s="182"/>
      <c r="AA41" s="182"/>
      <c r="AB41" s="182"/>
      <c r="AC41" s="182"/>
    </row>
    <row r="42" spans="1:29" s="181" customFormat="1" ht="15" customHeight="1">
      <c r="A42" s="182"/>
      <c r="B42" s="182"/>
      <c r="C42" s="182"/>
      <c r="D42" s="365" t="s">
        <v>272</v>
      </c>
      <c r="E42" s="365" t="s">
        <v>354</v>
      </c>
      <c r="F42" s="365" t="s">
        <v>347</v>
      </c>
      <c r="G42" s="181" t="s">
        <v>439</v>
      </c>
      <c r="H42" s="194">
        <v>24</v>
      </c>
      <c r="I42" s="337" t="s">
        <v>45</v>
      </c>
      <c r="J42" s="343" t="s">
        <v>235</v>
      </c>
      <c r="K42" s="340" t="s">
        <v>326</v>
      </c>
      <c r="L42" s="206">
        <v>51.534560435283744</v>
      </c>
      <c r="M42" s="364">
        <v>59.122859586263147</v>
      </c>
      <c r="N42" s="364">
        <v>65.189080387425534</v>
      </c>
      <c r="O42" s="364">
        <v>71.610172565878074</v>
      </c>
      <c r="P42" s="406">
        <v>77.324103502384375</v>
      </c>
      <c r="Q42" s="395">
        <v>324.78077647723489</v>
      </c>
      <c r="R42" s="196">
        <v>64.956155295446976</v>
      </c>
      <c r="S42" s="282"/>
      <c r="T42" s="182"/>
      <c r="U42" s="182"/>
      <c r="V42" s="182"/>
      <c r="W42" s="182"/>
      <c r="X42" s="182"/>
      <c r="Y42" s="182"/>
      <c r="Z42" s="182"/>
      <c r="AA42" s="182"/>
      <c r="AB42" s="182"/>
      <c r="AC42" s="182"/>
    </row>
    <row r="43" spans="1:29" s="181" customFormat="1" ht="15" customHeight="1">
      <c r="A43" s="182"/>
      <c r="B43" s="182"/>
      <c r="C43" s="182"/>
      <c r="D43" s="365" t="s">
        <v>272</v>
      </c>
      <c r="E43" s="365" t="s">
        <v>354</v>
      </c>
      <c r="F43" s="365" t="s">
        <v>348</v>
      </c>
      <c r="G43" s="181" t="s">
        <v>440</v>
      </c>
      <c r="H43" s="194">
        <v>25</v>
      </c>
      <c r="I43" s="337" t="s">
        <v>12</v>
      </c>
      <c r="J43" s="343" t="s">
        <v>235</v>
      </c>
      <c r="K43" s="340" t="s">
        <v>327</v>
      </c>
      <c r="L43" s="206">
        <v>8.2691550916848762</v>
      </c>
      <c r="M43" s="364">
        <v>9.4664747859805285</v>
      </c>
      <c r="N43" s="364">
        <v>10.41626902348697</v>
      </c>
      <c r="O43" s="364">
        <v>11.285039212161495</v>
      </c>
      <c r="P43" s="406">
        <v>11.780227280298343</v>
      </c>
      <c r="Q43" s="395">
        <v>51.217165393612206</v>
      </c>
      <c r="R43" s="196">
        <v>10.243433078722441</v>
      </c>
      <c r="S43" s="282"/>
      <c r="T43" s="182"/>
      <c r="U43" s="182"/>
      <c r="V43" s="182"/>
      <c r="W43" s="182"/>
      <c r="X43" s="182"/>
      <c r="Y43" s="182"/>
      <c r="Z43" s="182"/>
      <c r="AA43" s="182"/>
      <c r="AB43" s="182"/>
      <c r="AC43" s="182"/>
    </row>
    <row r="44" spans="1:29" s="181" customFormat="1" ht="15" customHeight="1">
      <c r="A44" s="182"/>
      <c r="B44" s="182"/>
      <c r="C44" s="182"/>
      <c r="D44" s="365" t="s">
        <v>272</v>
      </c>
      <c r="E44" s="365" t="s">
        <v>354</v>
      </c>
      <c r="F44" s="365" t="s">
        <v>349</v>
      </c>
      <c r="G44" s="181" t="s">
        <v>441</v>
      </c>
      <c r="H44" s="194">
        <v>26</v>
      </c>
      <c r="I44" s="337" t="s">
        <v>70</v>
      </c>
      <c r="J44" s="343" t="s">
        <v>235</v>
      </c>
      <c r="K44" s="340" t="s">
        <v>328</v>
      </c>
      <c r="L44" s="206">
        <v>0.57283601773065729</v>
      </c>
      <c r="M44" s="364">
        <v>0</v>
      </c>
      <c r="N44" s="364">
        <v>0</v>
      </c>
      <c r="O44" s="364">
        <v>0</v>
      </c>
      <c r="P44" s="406">
        <v>0</v>
      </c>
      <c r="Q44" s="395">
        <v>0.57283601773065729</v>
      </c>
      <c r="R44" s="196">
        <v>0.11456720354613145</v>
      </c>
      <c r="S44" s="282"/>
      <c r="T44" s="182"/>
      <c r="U44" s="182"/>
      <c r="V44" s="182"/>
      <c r="W44" s="182"/>
      <c r="X44" s="182"/>
      <c r="Y44" s="182"/>
      <c r="Z44" s="182"/>
      <c r="AA44" s="182"/>
      <c r="AB44" s="182"/>
      <c r="AC44" s="182"/>
    </row>
    <row r="45" spans="1:29" s="181" customFormat="1" ht="15" customHeight="1">
      <c r="A45" s="182"/>
      <c r="B45" s="182"/>
      <c r="C45" s="182"/>
      <c r="D45" s="365" t="s">
        <v>272</v>
      </c>
      <c r="E45" s="365" t="s">
        <v>354</v>
      </c>
      <c r="F45" s="418" t="s">
        <v>417</v>
      </c>
      <c r="G45" s="181" t="s">
        <v>443</v>
      </c>
      <c r="H45" s="194">
        <v>27</v>
      </c>
      <c r="I45" s="337" t="s">
        <v>287</v>
      </c>
      <c r="J45" s="343" t="s">
        <v>235</v>
      </c>
      <c r="K45" s="340" t="s">
        <v>412</v>
      </c>
      <c r="L45" s="206">
        <v>4.5604568444163451</v>
      </c>
      <c r="M45" s="364">
        <v>4.4887366236166821</v>
      </c>
      <c r="N45" s="364">
        <v>4.4101962463750839</v>
      </c>
      <c r="O45" s="364">
        <v>4.3265587563932471</v>
      </c>
      <c r="P45" s="406">
        <v>4.2418679389625069</v>
      </c>
      <c r="Q45" s="395">
        <v>22.027816409763865</v>
      </c>
      <c r="R45" s="196">
        <v>4.405563281952773</v>
      </c>
      <c r="S45" s="282"/>
      <c r="T45" s="182"/>
      <c r="U45" s="182"/>
      <c r="V45" s="182"/>
      <c r="W45" s="182"/>
      <c r="X45" s="182"/>
      <c r="Y45" s="182"/>
      <c r="Z45" s="182"/>
      <c r="AA45" s="182"/>
      <c r="AB45" s="182"/>
      <c r="AC45" s="182"/>
    </row>
    <row r="46" spans="1:29" s="181" customFormat="1" ht="15" customHeight="1">
      <c r="A46" s="182"/>
      <c r="B46" s="182"/>
      <c r="C46" s="182"/>
      <c r="D46" s="365" t="s">
        <v>272</v>
      </c>
      <c r="E46" s="365" t="s">
        <v>354</v>
      </c>
      <c r="F46" s="365" t="s">
        <v>350</v>
      </c>
      <c r="G46" s="181" t="s">
        <v>442</v>
      </c>
      <c r="H46" s="194">
        <v>28</v>
      </c>
      <c r="I46" s="337" t="s">
        <v>299</v>
      </c>
      <c r="J46" s="343" t="s">
        <v>235</v>
      </c>
      <c r="K46" s="340" t="s">
        <v>329</v>
      </c>
      <c r="L46" s="206">
        <v>0</v>
      </c>
      <c r="M46" s="364">
        <v>0</v>
      </c>
      <c r="N46" s="364">
        <v>0</v>
      </c>
      <c r="O46" s="364">
        <v>0</v>
      </c>
      <c r="P46" s="406">
        <v>0</v>
      </c>
      <c r="Q46" s="395">
        <v>0</v>
      </c>
      <c r="R46" s="196">
        <v>0</v>
      </c>
      <c r="S46" s="282"/>
      <c r="T46" s="182"/>
      <c r="U46" s="182"/>
      <c r="V46" s="182"/>
      <c r="W46" s="182"/>
      <c r="X46" s="182"/>
      <c r="Y46" s="182"/>
      <c r="Z46" s="182"/>
      <c r="AA46" s="182"/>
      <c r="AB46" s="182"/>
      <c r="AC46" s="182"/>
    </row>
    <row r="47" spans="1:29" s="181" customFormat="1" ht="15" customHeight="1">
      <c r="A47" s="182"/>
      <c r="B47" s="182"/>
      <c r="C47" s="182"/>
      <c r="D47" s="365" t="s">
        <v>272</v>
      </c>
      <c r="E47" s="365" t="s">
        <v>354</v>
      </c>
      <c r="F47" s="418" t="s">
        <v>543</v>
      </c>
      <c r="G47" s="181" t="s">
        <v>547</v>
      </c>
      <c r="H47" s="194">
        <v>29</v>
      </c>
      <c r="I47" s="190" t="s">
        <v>521</v>
      </c>
      <c r="J47" s="343" t="s">
        <v>235</v>
      </c>
      <c r="K47" s="340" t="s">
        <v>520</v>
      </c>
      <c r="L47" s="206">
        <v>4.764559379329425</v>
      </c>
      <c r="M47" s="364">
        <v>4.5</v>
      </c>
      <c r="N47" s="364">
        <v>4.5000000000000009</v>
      </c>
      <c r="O47" s="364">
        <v>4.5000000000000009</v>
      </c>
      <c r="P47" s="406">
        <v>4.5000000000000009</v>
      </c>
      <c r="Q47" s="395">
        <v>22.764559379329427</v>
      </c>
      <c r="R47" s="196">
        <v>4.5529118758658855</v>
      </c>
      <c r="S47" s="282"/>
      <c r="T47" s="182"/>
      <c r="U47" s="182"/>
      <c r="V47" s="182"/>
      <c r="W47" s="182"/>
      <c r="X47" s="182"/>
      <c r="Y47" s="182"/>
      <c r="Z47" s="182"/>
      <c r="AA47" s="182"/>
      <c r="AB47" s="182"/>
      <c r="AC47" s="182"/>
    </row>
    <row r="48" spans="1:29" s="181" customFormat="1" ht="15" customHeight="1">
      <c r="A48" s="182"/>
      <c r="B48" s="182"/>
      <c r="C48" s="182"/>
      <c r="D48" s="365" t="s">
        <v>272</v>
      </c>
      <c r="E48" s="365" t="s">
        <v>354</v>
      </c>
      <c r="F48" s="419" t="s">
        <v>544</v>
      </c>
      <c r="G48" s="181" t="s">
        <v>548</v>
      </c>
      <c r="H48" s="194">
        <v>30</v>
      </c>
      <c r="I48" s="190" t="s">
        <v>477</v>
      </c>
      <c r="J48" s="343" t="s">
        <v>235</v>
      </c>
      <c r="K48" s="340" t="s">
        <v>475</v>
      </c>
      <c r="L48" s="206">
        <v>0</v>
      </c>
      <c r="M48" s="364">
        <v>0</v>
      </c>
      <c r="N48" s="364">
        <v>0</v>
      </c>
      <c r="O48" s="364">
        <v>0</v>
      </c>
      <c r="P48" s="406">
        <v>0</v>
      </c>
      <c r="Q48" s="395">
        <v>0</v>
      </c>
      <c r="R48" s="196">
        <v>0</v>
      </c>
      <c r="S48" s="282"/>
      <c r="T48" s="182"/>
      <c r="U48" s="182"/>
      <c r="V48" s="182"/>
      <c r="W48" s="182"/>
      <c r="X48" s="182"/>
      <c r="Y48" s="182"/>
      <c r="Z48" s="182"/>
      <c r="AA48" s="182"/>
      <c r="AB48" s="182"/>
      <c r="AC48" s="182"/>
    </row>
    <row r="49" spans="1:29" s="181" customFormat="1" ht="15" customHeight="1">
      <c r="A49" s="182"/>
      <c r="B49" s="182"/>
      <c r="C49" s="182"/>
      <c r="D49" s="365" t="s">
        <v>272</v>
      </c>
      <c r="E49" s="365" t="s">
        <v>354</v>
      </c>
      <c r="F49" s="418" t="s">
        <v>351</v>
      </c>
      <c r="G49" s="181" t="s">
        <v>444</v>
      </c>
      <c r="H49" s="194">
        <v>31</v>
      </c>
      <c r="I49" s="190" t="s">
        <v>6</v>
      </c>
      <c r="J49" s="343" t="s">
        <v>235</v>
      </c>
      <c r="K49" s="340" t="s">
        <v>331</v>
      </c>
      <c r="L49" s="206">
        <v>9.2958556172679447</v>
      </c>
      <c r="M49" s="364">
        <v>8.1309471662047024</v>
      </c>
      <c r="N49" s="364">
        <v>7.2679157811210358</v>
      </c>
      <c r="O49" s="364">
        <v>6.2424036057695105</v>
      </c>
      <c r="P49" s="406">
        <v>5.1943615012282383</v>
      </c>
      <c r="Q49" s="395">
        <v>36.131483671591432</v>
      </c>
      <c r="R49" s="196">
        <v>7.2262967343182867</v>
      </c>
      <c r="S49" s="282"/>
      <c r="T49" s="182"/>
      <c r="U49" s="182"/>
      <c r="V49" s="182"/>
      <c r="W49" s="182"/>
      <c r="X49" s="182"/>
      <c r="Y49" s="182"/>
      <c r="Z49" s="182"/>
      <c r="AA49" s="182"/>
      <c r="AB49" s="182"/>
      <c r="AC49" s="182"/>
    </row>
    <row r="50" spans="1:29" s="181" customFormat="1" ht="15" customHeight="1" thickBot="1">
      <c r="A50" s="182"/>
      <c r="B50" s="182"/>
      <c r="C50" s="182"/>
      <c r="D50" s="365" t="s">
        <v>272</v>
      </c>
      <c r="E50" s="365" t="s">
        <v>354</v>
      </c>
      <c r="F50" s="365" t="s">
        <v>352</v>
      </c>
      <c r="G50" s="181" t="s">
        <v>445</v>
      </c>
      <c r="H50" s="378">
        <v>32</v>
      </c>
      <c r="I50" s="346" t="s">
        <v>324</v>
      </c>
      <c r="J50" s="347" t="s">
        <v>235</v>
      </c>
      <c r="K50" s="379" t="s">
        <v>276</v>
      </c>
      <c r="L50" s="385">
        <v>0</v>
      </c>
      <c r="M50" s="388">
        <v>0</v>
      </c>
      <c r="N50" s="388">
        <v>0</v>
      </c>
      <c r="O50" s="388">
        <v>0</v>
      </c>
      <c r="P50" s="413">
        <v>0</v>
      </c>
      <c r="Q50" s="397">
        <v>0</v>
      </c>
      <c r="R50" s="381">
        <v>0</v>
      </c>
      <c r="S50" s="282"/>
      <c r="T50" s="182"/>
      <c r="U50" s="182"/>
      <c r="V50" s="182"/>
      <c r="W50" s="182"/>
      <c r="X50" s="182"/>
      <c r="Y50" s="182"/>
      <c r="Z50" s="182"/>
      <c r="AA50" s="182"/>
      <c r="AB50" s="182"/>
      <c r="AC50" s="182"/>
    </row>
    <row r="51" spans="1:29" s="181" customFormat="1" ht="15" customHeight="1">
      <c r="A51" s="182"/>
      <c r="B51" s="182"/>
      <c r="C51" s="182"/>
      <c r="D51" s="365" t="s">
        <v>272</v>
      </c>
      <c r="E51" s="365" t="s">
        <v>354</v>
      </c>
      <c r="F51" s="365" t="s">
        <v>353</v>
      </c>
      <c r="G51" s="181" t="s">
        <v>446</v>
      </c>
      <c r="H51" s="382">
        <v>33</v>
      </c>
      <c r="I51" s="339" t="s">
        <v>332</v>
      </c>
      <c r="J51" s="349" t="s">
        <v>235</v>
      </c>
      <c r="K51" s="339" t="s">
        <v>361</v>
      </c>
      <c r="L51" s="386">
        <v>255.16931209240914</v>
      </c>
      <c r="M51" s="389">
        <v>259.23497671724749</v>
      </c>
      <c r="N51" s="389">
        <v>264.8801334316675</v>
      </c>
      <c r="O51" s="389">
        <v>274.11831095491425</v>
      </c>
      <c r="P51" s="414">
        <v>279.19095247103644</v>
      </c>
      <c r="Q51" s="399">
        <v>1332.5936856672749</v>
      </c>
      <c r="R51" s="387">
        <v>266.51873713345498</v>
      </c>
      <c r="S51" s="282"/>
      <c r="T51" s="182"/>
      <c r="U51" s="182"/>
      <c r="V51" s="182"/>
      <c r="W51" s="182"/>
      <c r="X51" s="182"/>
      <c r="Y51" s="182"/>
      <c r="Z51" s="182"/>
      <c r="AA51" s="182"/>
      <c r="AB51" s="182"/>
      <c r="AC51" s="182"/>
    </row>
    <row r="52" spans="1:29" s="181" customFormat="1" ht="15" customHeight="1">
      <c r="A52" s="182"/>
      <c r="B52" s="182"/>
      <c r="C52" s="182"/>
      <c r="D52" s="182"/>
      <c r="E52" s="182"/>
      <c r="F52" s="182"/>
      <c r="G52" s="182"/>
      <c r="H52" s="191"/>
      <c r="I52" s="192" t="s">
        <v>13</v>
      </c>
      <c r="J52" s="342"/>
      <c r="K52" s="341"/>
      <c r="L52" s="209"/>
      <c r="M52" s="358"/>
      <c r="N52" s="358"/>
      <c r="O52" s="358"/>
      <c r="P52" s="360"/>
      <c r="Q52" s="396"/>
      <c r="R52" s="195"/>
      <c r="S52" s="282"/>
      <c r="T52" s="182"/>
      <c r="U52" s="182"/>
      <c r="V52" s="182"/>
      <c r="W52" s="182"/>
      <c r="X52" s="182"/>
      <c r="Y52" s="182"/>
      <c r="Z52" s="182"/>
      <c r="AA52" s="182"/>
      <c r="AB52" s="182"/>
      <c r="AC52" s="182"/>
    </row>
    <row r="53" spans="1:29" s="181" customFormat="1" ht="15" customHeight="1">
      <c r="A53" s="182"/>
      <c r="B53" s="182"/>
      <c r="C53" s="182"/>
      <c r="D53" s="365" t="s">
        <v>272</v>
      </c>
      <c r="E53" s="365" t="s">
        <v>355</v>
      </c>
      <c r="F53" s="365" t="s">
        <v>356</v>
      </c>
      <c r="G53" s="181" t="s">
        <v>447</v>
      </c>
      <c r="H53" s="194">
        <v>34</v>
      </c>
      <c r="I53" s="337" t="s">
        <v>332</v>
      </c>
      <c r="J53" s="343" t="s">
        <v>15</v>
      </c>
      <c r="K53" s="344" t="s">
        <v>362</v>
      </c>
      <c r="L53" s="206">
        <v>268.57236891588599</v>
      </c>
      <c r="M53" s="364" t="s">
        <v>364</v>
      </c>
      <c r="N53" s="364" t="s">
        <v>364</v>
      </c>
      <c r="O53" s="364" t="s">
        <v>364</v>
      </c>
      <c r="P53" s="406" t="s">
        <v>364</v>
      </c>
      <c r="Q53" s="400">
        <v>268.57236891588599</v>
      </c>
      <c r="R53" s="196">
        <v>268.57236891588599</v>
      </c>
      <c r="S53" s="282"/>
      <c r="T53" s="182"/>
      <c r="U53" s="182"/>
      <c r="V53" s="182"/>
      <c r="W53" s="182"/>
      <c r="X53" s="182"/>
      <c r="Y53" s="182"/>
      <c r="Z53" s="182"/>
      <c r="AA53" s="182"/>
      <c r="AB53" s="182"/>
      <c r="AC53" s="182"/>
    </row>
    <row r="54" spans="1:29" s="181" customFormat="1" ht="15" customHeight="1" thickBot="1">
      <c r="A54" s="182"/>
      <c r="B54" s="182"/>
      <c r="C54" s="182"/>
      <c r="D54" s="365" t="s">
        <v>272</v>
      </c>
      <c r="E54" s="365" t="s">
        <v>355</v>
      </c>
      <c r="F54" s="365" t="s">
        <v>359</v>
      </c>
      <c r="G54" s="181" t="s">
        <v>448</v>
      </c>
      <c r="H54" s="378">
        <v>35</v>
      </c>
      <c r="I54" s="346" t="s">
        <v>404</v>
      </c>
      <c r="J54" s="347" t="s">
        <v>15</v>
      </c>
      <c r="K54" s="455" t="s">
        <v>365</v>
      </c>
      <c r="L54" s="385">
        <v>0</v>
      </c>
      <c r="M54" s="388" t="s">
        <v>364</v>
      </c>
      <c r="N54" s="388" t="s">
        <v>364</v>
      </c>
      <c r="O54" s="388" t="s">
        <v>364</v>
      </c>
      <c r="P54" s="413" t="s">
        <v>364</v>
      </c>
      <c r="Q54" s="401">
        <v>0</v>
      </c>
      <c r="R54" s="381">
        <v>0</v>
      </c>
      <c r="S54" s="282"/>
      <c r="T54" s="182"/>
      <c r="U54" s="182"/>
      <c r="V54" s="182"/>
      <c r="W54" s="182"/>
      <c r="X54" s="182"/>
      <c r="Y54" s="182"/>
      <c r="Z54" s="182"/>
      <c r="AA54" s="182"/>
      <c r="AB54" s="182"/>
      <c r="AC54" s="182"/>
    </row>
    <row r="55" spans="1:29" s="181" customFormat="1" ht="15" customHeight="1">
      <c r="A55" s="182"/>
      <c r="B55" s="182"/>
      <c r="C55" s="182"/>
      <c r="D55" s="365" t="s">
        <v>272</v>
      </c>
      <c r="E55" s="365" t="s">
        <v>355</v>
      </c>
      <c r="F55" s="365" t="s">
        <v>536</v>
      </c>
      <c r="G55" s="181" t="s">
        <v>538</v>
      </c>
      <c r="H55" s="456">
        <v>36</v>
      </c>
      <c r="I55" s="348" t="s">
        <v>360</v>
      </c>
      <c r="J55" s="349" t="s">
        <v>15</v>
      </c>
      <c r="K55" s="458" t="s">
        <v>539</v>
      </c>
      <c r="L55" s="459">
        <v>268.57236891588599</v>
      </c>
      <c r="M55" s="460">
        <v>277.21116041782892</v>
      </c>
      <c r="N55" s="460">
        <v>288.29207804914313</v>
      </c>
      <c r="O55" s="460">
        <v>304.11418558440039</v>
      </c>
      <c r="P55" s="461">
        <v>315.92604747349719</v>
      </c>
      <c r="Q55" s="462">
        <v>1454.1158404407556</v>
      </c>
      <c r="R55" s="463">
        <v>290.82316808815114</v>
      </c>
      <c r="S55" s="282"/>
      <c r="T55" s="182"/>
      <c r="U55" s="182"/>
      <c r="V55" s="182"/>
      <c r="W55" s="182"/>
      <c r="X55" s="182"/>
      <c r="Y55" s="182"/>
      <c r="Z55" s="182"/>
      <c r="AA55" s="182"/>
      <c r="AB55" s="182"/>
      <c r="AC55" s="182"/>
    </row>
    <row r="56" spans="1:29" s="181" customFormat="1" ht="15" customHeight="1" thickBot="1">
      <c r="A56" s="182"/>
      <c r="B56" s="182"/>
      <c r="C56" s="182"/>
      <c r="D56" s="365" t="s">
        <v>272</v>
      </c>
      <c r="E56" s="365" t="s">
        <v>355</v>
      </c>
      <c r="F56" s="365" t="s">
        <v>537</v>
      </c>
      <c r="G56" s="181" t="s">
        <v>540</v>
      </c>
      <c r="H56" s="457">
        <v>37</v>
      </c>
      <c r="I56" s="343" t="s">
        <v>535</v>
      </c>
      <c r="J56" s="469" t="s">
        <v>15</v>
      </c>
      <c r="K56" s="464" t="s">
        <v>529</v>
      </c>
      <c r="L56" s="465">
        <v>14.381871602263626</v>
      </c>
      <c r="M56" s="466">
        <v>17.58867532375378</v>
      </c>
      <c r="N56" s="466">
        <v>0</v>
      </c>
      <c r="O56" s="466">
        <v>0</v>
      </c>
      <c r="P56" s="467">
        <v>0</v>
      </c>
      <c r="Q56" s="468"/>
      <c r="R56" s="392"/>
      <c r="S56" s="282"/>
      <c r="T56" s="182"/>
      <c r="U56" s="182"/>
      <c r="V56" s="182"/>
      <c r="W56" s="182"/>
      <c r="X56" s="182"/>
      <c r="Y56" s="182"/>
      <c r="Z56" s="182"/>
      <c r="AA56" s="182"/>
      <c r="AB56" s="182"/>
      <c r="AC56" s="182"/>
    </row>
    <row r="57" spans="1:29" s="181" customFormat="1" ht="15" customHeight="1">
      <c r="A57" s="182"/>
      <c r="B57" s="182"/>
      <c r="C57" s="182"/>
      <c r="D57" s="365" t="s">
        <v>272</v>
      </c>
      <c r="E57" s="365" t="s">
        <v>355</v>
      </c>
      <c r="F57" s="365" t="s">
        <v>357</v>
      </c>
      <c r="G57" s="181" t="s">
        <v>449</v>
      </c>
      <c r="H57" s="456">
        <v>38</v>
      </c>
      <c r="I57" s="348" t="s">
        <v>280</v>
      </c>
      <c r="J57" s="349" t="s">
        <v>15</v>
      </c>
      <c r="K57" s="339" t="s">
        <v>363</v>
      </c>
      <c r="L57" s="386">
        <v>282.95424051814962</v>
      </c>
      <c r="M57" s="389">
        <v>294.79983574158268</v>
      </c>
      <c r="N57" s="389">
        <v>288.29207804914313</v>
      </c>
      <c r="O57" s="389">
        <v>304.11418558440039</v>
      </c>
      <c r="P57" s="414">
        <v>315.92604747349719</v>
      </c>
      <c r="Q57" s="399">
        <v>1486.0863873667729</v>
      </c>
      <c r="R57" s="384">
        <v>297.21727747335456</v>
      </c>
      <c r="S57" s="282"/>
      <c r="T57" s="182"/>
      <c r="U57" s="182"/>
      <c r="V57" s="182"/>
      <c r="W57" s="182"/>
      <c r="X57" s="182"/>
      <c r="Y57" s="182"/>
      <c r="Z57" s="182"/>
      <c r="AA57" s="182"/>
      <c r="AB57" s="182"/>
      <c r="AC57" s="182"/>
    </row>
    <row r="58" spans="1:29" s="168" customFormat="1" ht="15" customHeight="1">
      <c r="A58" s="182"/>
      <c r="B58" s="182"/>
      <c r="C58" s="182"/>
      <c r="D58" s="182"/>
      <c r="E58" s="182"/>
      <c r="F58" s="182"/>
      <c r="G58" s="182"/>
      <c r="H58" s="191"/>
      <c r="I58" s="350" t="s">
        <v>334</v>
      </c>
      <c r="J58" s="351"/>
      <c r="K58" s="341"/>
      <c r="L58" s="209"/>
      <c r="M58" s="358"/>
      <c r="N58" s="358"/>
      <c r="O58" s="359"/>
      <c r="P58" s="360"/>
      <c r="Q58" s="396"/>
      <c r="R58" s="360"/>
      <c r="S58" s="282"/>
      <c r="T58" s="177"/>
      <c r="U58" s="177"/>
      <c r="V58" s="177"/>
      <c r="W58" s="177"/>
      <c r="X58" s="177"/>
      <c r="Y58" s="177"/>
      <c r="Z58" s="177"/>
      <c r="AA58" s="177"/>
      <c r="AB58" s="177"/>
      <c r="AC58" s="177"/>
    </row>
    <row r="59" spans="1:29" s="181" customFormat="1" ht="15" customHeight="1">
      <c r="A59" s="182"/>
      <c r="B59" s="182"/>
      <c r="C59" s="182"/>
      <c r="D59" s="365" t="s">
        <v>272</v>
      </c>
      <c r="E59" s="303" t="s">
        <v>358</v>
      </c>
      <c r="F59" s="366">
        <v>2022</v>
      </c>
      <c r="G59" s="181" t="s">
        <v>450</v>
      </c>
      <c r="H59" s="194">
        <v>39</v>
      </c>
      <c r="I59" s="352">
        <v>44651</v>
      </c>
      <c r="J59" s="353" t="s">
        <v>34</v>
      </c>
      <c r="K59" s="354"/>
      <c r="L59" s="361">
        <v>1.3646061451968894E-2</v>
      </c>
      <c r="M59" s="363">
        <v>1.5977818886124817E-2</v>
      </c>
      <c r="N59" s="363">
        <v>1.7808816853933429E-2</v>
      </c>
      <c r="O59" s="363">
        <v>1.9331180897115718E-2</v>
      </c>
      <c r="P59" s="415">
        <v>1.9965453580682135E-2</v>
      </c>
      <c r="Q59" s="402"/>
      <c r="R59" s="362">
        <v>1.7345866333964999E-2</v>
      </c>
      <c r="S59" s="282"/>
      <c r="T59" s="182"/>
      <c r="U59" s="182"/>
      <c r="V59" s="182"/>
      <c r="W59" s="182"/>
      <c r="X59" s="182"/>
      <c r="Y59" s="182"/>
      <c r="Z59" s="182"/>
      <c r="AA59" s="182"/>
      <c r="AB59" s="182"/>
      <c r="AC59" s="182"/>
    </row>
    <row r="60" spans="1:29" s="181" customFormat="1" ht="15" customHeight="1">
      <c r="A60" s="182"/>
      <c r="B60" s="182"/>
      <c r="C60" s="182"/>
      <c r="D60" s="365" t="s">
        <v>272</v>
      </c>
      <c r="E60" s="303" t="s">
        <v>358</v>
      </c>
      <c r="F60" s="366">
        <v>2023</v>
      </c>
      <c r="G60" s="181" t="s">
        <v>451</v>
      </c>
      <c r="H60" s="194">
        <v>40</v>
      </c>
      <c r="I60" s="355">
        <v>45016</v>
      </c>
      <c r="J60" s="343" t="s">
        <v>34</v>
      </c>
      <c r="K60" s="345"/>
      <c r="L60" s="361" t="s">
        <v>364</v>
      </c>
      <c r="M60" s="363" t="s">
        <v>364</v>
      </c>
      <c r="N60" s="363" t="s">
        <v>364</v>
      </c>
      <c r="O60" s="363" t="s">
        <v>364</v>
      </c>
      <c r="P60" s="415" t="s">
        <v>364</v>
      </c>
      <c r="Q60" s="403"/>
      <c r="R60" s="362">
        <v>0</v>
      </c>
      <c r="S60" s="282"/>
      <c r="T60" s="182"/>
      <c r="U60" s="182"/>
      <c r="V60" s="182"/>
      <c r="W60" s="182"/>
      <c r="X60" s="182"/>
      <c r="Y60" s="182"/>
      <c r="Z60" s="182"/>
      <c r="AA60" s="182"/>
      <c r="AB60" s="182"/>
      <c r="AC60" s="182"/>
    </row>
    <row r="61" spans="1:29" s="168" customFormat="1" ht="15" customHeight="1">
      <c r="A61" s="182"/>
      <c r="B61" s="182"/>
      <c r="C61" s="182"/>
      <c r="D61" s="365" t="s">
        <v>272</v>
      </c>
      <c r="E61" s="303" t="s">
        <v>358</v>
      </c>
      <c r="F61" s="366">
        <v>2024</v>
      </c>
      <c r="G61" s="181" t="s">
        <v>452</v>
      </c>
      <c r="H61" s="194">
        <v>41</v>
      </c>
      <c r="I61" s="355">
        <v>45382</v>
      </c>
      <c r="J61" s="343" t="s">
        <v>34</v>
      </c>
      <c r="K61" s="345"/>
      <c r="L61" s="361" t="s">
        <v>364</v>
      </c>
      <c r="M61" s="363" t="s">
        <v>364</v>
      </c>
      <c r="N61" s="363" t="s">
        <v>364</v>
      </c>
      <c r="O61" s="363" t="s">
        <v>364</v>
      </c>
      <c r="P61" s="415" t="s">
        <v>364</v>
      </c>
      <c r="Q61" s="403"/>
      <c r="R61" s="362">
        <v>0</v>
      </c>
      <c r="S61" s="282"/>
      <c r="T61" s="177"/>
      <c r="U61" s="177"/>
      <c r="V61" s="177"/>
      <c r="W61" s="177"/>
      <c r="X61" s="177"/>
      <c r="Y61" s="177"/>
      <c r="Z61" s="177"/>
      <c r="AA61" s="177"/>
      <c r="AB61" s="177"/>
      <c r="AC61" s="177"/>
    </row>
    <row r="62" spans="1:29" s="168" customFormat="1" ht="15" customHeight="1">
      <c r="A62" s="182"/>
      <c r="B62" s="182"/>
      <c r="C62" s="182"/>
      <c r="D62" s="365" t="s">
        <v>272</v>
      </c>
      <c r="E62" s="303" t="s">
        <v>358</v>
      </c>
      <c r="F62" s="366">
        <v>2025</v>
      </c>
      <c r="G62" s="181" t="s">
        <v>453</v>
      </c>
      <c r="H62" s="194">
        <v>42</v>
      </c>
      <c r="I62" s="355">
        <v>45747</v>
      </c>
      <c r="J62" s="343" t="s">
        <v>34</v>
      </c>
      <c r="K62" s="345"/>
      <c r="L62" s="361" t="s">
        <v>364</v>
      </c>
      <c r="M62" s="363" t="s">
        <v>364</v>
      </c>
      <c r="N62" s="363" t="s">
        <v>364</v>
      </c>
      <c r="O62" s="363" t="s">
        <v>364</v>
      </c>
      <c r="P62" s="415" t="s">
        <v>364</v>
      </c>
      <c r="Q62" s="403"/>
      <c r="R62" s="362">
        <v>0</v>
      </c>
      <c r="S62" s="282"/>
      <c r="T62" s="177"/>
      <c r="U62" s="177"/>
      <c r="V62" s="177"/>
      <c r="W62" s="177"/>
      <c r="X62" s="177"/>
      <c r="Y62" s="177"/>
      <c r="Z62" s="177"/>
      <c r="AA62" s="177"/>
      <c r="AB62" s="177"/>
      <c r="AC62" s="177"/>
    </row>
    <row r="63" spans="1:29" s="168" customFormat="1" ht="15" customHeight="1">
      <c r="A63" s="182"/>
      <c r="B63" s="182"/>
      <c r="C63" s="182"/>
      <c r="D63" s="365" t="s">
        <v>272</v>
      </c>
      <c r="E63" s="303" t="s">
        <v>358</v>
      </c>
      <c r="F63" s="366">
        <v>2026</v>
      </c>
      <c r="G63" s="181" t="s">
        <v>454</v>
      </c>
      <c r="H63" s="194">
        <v>43</v>
      </c>
      <c r="I63" s="355">
        <v>46112</v>
      </c>
      <c r="J63" s="343" t="s">
        <v>34</v>
      </c>
      <c r="K63" s="345"/>
      <c r="L63" s="361" t="s">
        <v>364</v>
      </c>
      <c r="M63" s="363" t="s">
        <v>364</v>
      </c>
      <c r="N63" s="363" t="s">
        <v>364</v>
      </c>
      <c r="O63" s="363" t="s">
        <v>364</v>
      </c>
      <c r="P63" s="415" t="s">
        <v>364</v>
      </c>
      <c r="Q63" s="403"/>
      <c r="R63" s="362">
        <v>0</v>
      </c>
      <c r="S63" s="282"/>
      <c r="T63" s="177"/>
      <c r="U63" s="177"/>
      <c r="V63" s="177"/>
      <c r="W63" s="177"/>
      <c r="X63" s="177"/>
      <c r="Y63" s="177"/>
      <c r="Z63" s="177"/>
      <c r="AA63" s="177"/>
      <c r="AB63" s="177"/>
      <c r="AC63" s="177"/>
    </row>
    <row r="64" spans="1:29" s="168" customFormat="1" ht="15" customHeight="1">
      <c r="A64" s="177"/>
      <c r="B64" s="177"/>
      <c r="C64" s="177"/>
      <c r="D64" s="177"/>
      <c r="E64" s="177"/>
      <c r="F64" s="177"/>
      <c r="G64" s="177"/>
      <c r="H64" s="191"/>
      <c r="I64" s="350" t="s">
        <v>282</v>
      </c>
      <c r="J64" s="351"/>
      <c r="K64" s="341" t="s">
        <v>361</v>
      </c>
      <c r="L64" s="209"/>
      <c r="M64" s="358"/>
      <c r="N64" s="358"/>
      <c r="O64" s="359"/>
      <c r="P64" s="360"/>
      <c r="Q64" s="396"/>
      <c r="R64" s="360"/>
      <c r="S64" s="282"/>
      <c r="T64" s="177"/>
      <c r="U64" s="177"/>
      <c r="V64" s="177"/>
      <c r="W64" s="177"/>
      <c r="X64" s="177"/>
      <c r="Y64" s="177"/>
      <c r="Z64" s="177"/>
      <c r="AA64" s="177"/>
      <c r="AB64" s="177"/>
      <c r="AC64" s="177"/>
    </row>
    <row r="65" spans="1:29" s="168" customFormat="1" ht="15" customHeight="1">
      <c r="A65" s="177"/>
      <c r="B65" s="177"/>
      <c r="C65" s="177"/>
      <c r="D65" s="365" t="s">
        <v>272</v>
      </c>
      <c r="E65" s="303" t="s">
        <v>353</v>
      </c>
      <c r="F65" s="366">
        <v>2022</v>
      </c>
      <c r="G65" s="181" t="s">
        <v>455</v>
      </c>
      <c r="H65" s="194">
        <v>44</v>
      </c>
      <c r="I65" s="355">
        <v>44651</v>
      </c>
      <c r="J65" s="343" t="s">
        <v>235</v>
      </c>
      <c r="K65" s="356"/>
      <c r="L65" s="369">
        <v>255.16931209240914</v>
      </c>
      <c r="M65" s="416">
        <v>259.23497671724749</v>
      </c>
      <c r="N65" s="416">
        <v>264.8801334316675</v>
      </c>
      <c r="O65" s="416">
        <v>274.11831095491425</v>
      </c>
      <c r="P65" s="417">
        <v>279.19095247103644</v>
      </c>
      <c r="Q65" s="395">
        <v>1332.5936856672747</v>
      </c>
      <c r="R65" s="196">
        <v>266.51873713345492</v>
      </c>
      <c r="S65" s="282"/>
      <c r="T65" s="177"/>
      <c r="U65" s="177"/>
      <c r="V65" s="177"/>
      <c r="W65" s="177"/>
      <c r="X65" s="177"/>
      <c r="Y65" s="177"/>
      <c r="Z65" s="177"/>
      <c r="AA65" s="177"/>
      <c r="AB65" s="177"/>
      <c r="AC65" s="177"/>
    </row>
    <row r="66" spans="1:29" s="168" customFormat="1" ht="15" customHeight="1">
      <c r="A66" s="177"/>
      <c r="B66" s="177"/>
      <c r="C66" s="177"/>
      <c r="D66" s="365" t="s">
        <v>272</v>
      </c>
      <c r="E66" s="303" t="s">
        <v>353</v>
      </c>
      <c r="F66" s="366">
        <v>2023</v>
      </c>
      <c r="G66" s="181" t="s">
        <v>456</v>
      </c>
      <c r="H66" s="194">
        <v>45</v>
      </c>
      <c r="I66" s="355">
        <v>45016</v>
      </c>
      <c r="J66" s="343" t="s">
        <v>235</v>
      </c>
      <c r="K66" s="356"/>
      <c r="L66" s="369" t="s">
        <v>364</v>
      </c>
      <c r="M66" s="416" t="s">
        <v>364</v>
      </c>
      <c r="N66" s="416" t="s">
        <v>364</v>
      </c>
      <c r="O66" s="416" t="s">
        <v>364</v>
      </c>
      <c r="P66" s="417" t="s">
        <v>364</v>
      </c>
      <c r="Q66" s="395">
        <v>0</v>
      </c>
      <c r="R66" s="196">
        <v>0</v>
      </c>
      <c r="S66" s="282"/>
      <c r="T66" s="177"/>
      <c r="U66" s="177"/>
      <c r="V66" s="177"/>
      <c r="W66" s="177"/>
      <c r="X66" s="177"/>
      <c r="Y66" s="177"/>
      <c r="Z66" s="177"/>
      <c r="AA66" s="177"/>
      <c r="AB66" s="177"/>
      <c r="AC66" s="177"/>
    </row>
    <row r="67" spans="1:29" s="168" customFormat="1" ht="15" customHeight="1">
      <c r="A67" s="177"/>
      <c r="B67" s="177"/>
      <c r="C67" s="177"/>
      <c r="D67" s="365" t="s">
        <v>272</v>
      </c>
      <c r="E67" s="303" t="s">
        <v>353</v>
      </c>
      <c r="F67" s="366">
        <v>2024</v>
      </c>
      <c r="G67" s="181" t="s">
        <v>457</v>
      </c>
      <c r="H67" s="194">
        <v>46</v>
      </c>
      <c r="I67" s="355">
        <v>45382</v>
      </c>
      <c r="J67" s="343" t="s">
        <v>235</v>
      </c>
      <c r="K67" s="356"/>
      <c r="L67" s="369" t="s">
        <v>364</v>
      </c>
      <c r="M67" s="416" t="s">
        <v>364</v>
      </c>
      <c r="N67" s="416" t="s">
        <v>364</v>
      </c>
      <c r="O67" s="416" t="s">
        <v>364</v>
      </c>
      <c r="P67" s="417" t="s">
        <v>364</v>
      </c>
      <c r="Q67" s="395">
        <v>0</v>
      </c>
      <c r="R67" s="196">
        <v>0</v>
      </c>
      <c r="S67" s="282"/>
      <c r="T67" s="177"/>
      <c r="U67" s="177"/>
      <c r="V67" s="177"/>
      <c r="W67" s="177"/>
      <c r="X67" s="177"/>
      <c r="Y67" s="177"/>
      <c r="Z67" s="177"/>
      <c r="AA67" s="177"/>
      <c r="AB67" s="177"/>
      <c r="AC67" s="177"/>
    </row>
    <row r="68" spans="1:29" s="168" customFormat="1" ht="15" customHeight="1">
      <c r="A68" s="177"/>
      <c r="B68" s="177"/>
      <c r="C68" s="177"/>
      <c r="D68" s="365" t="s">
        <v>272</v>
      </c>
      <c r="E68" s="303" t="s">
        <v>353</v>
      </c>
      <c r="F68" s="366">
        <v>2025</v>
      </c>
      <c r="G68" s="181" t="s">
        <v>458</v>
      </c>
      <c r="H68" s="194">
        <v>47</v>
      </c>
      <c r="I68" s="355">
        <v>45747</v>
      </c>
      <c r="J68" s="343" t="s">
        <v>235</v>
      </c>
      <c r="K68" s="356"/>
      <c r="L68" s="369" t="s">
        <v>364</v>
      </c>
      <c r="M68" s="416" t="s">
        <v>364</v>
      </c>
      <c r="N68" s="416" t="s">
        <v>364</v>
      </c>
      <c r="O68" s="416" t="s">
        <v>364</v>
      </c>
      <c r="P68" s="417" t="s">
        <v>364</v>
      </c>
      <c r="Q68" s="395">
        <v>0</v>
      </c>
      <c r="R68" s="196">
        <v>0</v>
      </c>
      <c r="S68" s="282"/>
      <c r="T68" s="177"/>
      <c r="U68" s="177"/>
      <c r="V68" s="177"/>
      <c r="W68" s="177"/>
      <c r="X68" s="177"/>
      <c r="Y68" s="177"/>
      <c r="Z68" s="177"/>
      <c r="AA68" s="177"/>
      <c r="AB68" s="177"/>
      <c r="AC68" s="177"/>
    </row>
    <row r="69" spans="1:29" s="168" customFormat="1" ht="15" customHeight="1">
      <c r="A69" s="177"/>
      <c r="B69" s="177"/>
      <c r="C69" s="177"/>
      <c r="D69" s="365" t="s">
        <v>272</v>
      </c>
      <c r="E69" s="303" t="s">
        <v>353</v>
      </c>
      <c r="F69" s="366">
        <v>2026</v>
      </c>
      <c r="G69" s="181" t="s">
        <v>459</v>
      </c>
      <c r="H69" s="194">
        <v>48</v>
      </c>
      <c r="I69" s="355">
        <v>46112</v>
      </c>
      <c r="J69" s="343" t="s">
        <v>235</v>
      </c>
      <c r="K69" s="356"/>
      <c r="L69" s="369" t="s">
        <v>364</v>
      </c>
      <c r="M69" s="416" t="s">
        <v>364</v>
      </c>
      <c r="N69" s="416" t="s">
        <v>364</v>
      </c>
      <c r="O69" s="416" t="s">
        <v>364</v>
      </c>
      <c r="P69" s="417" t="s">
        <v>364</v>
      </c>
      <c r="Q69" s="395">
        <v>0</v>
      </c>
      <c r="R69" s="196">
        <v>0</v>
      </c>
      <c r="S69" s="282"/>
      <c r="T69" s="177"/>
      <c r="U69" s="177"/>
      <c r="V69" s="177"/>
      <c r="W69" s="177"/>
      <c r="X69" s="177"/>
      <c r="Y69" s="177"/>
      <c r="Z69" s="177"/>
      <c r="AA69" s="177"/>
      <c r="AB69" s="177"/>
      <c r="AC69" s="177"/>
    </row>
    <row r="70" spans="1:29" s="181" customFormat="1" ht="15" customHeight="1">
      <c r="A70" s="182"/>
      <c r="B70" s="182"/>
      <c r="C70" s="182"/>
      <c r="D70" s="182"/>
      <c r="E70" s="177"/>
      <c r="F70" s="177"/>
      <c r="G70" s="182"/>
      <c r="H70" s="191"/>
      <c r="I70" s="350" t="s">
        <v>335</v>
      </c>
      <c r="J70" s="351"/>
      <c r="K70" s="357" t="s">
        <v>362</v>
      </c>
      <c r="L70" s="209"/>
      <c r="M70" s="358"/>
      <c r="N70" s="358"/>
      <c r="O70" s="359"/>
      <c r="P70" s="360"/>
      <c r="Q70" s="396"/>
      <c r="R70" s="360"/>
      <c r="S70" s="282"/>
      <c r="T70" s="182"/>
      <c r="U70" s="182"/>
      <c r="V70" s="182"/>
      <c r="W70" s="182"/>
      <c r="X70" s="182"/>
      <c r="Y70" s="182"/>
      <c r="Z70" s="182"/>
      <c r="AA70" s="182"/>
      <c r="AB70" s="182"/>
      <c r="AC70" s="182"/>
    </row>
    <row r="71" spans="1:29" s="168" customFormat="1" ht="15" customHeight="1">
      <c r="A71" s="177"/>
      <c r="B71" s="177"/>
      <c r="C71" s="177"/>
      <c r="D71" s="365" t="s">
        <v>272</v>
      </c>
      <c r="E71" s="303" t="s">
        <v>356</v>
      </c>
      <c r="F71" s="366">
        <v>2022</v>
      </c>
      <c r="G71" s="181" t="s">
        <v>460</v>
      </c>
      <c r="H71" s="194">
        <v>49</v>
      </c>
      <c r="I71" s="355">
        <v>44651</v>
      </c>
      <c r="J71" s="343" t="s">
        <v>15</v>
      </c>
      <c r="K71" s="356"/>
      <c r="L71" s="369">
        <v>268.57236891588599</v>
      </c>
      <c r="M71" s="416">
        <v>277.21116041782892</v>
      </c>
      <c r="N71" s="416">
        <v>288.29207804914313</v>
      </c>
      <c r="O71" s="416">
        <v>304.11418558440039</v>
      </c>
      <c r="P71" s="417">
        <v>315.92604747349719</v>
      </c>
      <c r="Q71" s="395">
        <v>1454.1158404407556</v>
      </c>
      <c r="R71" s="196">
        <v>290.82316808815114</v>
      </c>
      <c r="S71" s="282"/>
      <c r="T71" s="177"/>
      <c r="U71" s="177"/>
      <c r="V71" s="177"/>
      <c r="W71" s="177"/>
      <c r="X71" s="177"/>
      <c r="Y71" s="177"/>
      <c r="Z71" s="177"/>
      <c r="AA71" s="177"/>
      <c r="AB71" s="177"/>
      <c r="AC71" s="177"/>
    </row>
    <row r="72" spans="1:29" s="168" customFormat="1" ht="15" customHeight="1">
      <c r="A72" s="177"/>
      <c r="B72" s="177"/>
      <c r="C72" s="177"/>
      <c r="D72" s="365" t="s">
        <v>272</v>
      </c>
      <c r="E72" s="303" t="s">
        <v>356</v>
      </c>
      <c r="F72" s="366">
        <v>2023</v>
      </c>
      <c r="G72" s="181" t="s">
        <v>461</v>
      </c>
      <c r="H72" s="194">
        <v>50</v>
      </c>
      <c r="I72" s="355">
        <v>45016</v>
      </c>
      <c r="J72" s="343" t="s">
        <v>15</v>
      </c>
      <c r="K72" s="356"/>
      <c r="L72" s="369" t="s">
        <v>364</v>
      </c>
      <c r="M72" s="416" t="s">
        <v>364</v>
      </c>
      <c r="N72" s="416" t="s">
        <v>364</v>
      </c>
      <c r="O72" s="416" t="s">
        <v>364</v>
      </c>
      <c r="P72" s="417" t="s">
        <v>364</v>
      </c>
      <c r="Q72" s="395">
        <v>0</v>
      </c>
      <c r="R72" s="196">
        <v>0</v>
      </c>
      <c r="S72" s="282"/>
      <c r="T72" s="177"/>
      <c r="U72" s="177"/>
      <c r="V72" s="177"/>
      <c r="W72" s="177"/>
      <c r="X72" s="177"/>
      <c r="Y72" s="177"/>
      <c r="Z72" s="177"/>
      <c r="AA72" s="177"/>
      <c r="AB72" s="177"/>
      <c r="AC72" s="177"/>
    </row>
    <row r="73" spans="1:29" s="168" customFormat="1" ht="15" customHeight="1">
      <c r="A73" s="177"/>
      <c r="B73" s="177"/>
      <c r="C73" s="177"/>
      <c r="D73" s="365" t="s">
        <v>272</v>
      </c>
      <c r="E73" s="303" t="s">
        <v>356</v>
      </c>
      <c r="F73" s="366">
        <v>2024</v>
      </c>
      <c r="G73" s="181" t="s">
        <v>462</v>
      </c>
      <c r="H73" s="194">
        <v>51</v>
      </c>
      <c r="I73" s="355">
        <v>45382</v>
      </c>
      <c r="J73" s="343" t="s">
        <v>15</v>
      </c>
      <c r="K73" s="356"/>
      <c r="L73" s="369" t="s">
        <v>364</v>
      </c>
      <c r="M73" s="416" t="s">
        <v>364</v>
      </c>
      <c r="N73" s="416" t="s">
        <v>364</v>
      </c>
      <c r="O73" s="416" t="s">
        <v>364</v>
      </c>
      <c r="P73" s="417" t="s">
        <v>364</v>
      </c>
      <c r="Q73" s="395">
        <v>0</v>
      </c>
      <c r="R73" s="196">
        <v>0</v>
      </c>
      <c r="S73" s="282"/>
      <c r="T73" s="177"/>
      <c r="U73" s="177"/>
      <c r="V73" s="177"/>
      <c r="W73" s="177"/>
      <c r="X73" s="177"/>
      <c r="Y73" s="177"/>
      <c r="Z73" s="177"/>
      <c r="AA73" s="177"/>
      <c r="AB73" s="177"/>
      <c r="AC73" s="177"/>
    </row>
    <row r="74" spans="1:29" s="168" customFormat="1" ht="15" customHeight="1">
      <c r="A74" s="177"/>
      <c r="B74" s="177"/>
      <c r="C74" s="177"/>
      <c r="D74" s="365" t="s">
        <v>272</v>
      </c>
      <c r="E74" s="303" t="s">
        <v>356</v>
      </c>
      <c r="F74" s="366">
        <v>2025</v>
      </c>
      <c r="G74" s="181" t="s">
        <v>463</v>
      </c>
      <c r="H74" s="194">
        <v>52</v>
      </c>
      <c r="I74" s="355">
        <v>45747</v>
      </c>
      <c r="J74" s="343" t="s">
        <v>15</v>
      </c>
      <c r="K74" s="356"/>
      <c r="L74" s="369" t="s">
        <v>364</v>
      </c>
      <c r="M74" s="416" t="s">
        <v>364</v>
      </c>
      <c r="N74" s="416" t="s">
        <v>364</v>
      </c>
      <c r="O74" s="416" t="s">
        <v>364</v>
      </c>
      <c r="P74" s="417" t="s">
        <v>364</v>
      </c>
      <c r="Q74" s="395">
        <v>0</v>
      </c>
      <c r="R74" s="196">
        <v>0</v>
      </c>
      <c r="S74" s="282"/>
      <c r="T74" s="177"/>
      <c r="U74" s="177"/>
      <c r="V74" s="177"/>
      <c r="W74" s="177"/>
      <c r="X74" s="177"/>
      <c r="Y74" s="177"/>
      <c r="Z74" s="177"/>
      <c r="AA74" s="177"/>
      <c r="AB74" s="177"/>
      <c r="AC74" s="177"/>
    </row>
    <row r="75" spans="1:29" s="168" customFormat="1" ht="15" customHeight="1">
      <c r="A75" s="177"/>
      <c r="B75" s="177"/>
      <c r="C75" s="177"/>
      <c r="D75" s="365" t="s">
        <v>272</v>
      </c>
      <c r="E75" s="303" t="s">
        <v>356</v>
      </c>
      <c r="F75" s="366">
        <v>2026</v>
      </c>
      <c r="G75" s="181" t="s">
        <v>464</v>
      </c>
      <c r="H75" s="194">
        <v>53</v>
      </c>
      <c r="I75" s="355">
        <v>46112</v>
      </c>
      <c r="J75" s="343" t="s">
        <v>15</v>
      </c>
      <c r="K75" s="356"/>
      <c r="L75" s="369" t="s">
        <v>364</v>
      </c>
      <c r="M75" s="416" t="s">
        <v>364</v>
      </c>
      <c r="N75" s="416" t="s">
        <v>364</v>
      </c>
      <c r="O75" s="416" t="s">
        <v>364</v>
      </c>
      <c r="P75" s="417" t="s">
        <v>364</v>
      </c>
      <c r="Q75" s="395">
        <v>0</v>
      </c>
      <c r="R75" s="196">
        <v>0</v>
      </c>
      <c r="S75" s="282"/>
      <c r="T75" s="177"/>
      <c r="U75" s="177"/>
      <c r="V75" s="177"/>
      <c r="W75" s="177"/>
      <c r="X75" s="177"/>
      <c r="Y75" s="177"/>
      <c r="Z75" s="177"/>
      <c r="AA75" s="177"/>
      <c r="AB75" s="177"/>
      <c r="AC75" s="177"/>
    </row>
    <row r="76" spans="1:29" s="168" customFormat="1" ht="15" customHeight="1">
      <c r="E76" s="177"/>
      <c r="F76" s="177"/>
      <c r="H76" s="191"/>
      <c r="I76" s="350" t="s">
        <v>336</v>
      </c>
      <c r="J76" s="351"/>
      <c r="K76" s="357" t="s">
        <v>365</v>
      </c>
      <c r="L76" s="209"/>
      <c r="M76" s="358"/>
      <c r="N76" s="358"/>
      <c r="O76" s="359"/>
      <c r="P76" s="360"/>
      <c r="Q76" s="396"/>
      <c r="R76" s="360"/>
      <c r="S76" s="282"/>
      <c r="T76" s="177"/>
      <c r="U76" s="177"/>
      <c r="V76" s="177"/>
      <c r="W76" s="177"/>
      <c r="X76" s="177"/>
      <c r="Y76" s="177"/>
      <c r="Z76" s="177"/>
      <c r="AA76" s="177"/>
      <c r="AB76" s="177"/>
      <c r="AC76" s="177"/>
    </row>
    <row r="77" spans="1:29" s="168" customFormat="1" ht="15" customHeight="1">
      <c r="D77" s="365" t="s">
        <v>272</v>
      </c>
      <c r="E77" s="303" t="s">
        <v>359</v>
      </c>
      <c r="F77" s="366">
        <v>2022</v>
      </c>
      <c r="G77" s="181" t="s">
        <v>465</v>
      </c>
      <c r="H77" s="194">
        <v>54</v>
      </c>
      <c r="I77" s="355">
        <v>44651</v>
      </c>
      <c r="J77" s="343" t="s">
        <v>15</v>
      </c>
      <c r="K77" s="356"/>
      <c r="L77" s="369">
        <v>0</v>
      </c>
      <c r="M77" s="416">
        <v>0</v>
      </c>
      <c r="N77" s="416">
        <v>0</v>
      </c>
      <c r="O77" s="416">
        <v>0</v>
      </c>
      <c r="P77" s="417">
        <v>0</v>
      </c>
      <c r="Q77" s="395">
        <v>0</v>
      </c>
      <c r="R77" s="196">
        <v>0</v>
      </c>
      <c r="S77" s="282"/>
      <c r="T77" s="177"/>
      <c r="U77" s="177"/>
      <c r="V77" s="177"/>
      <c r="W77" s="177"/>
      <c r="X77" s="177"/>
      <c r="Y77" s="177"/>
      <c r="Z77" s="177"/>
      <c r="AA77" s="177"/>
      <c r="AB77" s="177"/>
      <c r="AC77" s="177"/>
    </row>
    <row r="78" spans="1:29" s="168" customFormat="1" ht="15" customHeight="1">
      <c r="D78" s="365" t="s">
        <v>272</v>
      </c>
      <c r="E78" s="303" t="s">
        <v>359</v>
      </c>
      <c r="F78" s="366">
        <v>2023</v>
      </c>
      <c r="G78" s="181" t="s">
        <v>466</v>
      </c>
      <c r="H78" s="194">
        <v>55</v>
      </c>
      <c r="I78" s="355">
        <v>45016</v>
      </c>
      <c r="J78" s="343" t="s">
        <v>15</v>
      </c>
      <c r="K78" s="356"/>
      <c r="L78" s="369" t="s">
        <v>364</v>
      </c>
      <c r="M78" s="416" t="s">
        <v>364</v>
      </c>
      <c r="N78" s="416" t="s">
        <v>364</v>
      </c>
      <c r="O78" s="416" t="s">
        <v>364</v>
      </c>
      <c r="P78" s="417" t="s">
        <v>364</v>
      </c>
      <c r="Q78" s="395">
        <v>0</v>
      </c>
      <c r="R78" s="196">
        <v>0</v>
      </c>
      <c r="S78" s="282"/>
      <c r="T78" s="177"/>
      <c r="U78" s="177"/>
      <c r="V78" s="177"/>
      <c r="W78" s="177"/>
      <c r="X78" s="177"/>
      <c r="Y78" s="177"/>
      <c r="Z78" s="177"/>
      <c r="AA78" s="177"/>
      <c r="AB78" s="177"/>
      <c r="AC78" s="177"/>
    </row>
    <row r="79" spans="1:29" s="168" customFormat="1" ht="15" customHeight="1">
      <c r="D79" s="365" t="s">
        <v>272</v>
      </c>
      <c r="E79" s="303" t="s">
        <v>359</v>
      </c>
      <c r="F79" s="366">
        <v>2024</v>
      </c>
      <c r="G79" s="181" t="s">
        <v>467</v>
      </c>
      <c r="H79" s="194">
        <v>56</v>
      </c>
      <c r="I79" s="355">
        <v>45382</v>
      </c>
      <c r="J79" s="343" t="s">
        <v>15</v>
      </c>
      <c r="K79" s="356"/>
      <c r="L79" s="369" t="s">
        <v>364</v>
      </c>
      <c r="M79" s="416" t="s">
        <v>364</v>
      </c>
      <c r="N79" s="416" t="s">
        <v>364</v>
      </c>
      <c r="O79" s="416" t="s">
        <v>364</v>
      </c>
      <c r="P79" s="417" t="s">
        <v>364</v>
      </c>
      <c r="Q79" s="395">
        <v>0</v>
      </c>
      <c r="R79" s="196">
        <v>0</v>
      </c>
      <c r="S79" s="282"/>
      <c r="T79" s="177"/>
      <c r="U79" s="177"/>
      <c r="V79" s="177"/>
      <c r="W79" s="177"/>
      <c r="X79" s="177"/>
      <c r="Y79" s="177"/>
      <c r="Z79" s="177"/>
      <c r="AA79" s="177"/>
      <c r="AB79" s="177"/>
      <c r="AC79" s="177"/>
    </row>
    <row r="80" spans="1:29" s="168" customFormat="1" ht="15" customHeight="1">
      <c r="D80" s="365" t="s">
        <v>272</v>
      </c>
      <c r="E80" s="303" t="s">
        <v>359</v>
      </c>
      <c r="F80" s="366">
        <v>2025</v>
      </c>
      <c r="G80" s="181" t="s">
        <v>468</v>
      </c>
      <c r="H80" s="194">
        <v>57</v>
      </c>
      <c r="I80" s="355">
        <v>45747</v>
      </c>
      <c r="J80" s="343" t="s">
        <v>15</v>
      </c>
      <c r="K80" s="356"/>
      <c r="L80" s="369" t="s">
        <v>364</v>
      </c>
      <c r="M80" s="416" t="s">
        <v>364</v>
      </c>
      <c r="N80" s="416" t="s">
        <v>364</v>
      </c>
      <c r="O80" s="416" t="s">
        <v>364</v>
      </c>
      <c r="P80" s="417" t="s">
        <v>364</v>
      </c>
      <c r="Q80" s="395">
        <v>0</v>
      </c>
      <c r="R80" s="196">
        <v>0</v>
      </c>
      <c r="S80" s="282"/>
      <c r="T80" s="177"/>
      <c r="U80" s="177"/>
      <c r="V80" s="177"/>
      <c r="W80" s="177"/>
      <c r="X80" s="177"/>
      <c r="Y80" s="177"/>
      <c r="Z80" s="177"/>
      <c r="AA80" s="177"/>
      <c r="AB80" s="177"/>
      <c r="AC80" s="177"/>
    </row>
    <row r="81" spans="1:29" s="168" customFormat="1" ht="15" customHeight="1">
      <c r="D81" s="365" t="s">
        <v>272</v>
      </c>
      <c r="E81" s="303" t="s">
        <v>359</v>
      </c>
      <c r="F81" s="366">
        <v>2026</v>
      </c>
      <c r="G81" s="181" t="s">
        <v>469</v>
      </c>
      <c r="H81" s="194">
        <v>58</v>
      </c>
      <c r="I81" s="355">
        <v>46112</v>
      </c>
      <c r="J81" s="343" t="s">
        <v>15</v>
      </c>
      <c r="K81" s="356"/>
      <c r="L81" s="369" t="s">
        <v>364</v>
      </c>
      <c r="M81" s="416" t="s">
        <v>364</v>
      </c>
      <c r="N81" s="416" t="s">
        <v>364</v>
      </c>
      <c r="O81" s="416" t="s">
        <v>364</v>
      </c>
      <c r="P81" s="417" t="s">
        <v>364</v>
      </c>
      <c r="Q81" s="395">
        <v>0</v>
      </c>
      <c r="R81" s="196">
        <v>0</v>
      </c>
      <c r="S81" s="282"/>
      <c r="T81" s="177"/>
      <c r="U81" s="177"/>
      <c r="V81" s="177"/>
      <c r="W81" s="177"/>
      <c r="X81" s="177"/>
      <c r="Y81" s="177"/>
      <c r="Z81" s="177"/>
      <c r="AA81" s="177"/>
      <c r="AB81" s="177"/>
      <c r="AC81" s="177"/>
    </row>
    <row r="82" spans="1:29" s="168" customFormat="1" ht="15" customHeight="1">
      <c r="E82" s="177"/>
      <c r="F82" s="177"/>
      <c r="H82" s="191"/>
      <c r="I82" s="350" t="s">
        <v>280</v>
      </c>
      <c r="J82" s="351"/>
      <c r="K82" s="341" t="s">
        <v>363</v>
      </c>
      <c r="L82" s="209"/>
      <c r="M82" s="358"/>
      <c r="N82" s="358"/>
      <c r="O82" s="359"/>
      <c r="P82" s="360"/>
      <c r="Q82" s="396"/>
      <c r="R82" s="360"/>
      <c r="S82" s="282"/>
    </row>
    <row r="83" spans="1:29" s="168" customFormat="1" ht="15" customHeight="1">
      <c r="D83" s="365" t="s">
        <v>272</v>
      </c>
      <c r="E83" s="303" t="s">
        <v>357</v>
      </c>
      <c r="F83" s="366">
        <v>2022</v>
      </c>
      <c r="G83" s="181" t="s">
        <v>470</v>
      </c>
      <c r="H83" s="194">
        <v>59</v>
      </c>
      <c r="I83" s="355">
        <v>44651</v>
      </c>
      <c r="J83" s="343" t="s">
        <v>15</v>
      </c>
      <c r="K83" s="356"/>
      <c r="L83" s="369">
        <v>282.95424051814962</v>
      </c>
      <c r="M83" s="416">
        <v>294.79983574158268</v>
      </c>
      <c r="N83" s="416">
        <v>288.29207804914313</v>
      </c>
      <c r="O83" s="416">
        <v>304.11418558440039</v>
      </c>
      <c r="P83" s="417">
        <v>315.92604747349719</v>
      </c>
      <c r="Q83" s="395">
        <v>1486.0863873667729</v>
      </c>
      <c r="R83" s="196">
        <v>297.21727747335456</v>
      </c>
      <c r="S83" s="282"/>
    </row>
    <row r="84" spans="1:29" s="168" customFormat="1" ht="15" customHeight="1">
      <c r="D84" s="365" t="s">
        <v>272</v>
      </c>
      <c r="E84" s="303" t="s">
        <v>357</v>
      </c>
      <c r="F84" s="366">
        <v>2023</v>
      </c>
      <c r="G84" s="181" t="s">
        <v>471</v>
      </c>
      <c r="H84" s="194">
        <v>60</v>
      </c>
      <c r="I84" s="355">
        <v>45016</v>
      </c>
      <c r="J84" s="343" t="s">
        <v>15</v>
      </c>
      <c r="K84" s="356"/>
      <c r="L84" s="369" t="s">
        <v>364</v>
      </c>
      <c r="M84" s="416" t="s">
        <v>364</v>
      </c>
      <c r="N84" s="416" t="s">
        <v>364</v>
      </c>
      <c r="O84" s="416" t="s">
        <v>364</v>
      </c>
      <c r="P84" s="417" t="s">
        <v>364</v>
      </c>
      <c r="Q84" s="395">
        <v>0</v>
      </c>
      <c r="R84" s="196">
        <v>0</v>
      </c>
      <c r="S84" s="282"/>
    </row>
    <row r="85" spans="1:29" s="168" customFormat="1" ht="15" customHeight="1">
      <c r="D85" s="365" t="s">
        <v>272</v>
      </c>
      <c r="E85" s="303" t="s">
        <v>357</v>
      </c>
      <c r="F85" s="366">
        <v>2024</v>
      </c>
      <c r="G85" s="181" t="s">
        <v>472</v>
      </c>
      <c r="H85" s="194">
        <v>61</v>
      </c>
      <c r="I85" s="355">
        <v>45382</v>
      </c>
      <c r="J85" s="343" t="s">
        <v>15</v>
      </c>
      <c r="K85" s="356"/>
      <c r="L85" s="369" t="s">
        <v>364</v>
      </c>
      <c r="M85" s="416" t="s">
        <v>364</v>
      </c>
      <c r="N85" s="416" t="s">
        <v>364</v>
      </c>
      <c r="O85" s="416" t="s">
        <v>364</v>
      </c>
      <c r="P85" s="417" t="s">
        <v>364</v>
      </c>
      <c r="Q85" s="395">
        <v>0</v>
      </c>
      <c r="R85" s="196">
        <v>0</v>
      </c>
      <c r="S85" s="282"/>
    </row>
    <row r="86" spans="1:29" s="168" customFormat="1" ht="15" customHeight="1">
      <c r="D86" s="365" t="s">
        <v>272</v>
      </c>
      <c r="E86" s="303" t="s">
        <v>357</v>
      </c>
      <c r="F86" s="366">
        <v>2025</v>
      </c>
      <c r="G86" s="181" t="s">
        <v>473</v>
      </c>
      <c r="H86" s="194">
        <v>62</v>
      </c>
      <c r="I86" s="355">
        <v>45747</v>
      </c>
      <c r="J86" s="343" t="s">
        <v>15</v>
      </c>
      <c r="K86" s="356"/>
      <c r="L86" s="369" t="s">
        <v>364</v>
      </c>
      <c r="M86" s="416" t="s">
        <v>364</v>
      </c>
      <c r="N86" s="416" t="s">
        <v>364</v>
      </c>
      <c r="O86" s="416" t="s">
        <v>364</v>
      </c>
      <c r="P86" s="417" t="s">
        <v>364</v>
      </c>
      <c r="Q86" s="395">
        <v>0</v>
      </c>
      <c r="R86" s="196">
        <v>0</v>
      </c>
      <c r="S86" s="282"/>
    </row>
    <row r="87" spans="1:29" s="168" customFormat="1" ht="15" customHeight="1">
      <c r="D87" s="365" t="s">
        <v>272</v>
      </c>
      <c r="E87" s="303" t="s">
        <v>357</v>
      </c>
      <c r="F87" s="366">
        <v>2026</v>
      </c>
      <c r="G87" s="181" t="s">
        <v>474</v>
      </c>
      <c r="H87" s="194">
        <v>63</v>
      </c>
      <c r="I87" s="355">
        <v>46112</v>
      </c>
      <c r="J87" s="343" t="s">
        <v>15</v>
      </c>
      <c r="K87" s="356"/>
      <c r="L87" s="369" t="s">
        <v>364</v>
      </c>
      <c r="M87" s="416" t="s">
        <v>364</v>
      </c>
      <c r="N87" s="416" t="s">
        <v>364</v>
      </c>
      <c r="O87" s="416" t="s">
        <v>364</v>
      </c>
      <c r="P87" s="417" t="s">
        <v>364</v>
      </c>
      <c r="Q87" s="395">
        <v>0</v>
      </c>
      <c r="R87" s="196">
        <v>0</v>
      </c>
      <c r="S87" s="282"/>
    </row>
    <row r="88" spans="1:29" ht="15" customHeight="1">
      <c r="A88" s="595"/>
      <c r="C88" s="177"/>
      <c r="D88" s="181"/>
      <c r="E88" s="181"/>
      <c r="F88" s="181"/>
      <c r="G88" s="181"/>
      <c r="H88" s="191"/>
      <c r="I88" s="350" t="s">
        <v>661</v>
      </c>
      <c r="J88" s="351"/>
      <c r="K88" s="341"/>
      <c r="L88" s="209"/>
      <c r="M88" s="358"/>
      <c r="N88" s="358"/>
      <c r="O88" s="359"/>
      <c r="P88" s="360"/>
      <c r="Q88" s="396"/>
      <c r="R88" s="360"/>
      <c r="S88" s="282"/>
      <c r="T88" s="596"/>
      <c r="U88" s="596"/>
      <c r="V88" s="596"/>
      <c r="W88" s="596"/>
      <c r="X88" s="596"/>
      <c r="Y88" s="596"/>
      <c r="Z88" s="596"/>
      <c r="AA88" s="596"/>
      <c r="AB88" s="596"/>
    </row>
    <row r="89" spans="1:29" ht="15" customHeight="1">
      <c r="A89" s="595"/>
      <c r="C89" s="177"/>
      <c r="D89" s="365" t="s">
        <v>272</v>
      </c>
      <c r="E89" s="365" t="s">
        <v>656</v>
      </c>
      <c r="F89" s="365" t="s">
        <v>657</v>
      </c>
      <c r="G89" s="181" t="s">
        <v>662</v>
      </c>
      <c r="H89" s="194">
        <v>64</v>
      </c>
      <c r="I89" s="337" t="s">
        <v>658</v>
      </c>
      <c r="J89" s="343" t="s">
        <v>235</v>
      </c>
      <c r="K89" s="356"/>
      <c r="L89" s="206"/>
      <c r="M89" s="364"/>
      <c r="N89" s="364"/>
      <c r="O89" s="364"/>
      <c r="P89" s="597"/>
      <c r="Q89" s="206">
        <v>0</v>
      </c>
      <c r="R89" s="598">
        <v>0</v>
      </c>
      <c r="S89" s="282"/>
      <c r="T89" s="596"/>
      <c r="U89" s="596"/>
      <c r="V89" s="596"/>
      <c r="W89" s="596"/>
      <c r="X89" s="596"/>
      <c r="Y89" s="596"/>
      <c r="Z89" s="596"/>
      <c r="AA89" s="596"/>
      <c r="AB89" s="596"/>
    </row>
    <row r="90" spans="1:29" ht="15" customHeight="1">
      <c r="A90" s="595"/>
      <c r="C90" s="177"/>
      <c r="D90" s="365" t="s">
        <v>272</v>
      </c>
      <c r="E90" s="365" t="s">
        <v>656</v>
      </c>
      <c r="F90" s="365" t="s">
        <v>659</v>
      </c>
      <c r="G90" s="181" t="s">
        <v>663</v>
      </c>
      <c r="H90" s="194">
        <v>65</v>
      </c>
      <c r="I90" s="337" t="s">
        <v>298</v>
      </c>
      <c r="J90" s="343" t="s">
        <v>235</v>
      </c>
      <c r="K90" s="344"/>
      <c r="L90" s="206"/>
      <c r="M90" s="364"/>
      <c r="N90" s="364"/>
      <c r="O90" s="364"/>
      <c r="P90" s="597"/>
      <c r="Q90" s="206">
        <v>0</v>
      </c>
      <c r="R90" s="598">
        <v>0</v>
      </c>
      <c r="S90" s="282"/>
      <c r="T90" s="596"/>
      <c r="U90" s="596"/>
      <c r="V90" s="596"/>
      <c r="W90" s="596"/>
      <c r="X90" s="596"/>
      <c r="Y90" s="596"/>
      <c r="Z90" s="596"/>
      <c r="AA90" s="596"/>
      <c r="AB90" s="596"/>
    </row>
    <row r="91" spans="1:29" ht="15" customHeight="1" thickBot="1">
      <c r="A91" s="595"/>
      <c r="C91" s="177"/>
      <c r="D91" s="365" t="s">
        <v>272</v>
      </c>
      <c r="E91" s="365" t="s">
        <v>656</v>
      </c>
      <c r="F91" s="365" t="s">
        <v>660</v>
      </c>
      <c r="G91" s="181" t="s">
        <v>664</v>
      </c>
      <c r="H91" s="390">
        <v>66</v>
      </c>
      <c r="I91" s="599" t="s">
        <v>123</v>
      </c>
      <c r="J91" s="391" t="s">
        <v>235</v>
      </c>
      <c r="K91" s="464"/>
      <c r="L91" s="600">
        <v>249.53287897750411</v>
      </c>
      <c r="M91" s="466">
        <v>284.02977684061773</v>
      </c>
      <c r="N91" s="466">
        <v>310.40375666000813</v>
      </c>
      <c r="O91" s="466">
        <v>333.42278188499597</v>
      </c>
      <c r="P91" s="601">
        <v>345.16732639913789</v>
      </c>
      <c r="Q91" s="465">
        <v>1522.556520762264</v>
      </c>
      <c r="R91" s="392">
        <v>304.51130415245279</v>
      </c>
      <c r="S91" s="282"/>
      <c r="T91" s="596"/>
      <c r="U91" s="596"/>
      <c r="V91" s="596"/>
      <c r="W91" s="596"/>
      <c r="X91" s="596"/>
      <c r="Y91" s="596"/>
      <c r="Z91" s="596"/>
      <c r="AA91" s="596"/>
      <c r="AB91" s="596"/>
    </row>
    <row r="92" spans="1:29" ht="15" customHeight="1"/>
    <row r="93" spans="1:29" ht="15" customHeight="1">
      <c r="B93" s="170" t="s">
        <v>32</v>
      </c>
      <c r="C93" s="170"/>
      <c r="D93" s="170"/>
      <c r="E93" s="170"/>
      <c r="F93" s="170"/>
      <c r="G93" s="170"/>
      <c r="H93" s="170"/>
      <c r="I93" s="170"/>
      <c r="J93" s="170"/>
      <c r="K93" s="170"/>
      <c r="L93" s="170"/>
      <c r="M93" s="170"/>
      <c r="N93" s="170"/>
      <c r="O93" s="170"/>
      <c r="P93" s="170"/>
      <c r="Q93" s="170"/>
      <c r="R93" s="170"/>
      <c r="S93" s="170"/>
      <c r="T93" s="207"/>
      <c r="U93" s="207"/>
      <c r="V93" s="207"/>
      <c r="W93" s="207"/>
      <c r="X93" s="207"/>
      <c r="Y93" s="207"/>
      <c r="Z93" s="207"/>
      <c r="AA93" s="207"/>
      <c r="AB93" s="207"/>
    </row>
    <row r="94" spans="1:29" ht="15" customHeight="1"/>
    <row r="95" spans="1:29" ht="15" hidden="1" customHeight="1"/>
    <row r="96" spans="1:29"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sheetData>
  <pageMargins left="0.23622047244094491" right="0.23622047244094491" top="0.74803149606299213" bottom="0.74803149606299213" header="0.31496062992125984" footer="0.31496062992125984"/>
  <pageSetup paperSize="8" scale="43" fitToHeight="0" orientation="portrait" r:id="rId1"/>
  <headerFooter>
    <oddFooter>&amp;LDraft at &amp;D&amp;C&amp;P of &amp;N&amp;R"&amp;A" sheet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tabColor rgb="FFFFFFCC"/>
    <pageSetUpPr autoPageBreaks="0"/>
  </sheetPr>
  <dimension ref="A1:XFD123"/>
  <sheetViews>
    <sheetView zoomScale="75" zoomScaleNormal="75" workbookViewId="0">
      <pane xSplit="10" ySplit="4" topLeftCell="AH5" activePane="bottomRight" state="frozen"/>
      <selection activeCell="G12" sqref="G12"/>
      <selection pane="topRight" activeCell="G12" sqref="G12"/>
      <selection pane="bottomLeft" activeCell="G12" sqref="G12"/>
      <selection pane="bottomRight" activeCell="AO23" sqref="AO23"/>
    </sheetView>
  </sheetViews>
  <sheetFormatPr defaultColWidth="0" defaultRowHeight="12.75" zeroHeight="1" outlineLevelCol="1"/>
  <cols>
    <col min="1" max="4" width="1.625" style="277" customWidth="1"/>
    <col min="5" max="5" width="43" style="277" customWidth="1"/>
    <col min="6" max="6" width="7.375" style="277" customWidth="1"/>
    <col min="7" max="7" width="12.625" style="277" customWidth="1"/>
    <col min="8" max="8" width="9.625" style="277" customWidth="1"/>
    <col min="9" max="9" width="10.625" style="277" customWidth="1"/>
    <col min="10" max="10" width="1.625" style="277" customWidth="1"/>
    <col min="11" max="21" width="9" style="277" hidden="1" customWidth="1" outlineLevel="1"/>
    <col min="22" max="33" width="10.625" style="277" hidden="1" customWidth="1" outlineLevel="1"/>
    <col min="34" max="34" width="11" style="277" customWidth="1" collapsed="1"/>
    <col min="35" max="46" width="11" style="277" customWidth="1"/>
    <col min="47" max="47" width="1.625" style="277" customWidth="1"/>
    <col min="48" max="52" width="10.625" style="277" hidden="1" customWidth="1"/>
    <col min="53" max="53" width="1.5" style="277" hidden="1" customWidth="1"/>
    <col min="54" max="54" width="10.625" style="277" hidden="1" customWidth="1"/>
    <col min="55" max="55" width="14" style="277" hidden="1" customWidth="1"/>
    <col min="56" max="58" width="10.625" style="277" hidden="1" customWidth="1"/>
    <col min="59" max="59" width="1.625" style="277" hidden="1" customWidth="1"/>
    <col min="60" max="16384" width="0" style="277" hidden="1"/>
  </cols>
  <sheetData>
    <row r="1" spans="1:16384" s="476" customFormat="1" ht="19.5">
      <c r="A1" s="475" t="s">
        <v>557</v>
      </c>
      <c r="B1" s="273"/>
      <c r="C1" s="273"/>
      <c r="D1" s="273"/>
    </row>
    <row r="2" spans="1:16384" s="476" customFormat="1" ht="15">
      <c r="A2" s="273"/>
      <c r="B2" s="477"/>
      <c r="C2" s="273"/>
      <c r="D2" s="273"/>
      <c r="E2" s="478"/>
      <c r="F2" s="478"/>
      <c r="G2" s="478"/>
      <c r="H2" s="478"/>
      <c r="I2" s="478"/>
      <c r="J2" s="478"/>
      <c r="K2" s="478"/>
      <c r="L2" s="478"/>
      <c r="M2" s="478"/>
      <c r="N2" s="478"/>
      <c r="O2" s="478"/>
      <c r="P2" s="478"/>
      <c r="Q2" s="478"/>
      <c r="R2" s="478"/>
      <c r="S2" s="478"/>
      <c r="T2" s="478"/>
      <c r="U2" s="478"/>
    </row>
    <row r="3" spans="1:16384" s="476" customFormat="1" ht="15">
      <c r="E3" s="479" t="s">
        <v>27</v>
      </c>
      <c r="F3" s="479" t="s">
        <v>219</v>
      </c>
      <c r="G3" s="479" t="s">
        <v>23</v>
      </c>
      <c r="H3" s="479" t="s">
        <v>220</v>
      </c>
      <c r="I3" s="479" t="s">
        <v>26</v>
      </c>
      <c r="J3" s="480"/>
      <c r="K3" s="480"/>
      <c r="L3" s="480"/>
      <c r="M3" s="480"/>
      <c r="N3" s="480"/>
      <c r="O3" s="480"/>
      <c r="P3" s="480"/>
      <c r="Q3" s="480"/>
      <c r="R3" s="480"/>
      <c r="S3" s="480"/>
      <c r="T3" s="480"/>
      <c r="U3" s="480"/>
      <c r="W3" s="480"/>
      <c r="X3" s="480"/>
      <c r="Y3" s="480"/>
      <c r="Z3" s="480"/>
      <c r="AA3" s="480"/>
      <c r="AB3" s="480"/>
      <c r="AC3" s="480"/>
      <c r="AD3" s="480"/>
      <c r="AE3" s="480"/>
      <c r="AF3" s="480"/>
      <c r="AG3" s="480"/>
      <c r="AH3" s="479" t="s">
        <v>24</v>
      </c>
      <c r="AI3" s="273"/>
      <c r="AJ3" s="273"/>
      <c r="AK3" s="273"/>
      <c r="AL3" s="273"/>
      <c r="AM3" s="273"/>
      <c r="AN3" s="273"/>
      <c r="AO3" s="273"/>
    </row>
    <row r="4" spans="1:16384" s="476" customFormat="1" ht="15">
      <c r="J4" s="481"/>
      <c r="K4" s="482"/>
      <c r="L4" s="482"/>
      <c r="M4" s="482"/>
      <c r="N4" s="482"/>
      <c r="O4" s="482"/>
      <c r="P4" s="482"/>
      <c r="Q4" s="482"/>
      <c r="R4" s="482"/>
      <c r="S4" s="482"/>
      <c r="V4" s="482">
        <v>37346</v>
      </c>
      <c r="W4" s="482">
        <v>37711</v>
      </c>
      <c r="X4" s="482">
        <v>38077</v>
      </c>
      <c r="Y4" s="482">
        <v>38442</v>
      </c>
      <c r="Z4" s="482">
        <v>38807</v>
      </c>
      <c r="AA4" s="482">
        <v>39172</v>
      </c>
      <c r="AB4" s="482">
        <v>39538</v>
      </c>
      <c r="AC4" s="482">
        <v>39903</v>
      </c>
      <c r="AD4" s="482">
        <v>40268</v>
      </c>
      <c r="AE4" s="482">
        <v>40633</v>
      </c>
      <c r="AF4" s="482">
        <v>40999</v>
      </c>
      <c r="AG4" s="482">
        <v>41364</v>
      </c>
      <c r="AH4" s="482">
        <v>41729</v>
      </c>
      <c r="AI4" s="482">
        <v>42094</v>
      </c>
      <c r="AJ4" s="482">
        <v>42460</v>
      </c>
      <c r="AK4" s="482">
        <v>42825</v>
      </c>
      <c r="AL4" s="482">
        <v>43190</v>
      </c>
      <c r="AM4" s="482">
        <v>43555</v>
      </c>
      <c r="AN4" s="482">
        <v>43921</v>
      </c>
      <c r="AO4" s="482">
        <v>44286</v>
      </c>
      <c r="AP4" s="482">
        <v>44651</v>
      </c>
      <c r="AQ4" s="482">
        <v>45016</v>
      </c>
      <c r="AR4" s="482">
        <v>45382</v>
      </c>
      <c r="AS4" s="482">
        <v>45747</v>
      </c>
      <c r="AT4" s="482">
        <v>46112</v>
      </c>
    </row>
    <row r="5" spans="1:16384" s="275" customFormat="1" ht="15">
      <c r="J5" s="483"/>
      <c r="K5" s="484"/>
      <c r="L5" s="484"/>
      <c r="M5" s="484"/>
      <c r="N5" s="484"/>
      <c r="O5" s="484"/>
      <c r="P5" s="484"/>
      <c r="Q5" s="484"/>
      <c r="R5" s="484"/>
      <c r="S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row>
    <row r="6" spans="1:16384" ht="15">
      <c r="A6" s="275"/>
      <c r="B6" s="275"/>
      <c r="C6" s="275"/>
      <c r="D6" s="275"/>
      <c r="E6" s="275" t="s">
        <v>558</v>
      </c>
      <c r="F6" s="275"/>
      <c r="G6" s="275" t="s">
        <v>559</v>
      </c>
      <c r="H6" s="275"/>
      <c r="I6" s="275"/>
      <c r="J6" s="484" t="s">
        <v>35</v>
      </c>
      <c r="K6" s="275"/>
      <c r="L6" s="275"/>
      <c r="M6" s="275"/>
      <c r="N6" s="275"/>
      <c r="O6" s="275"/>
      <c r="P6" s="275"/>
      <c r="Q6" s="275"/>
      <c r="R6" s="275"/>
      <c r="S6" s="275"/>
      <c r="T6" s="275"/>
      <c r="U6" s="483"/>
      <c r="V6" s="275">
        <f t="shared" ref="V6:AT6" si="0">YEAR(V4)</f>
        <v>2002</v>
      </c>
      <c r="W6" s="275">
        <f t="shared" si="0"/>
        <v>2003</v>
      </c>
      <c r="X6" s="275">
        <f t="shared" si="0"/>
        <v>2004</v>
      </c>
      <c r="Y6" s="275">
        <f t="shared" si="0"/>
        <v>2005</v>
      </c>
      <c r="Z6" s="275">
        <f t="shared" si="0"/>
        <v>2006</v>
      </c>
      <c r="AA6" s="275">
        <f t="shared" si="0"/>
        <v>2007</v>
      </c>
      <c r="AB6" s="275">
        <f t="shared" si="0"/>
        <v>2008</v>
      </c>
      <c r="AC6" s="275">
        <f t="shared" si="0"/>
        <v>2009</v>
      </c>
      <c r="AD6" s="275">
        <f t="shared" si="0"/>
        <v>2010</v>
      </c>
      <c r="AE6" s="275">
        <f t="shared" si="0"/>
        <v>2011</v>
      </c>
      <c r="AF6" s="275">
        <f t="shared" si="0"/>
        <v>2012</v>
      </c>
      <c r="AG6" s="275">
        <f t="shared" si="0"/>
        <v>2013</v>
      </c>
      <c r="AH6" s="275">
        <f t="shared" si="0"/>
        <v>2014</v>
      </c>
      <c r="AI6" s="275">
        <f t="shared" si="0"/>
        <v>2015</v>
      </c>
      <c r="AJ6" s="275">
        <f t="shared" si="0"/>
        <v>2016</v>
      </c>
      <c r="AK6" s="275">
        <f t="shared" si="0"/>
        <v>2017</v>
      </c>
      <c r="AL6" s="275">
        <f t="shared" si="0"/>
        <v>2018</v>
      </c>
      <c r="AM6" s="275">
        <f t="shared" si="0"/>
        <v>2019</v>
      </c>
      <c r="AN6" s="275">
        <f t="shared" si="0"/>
        <v>2020</v>
      </c>
      <c r="AO6" s="275">
        <f t="shared" si="0"/>
        <v>2021</v>
      </c>
      <c r="AP6" s="275">
        <f t="shared" si="0"/>
        <v>2022</v>
      </c>
      <c r="AQ6" s="275">
        <f t="shared" si="0"/>
        <v>2023</v>
      </c>
      <c r="AR6" s="275">
        <f t="shared" si="0"/>
        <v>2024</v>
      </c>
      <c r="AS6" s="275">
        <f t="shared" si="0"/>
        <v>2025</v>
      </c>
      <c r="AT6" s="275">
        <f t="shared" si="0"/>
        <v>2026</v>
      </c>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c r="DJ6" s="275"/>
      <c r="DK6" s="275"/>
      <c r="DL6" s="275"/>
      <c r="DM6" s="275"/>
      <c r="DN6" s="275"/>
      <c r="DO6" s="275"/>
      <c r="DP6" s="275"/>
      <c r="DQ6" s="275"/>
      <c r="DR6" s="275"/>
      <c r="DS6" s="275"/>
      <c r="DT6" s="275"/>
      <c r="DU6" s="275"/>
      <c r="DV6" s="275"/>
      <c r="DW6" s="275"/>
      <c r="DX6" s="275"/>
      <c r="DY6" s="275"/>
      <c r="DZ6" s="275"/>
      <c r="EA6" s="275"/>
      <c r="EB6" s="275"/>
      <c r="EC6" s="275"/>
      <c r="ED6" s="275"/>
      <c r="EE6" s="275"/>
      <c r="EF6" s="275"/>
      <c r="EG6" s="275"/>
      <c r="EH6" s="275"/>
      <c r="EI6" s="275"/>
      <c r="EJ6" s="275"/>
      <c r="EK6" s="275"/>
      <c r="EL6" s="275"/>
      <c r="EM6" s="275"/>
      <c r="EN6" s="275"/>
      <c r="EO6" s="275"/>
      <c r="EP6" s="275"/>
      <c r="EQ6" s="275"/>
      <c r="ER6" s="275"/>
      <c r="ES6" s="275"/>
      <c r="ET6" s="275"/>
      <c r="EU6" s="275"/>
      <c r="EV6" s="275"/>
      <c r="EW6" s="275"/>
      <c r="EX6" s="275"/>
      <c r="EY6" s="275"/>
      <c r="EZ6" s="275"/>
      <c r="FA6" s="275"/>
      <c r="FB6" s="275"/>
      <c r="FC6" s="275"/>
      <c r="FD6" s="275"/>
      <c r="FE6" s="275"/>
      <c r="FF6" s="275"/>
      <c r="FG6" s="275"/>
      <c r="FH6" s="275"/>
      <c r="FI6" s="275"/>
      <c r="FJ6" s="275"/>
      <c r="FK6" s="275"/>
      <c r="FL6" s="275"/>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275"/>
      <c r="GL6" s="275"/>
      <c r="GM6" s="275"/>
      <c r="GN6" s="275"/>
      <c r="GO6" s="275"/>
      <c r="GP6" s="275"/>
      <c r="GQ6" s="275"/>
      <c r="GR6" s="275"/>
      <c r="GS6" s="275"/>
      <c r="GT6" s="275"/>
      <c r="GU6" s="275"/>
      <c r="GV6" s="275"/>
      <c r="GW6" s="275"/>
      <c r="GX6" s="275"/>
      <c r="GY6" s="275"/>
      <c r="GZ6" s="275"/>
      <c r="HA6" s="275"/>
      <c r="HB6" s="275"/>
      <c r="HC6" s="275"/>
      <c r="HD6" s="275"/>
      <c r="HE6" s="275"/>
      <c r="HF6" s="275"/>
      <c r="HG6" s="275"/>
      <c r="HH6" s="275"/>
      <c r="HI6" s="275"/>
      <c r="HJ6" s="275"/>
      <c r="HK6" s="275"/>
      <c r="HL6" s="275"/>
      <c r="HM6" s="275"/>
      <c r="HN6" s="275"/>
      <c r="HO6" s="275"/>
      <c r="HP6" s="275"/>
      <c r="HQ6" s="275"/>
      <c r="HR6" s="275"/>
      <c r="HS6" s="275"/>
      <c r="HT6" s="275"/>
      <c r="HU6" s="275"/>
      <c r="HV6" s="275"/>
      <c r="HW6" s="275"/>
      <c r="HX6" s="275"/>
      <c r="HY6" s="275"/>
      <c r="HZ6" s="275"/>
      <c r="IA6" s="275"/>
      <c r="IB6" s="275"/>
      <c r="IC6" s="275"/>
      <c r="ID6" s="275"/>
      <c r="IE6" s="275"/>
      <c r="IF6" s="275"/>
      <c r="IG6" s="275"/>
      <c r="IH6" s="275"/>
      <c r="II6" s="275"/>
      <c r="IJ6" s="275"/>
      <c r="IK6" s="275"/>
      <c r="IL6" s="275"/>
      <c r="IM6" s="275"/>
      <c r="IN6" s="275"/>
      <c r="IO6" s="275"/>
      <c r="IP6" s="275"/>
      <c r="IQ6" s="275"/>
      <c r="IR6" s="275"/>
      <c r="IS6" s="275"/>
      <c r="IT6" s="275"/>
      <c r="IU6" s="275"/>
      <c r="IV6" s="275"/>
      <c r="IW6" s="275"/>
      <c r="IX6" s="275"/>
      <c r="IY6" s="275"/>
      <c r="IZ6" s="275"/>
      <c r="JA6" s="275"/>
      <c r="JB6" s="275"/>
      <c r="JC6" s="275"/>
      <c r="JD6" s="275"/>
      <c r="JE6" s="275"/>
      <c r="JF6" s="275"/>
      <c r="JG6" s="275"/>
      <c r="JH6" s="275"/>
      <c r="JI6" s="275"/>
      <c r="JJ6" s="275"/>
      <c r="JK6" s="275"/>
      <c r="JL6" s="275"/>
      <c r="JM6" s="275"/>
      <c r="JN6" s="275"/>
      <c r="JO6" s="275"/>
      <c r="JP6" s="275"/>
      <c r="JQ6" s="275"/>
      <c r="JR6" s="275"/>
      <c r="JS6" s="275"/>
      <c r="JT6" s="275"/>
      <c r="JU6" s="275"/>
      <c r="JV6" s="275"/>
      <c r="JW6" s="275"/>
      <c r="JX6" s="275"/>
      <c r="JY6" s="275"/>
      <c r="JZ6" s="275"/>
      <c r="KA6" s="275"/>
      <c r="KB6" s="275"/>
      <c r="KC6" s="275"/>
      <c r="KD6" s="275"/>
      <c r="KE6" s="275"/>
      <c r="KF6" s="275"/>
      <c r="KG6" s="275"/>
      <c r="KH6" s="275"/>
      <c r="KI6" s="275"/>
      <c r="KJ6" s="275"/>
      <c r="KK6" s="275"/>
      <c r="KL6" s="275"/>
      <c r="KM6" s="275"/>
      <c r="KN6" s="275"/>
      <c r="KO6" s="275"/>
      <c r="KP6" s="275"/>
      <c r="KQ6" s="275"/>
      <c r="KR6" s="275"/>
      <c r="KS6" s="275"/>
      <c r="KT6" s="275"/>
      <c r="KU6" s="275"/>
      <c r="KV6" s="275"/>
      <c r="KW6" s="275"/>
      <c r="KX6" s="275"/>
      <c r="KY6" s="275"/>
      <c r="KZ6" s="275"/>
      <c r="LA6" s="275"/>
      <c r="LB6" s="275"/>
      <c r="LC6" s="275"/>
      <c r="LD6" s="275"/>
      <c r="LE6" s="275"/>
      <c r="LF6" s="275"/>
      <c r="LG6" s="275"/>
      <c r="LH6" s="275"/>
      <c r="LI6" s="275"/>
      <c r="LJ6" s="275"/>
      <c r="LK6" s="275"/>
      <c r="LL6" s="275"/>
      <c r="LM6" s="275"/>
      <c r="LN6" s="275"/>
      <c r="LO6" s="275"/>
      <c r="LP6" s="275"/>
      <c r="LQ6" s="275"/>
      <c r="LR6" s="275"/>
      <c r="LS6" s="275"/>
      <c r="LT6" s="275"/>
      <c r="LU6" s="275"/>
      <c r="LV6" s="275"/>
      <c r="LW6" s="275"/>
      <c r="LX6" s="275"/>
      <c r="LY6" s="275"/>
      <c r="LZ6" s="275"/>
      <c r="MA6" s="275"/>
      <c r="MB6" s="275"/>
      <c r="MC6" s="275"/>
      <c r="MD6" s="275"/>
      <c r="ME6" s="275"/>
      <c r="MF6" s="275"/>
      <c r="MG6" s="275"/>
      <c r="MH6" s="275"/>
      <c r="MI6" s="275"/>
      <c r="MJ6" s="275"/>
      <c r="MK6" s="275"/>
      <c r="ML6" s="275"/>
      <c r="MM6" s="275"/>
      <c r="MN6" s="275"/>
      <c r="MO6" s="275"/>
      <c r="MP6" s="275"/>
      <c r="MQ6" s="275"/>
      <c r="MR6" s="275"/>
      <c r="MS6" s="275"/>
      <c r="MT6" s="275"/>
      <c r="MU6" s="275"/>
      <c r="MV6" s="275"/>
      <c r="MW6" s="275"/>
      <c r="MX6" s="275"/>
      <c r="MY6" s="275"/>
      <c r="MZ6" s="275"/>
      <c r="NA6" s="275"/>
      <c r="NB6" s="275"/>
      <c r="NC6" s="275"/>
      <c r="ND6" s="275"/>
      <c r="NE6" s="275"/>
      <c r="NF6" s="275"/>
      <c r="NG6" s="275"/>
      <c r="NH6" s="275"/>
      <c r="NI6" s="275"/>
      <c r="NJ6" s="275"/>
      <c r="NK6" s="275"/>
      <c r="NL6" s="275"/>
      <c r="NM6" s="275"/>
      <c r="NN6" s="275"/>
      <c r="NO6" s="275"/>
      <c r="NP6" s="275"/>
      <c r="NQ6" s="275"/>
      <c r="NR6" s="275"/>
      <c r="NS6" s="275"/>
      <c r="NT6" s="275"/>
      <c r="NU6" s="275"/>
      <c r="NV6" s="275"/>
      <c r="NW6" s="275"/>
      <c r="NX6" s="275"/>
      <c r="NY6" s="275"/>
      <c r="NZ6" s="275"/>
      <c r="OA6" s="275"/>
      <c r="OB6" s="275"/>
      <c r="OC6" s="275"/>
      <c r="OD6" s="275"/>
      <c r="OE6" s="275"/>
      <c r="OF6" s="275"/>
      <c r="OG6" s="275"/>
      <c r="OH6" s="275"/>
      <c r="OI6" s="275"/>
      <c r="OJ6" s="275"/>
      <c r="OK6" s="275"/>
      <c r="OL6" s="275"/>
      <c r="OM6" s="275"/>
      <c r="ON6" s="275"/>
      <c r="OO6" s="275"/>
      <c r="OP6" s="275"/>
      <c r="OQ6" s="275"/>
      <c r="OR6" s="275"/>
      <c r="OS6" s="275"/>
      <c r="OT6" s="275"/>
      <c r="OU6" s="275"/>
      <c r="OV6" s="275"/>
      <c r="OW6" s="275"/>
      <c r="OX6" s="275"/>
      <c r="OY6" s="275"/>
      <c r="OZ6" s="275"/>
      <c r="PA6" s="275"/>
      <c r="PB6" s="275"/>
      <c r="PC6" s="275"/>
      <c r="PD6" s="275"/>
      <c r="PE6" s="275"/>
      <c r="PF6" s="275"/>
      <c r="PG6" s="275"/>
      <c r="PH6" s="275"/>
      <c r="PI6" s="275"/>
      <c r="PJ6" s="275"/>
      <c r="PK6" s="275"/>
      <c r="PL6" s="275"/>
      <c r="PM6" s="275"/>
      <c r="PN6" s="275"/>
      <c r="PO6" s="275"/>
      <c r="PP6" s="275"/>
      <c r="PQ6" s="275"/>
      <c r="PR6" s="275"/>
      <c r="PS6" s="275"/>
      <c r="PT6" s="275"/>
      <c r="PU6" s="275"/>
      <c r="PV6" s="275"/>
      <c r="PW6" s="275"/>
      <c r="PX6" s="275"/>
      <c r="PY6" s="275"/>
      <c r="PZ6" s="275"/>
      <c r="QA6" s="275"/>
      <c r="QB6" s="275"/>
      <c r="QC6" s="275"/>
      <c r="QD6" s="275"/>
      <c r="QE6" s="275"/>
      <c r="QF6" s="275"/>
      <c r="QG6" s="275"/>
      <c r="QH6" s="275"/>
      <c r="QI6" s="275"/>
      <c r="QJ6" s="275"/>
      <c r="QK6" s="275"/>
      <c r="QL6" s="275"/>
      <c r="QM6" s="275"/>
      <c r="QN6" s="275"/>
      <c r="QO6" s="275"/>
      <c r="QP6" s="275"/>
      <c r="QQ6" s="275"/>
      <c r="QR6" s="275"/>
      <c r="QS6" s="275"/>
      <c r="QT6" s="275"/>
      <c r="QU6" s="275"/>
      <c r="QV6" s="275"/>
      <c r="QW6" s="275"/>
      <c r="QX6" s="275"/>
      <c r="QY6" s="275"/>
      <c r="QZ6" s="275"/>
      <c r="RA6" s="275"/>
      <c r="RB6" s="275"/>
      <c r="RC6" s="275"/>
      <c r="RD6" s="275"/>
      <c r="RE6" s="275"/>
      <c r="RF6" s="275"/>
      <c r="RG6" s="275"/>
      <c r="RH6" s="275"/>
      <c r="RI6" s="275"/>
      <c r="RJ6" s="275"/>
      <c r="RK6" s="275"/>
      <c r="RL6" s="275"/>
      <c r="RM6" s="275"/>
      <c r="RN6" s="275"/>
      <c r="RO6" s="275"/>
      <c r="RP6" s="275"/>
      <c r="RQ6" s="275"/>
      <c r="RR6" s="275"/>
      <c r="RS6" s="275"/>
      <c r="RT6" s="275"/>
      <c r="RU6" s="275"/>
      <c r="RV6" s="275"/>
      <c r="RW6" s="275"/>
      <c r="RX6" s="275"/>
      <c r="RY6" s="275"/>
      <c r="RZ6" s="275"/>
      <c r="SA6" s="275"/>
      <c r="SB6" s="275"/>
      <c r="SC6" s="275"/>
      <c r="SD6" s="275"/>
      <c r="SE6" s="275"/>
      <c r="SF6" s="275"/>
      <c r="SG6" s="275"/>
      <c r="SH6" s="275"/>
      <c r="SI6" s="275"/>
      <c r="SJ6" s="275"/>
      <c r="SK6" s="275"/>
      <c r="SL6" s="275"/>
      <c r="SM6" s="275"/>
      <c r="SN6" s="275"/>
      <c r="SO6" s="275"/>
      <c r="SP6" s="275"/>
      <c r="SQ6" s="275"/>
      <c r="SR6" s="275"/>
      <c r="SS6" s="275"/>
      <c r="ST6" s="275"/>
      <c r="SU6" s="275"/>
      <c r="SV6" s="275"/>
      <c r="SW6" s="275"/>
      <c r="SX6" s="275"/>
      <c r="SY6" s="275"/>
      <c r="SZ6" s="275"/>
      <c r="TA6" s="275"/>
      <c r="TB6" s="275"/>
      <c r="TC6" s="275"/>
      <c r="TD6" s="275"/>
      <c r="TE6" s="275"/>
      <c r="TF6" s="275"/>
      <c r="TG6" s="275"/>
      <c r="TH6" s="275"/>
      <c r="TI6" s="275"/>
      <c r="TJ6" s="275"/>
      <c r="TK6" s="275"/>
      <c r="TL6" s="275"/>
      <c r="TM6" s="275"/>
      <c r="TN6" s="275"/>
      <c r="TO6" s="275"/>
      <c r="TP6" s="275"/>
      <c r="TQ6" s="275"/>
      <c r="TR6" s="275"/>
      <c r="TS6" s="275"/>
      <c r="TT6" s="275"/>
      <c r="TU6" s="275"/>
      <c r="TV6" s="275"/>
      <c r="TW6" s="275"/>
      <c r="TX6" s="275"/>
      <c r="TY6" s="275"/>
      <c r="TZ6" s="275"/>
      <c r="UA6" s="275"/>
      <c r="UB6" s="275"/>
      <c r="UC6" s="275"/>
      <c r="UD6" s="275"/>
      <c r="UE6" s="275"/>
      <c r="UF6" s="275"/>
      <c r="UG6" s="275"/>
      <c r="UH6" s="275"/>
      <c r="UI6" s="275"/>
      <c r="UJ6" s="275"/>
      <c r="UK6" s="275"/>
      <c r="UL6" s="275"/>
      <c r="UM6" s="275"/>
      <c r="UN6" s="275"/>
      <c r="UO6" s="275"/>
      <c r="UP6" s="275"/>
      <c r="UQ6" s="275"/>
      <c r="UR6" s="275"/>
      <c r="US6" s="275"/>
      <c r="UT6" s="275"/>
      <c r="UU6" s="275"/>
      <c r="UV6" s="275"/>
      <c r="UW6" s="275"/>
      <c r="UX6" s="275"/>
      <c r="UY6" s="275"/>
      <c r="UZ6" s="275"/>
      <c r="VA6" s="275"/>
      <c r="VB6" s="275"/>
      <c r="VC6" s="275"/>
      <c r="VD6" s="275"/>
      <c r="VE6" s="275"/>
      <c r="VF6" s="275"/>
      <c r="VG6" s="275"/>
      <c r="VH6" s="275"/>
      <c r="VI6" s="275"/>
      <c r="VJ6" s="275"/>
      <c r="VK6" s="275"/>
      <c r="VL6" s="275"/>
      <c r="VM6" s="275"/>
      <c r="VN6" s="275"/>
      <c r="VO6" s="275"/>
      <c r="VP6" s="275"/>
      <c r="VQ6" s="275"/>
      <c r="VR6" s="275"/>
      <c r="VS6" s="275"/>
      <c r="VT6" s="275"/>
      <c r="VU6" s="275"/>
      <c r="VV6" s="275"/>
      <c r="VW6" s="275"/>
      <c r="VX6" s="275"/>
      <c r="VY6" s="275"/>
      <c r="VZ6" s="275"/>
      <c r="WA6" s="275"/>
      <c r="WB6" s="275"/>
      <c r="WC6" s="275"/>
      <c r="WD6" s="275"/>
      <c r="WE6" s="275"/>
      <c r="WF6" s="275"/>
      <c r="WG6" s="275"/>
      <c r="WH6" s="275"/>
      <c r="WI6" s="275"/>
      <c r="WJ6" s="275"/>
      <c r="WK6" s="275"/>
      <c r="WL6" s="275"/>
      <c r="WM6" s="275"/>
      <c r="WN6" s="275"/>
      <c r="WO6" s="275"/>
      <c r="WP6" s="275"/>
      <c r="WQ6" s="275"/>
      <c r="WR6" s="275"/>
      <c r="WS6" s="275"/>
      <c r="WT6" s="275"/>
      <c r="WU6" s="275"/>
      <c r="WV6" s="275"/>
      <c r="WW6" s="275"/>
      <c r="WX6" s="275"/>
      <c r="WY6" s="275"/>
      <c r="WZ6" s="275"/>
      <c r="XA6" s="275"/>
      <c r="XB6" s="275"/>
      <c r="XC6" s="275"/>
      <c r="XD6" s="275"/>
      <c r="XE6" s="275"/>
      <c r="XF6" s="275"/>
      <c r="XG6" s="275"/>
      <c r="XH6" s="275"/>
      <c r="XI6" s="275"/>
      <c r="XJ6" s="275"/>
      <c r="XK6" s="275"/>
      <c r="XL6" s="275"/>
      <c r="XM6" s="275"/>
      <c r="XN6" s="275"/>
      <c r="XO6" s="275"/>
      <c r="XP6" s="275"/>
      <c r="XQ6" s="275"/>
      <c r="XR6" s="275"/>
      <c r="XS6" s="275"/>
      <c r="XT6" s="275"/>
      <c r="XU6" s="275"/>
      <c r="XV6" s="275"/>
      <c r="XW6" s="275"/>
      <c r="XX6" s="275"/>
      <c r="XY6" s="275"/>
      <c r="XZ6" s="275"/>
      <c r="YA6" s="275"/>
      <c r="YB6" s="275"/>
      <c r="YC6" s="275"/>
      <c r="YD6" s="275"/>
      <c r="YE6" s="275"/>
      <c r="YF6" s="275"/>
      <c r="YG6" s="275"/>
      <c r="YH6" s="275"/>
      <c r="YI6" s="275"/>
      <c r="YJ6" s="275"/>
      <c r="YK6" s="275"/>
      <c r="YL6" s="275"/>
      <c r="YM6" s="275"/>
      <c r="YN6" s="275"/>
      <c r="YO6" s="275"/>
      <c r="YP6" s="275"/>
      <c r="YQ6" s="275"/>
      <c r="YR6" s="275"/>
      <c r="YS6" s="275"/>
      <c r="YT6" s="275"/>
      <c r="YU6" s="275"/>
      <c r="YV6" s="275"/>
      <c r="YW6" s="275"/>
      <c r="YX6" s="275"/>
      <c r="YY6" s="275"/>
      <c r="YZ6" s="275"/>
      <c r="ZA6" s="275"/>
      <c r="ZB6" s="275"/>
      <c r="ZC6" s="275"/>
      <c r="ZD6" s="275"/>
      <c r="ZE6" s="275"/>
      <c r="ZF6" s="275"/>
      <c r="ZG6" s="275"/>
      <c r="ZH6" s="275"/>
      <c r="ZI6" s="275"/>
      <c r="ZJ6" s="275"/>
      <c r="ZK6" s="275"/>
      <c r="ZL6" s="275"/>
      <c r="ZM6" s="275"/>
      <c r="ZN6" s="275"/>
      <c r="ZO6" s="275"/>
      <c r="ZP6" s="275"/>
      <c r="ZQ6" s="275"/>
      <c r="ZR6" s="275"/>
      <c r="ZS6" s="275"/>
      <c r="ZT6" s="275"/>
      <c r="ZU6" s="275"/>
      <c r="ZV6" s="275"/>
      <c r="ZW6" s="275"/>
      <c r="ZX6" s="275"/>
      <c r="ZY6" s="275"/>
      <c r="ZZ6" s="275"/>
      <c r="AAA6" s="275"/>
      <c r="AAB6" s="275"/>
      <c r="AAC6" s="275"/>
      <c r="AAD6" s="275"/>
      <c r="AAE6" s="275"/>
      <c r="AAF6" s="275"/>
      <c r="AAG6" s="275"/>
      <c r="AAH6" s="275"/>
      <c r="AAI6" s="275"/>
      <c r="AAJ6" s="275"/>
      <c r="AAK6" s="275"/>
      <c r="AAL6" s="275"/>
      <c r="AAM6" s="275"/>
      <c r="AAN6" s="275"/>
      <c r="AAO6" s="275"/>
      <c r="AAP6" s="275"/>
      <c r="AAQ6" s="275"/>
      <c r="AAR6" s="275"/>
      <c r="AAS6" s="275"/>
      <c r="AAT6" s="275"/>
      <c r="AAU6" s="275"/>
      <c r="AAV6" s="275"/>
      <c r="AAW6" s="275"/>
      <c r="AAX6" s="275"/>
      <c r="AAY6" s="275"/>
      <c r="AAZ6" s="275"/>
      <c r="ABA6" s="275"/>
      <c r="ABB6" s="275"/>
      <c r="ABC6" s="275"/>
      <c r="ABD6" s="275"/>
      <c r="ABE6" s="275"/>
      <c r="ABF6" s="275"/>
      <c r="ABG6" s="275"/>
      <c r="ABH6" s="275"/>
      <c r="ABI6" s="275"/>
      <c r="ABJ6" s="275"/>
      <c r="ABK6" s="275"/>
      <c r="ABL6" s="275"/>
      <c r="ABM6" s="275"/>
      <c r="ABN6" s="275"/>
      <c r="ABO6" s="275"/>
      <c r="ABP6" s="275"/>
      <c r="ABQ6" s="275"/>
      <c r="ABR6" s="275"/>
      <c r="ABS6" s="275"/>
      <c r="ABT6" s="275"/>
      <c r="ABU6" s="275"/>
      <c r="ABV6" s="275"/>
      <c r="ABW6" s="275"/>
      <c r="ABX6" s="275"/>
      <c r="ABY6" s="275"/>
      <c r="ABZ6" s="275"/>
      <c r="ACA6" s="275"/>
      <c r="ACB6" s="275"/>
      <c r="ACC6" s="275"/>
      <c r="ACD6" s="275"/>
      <c r="ACE6" s="275"/>
      <c r="ACF6" s="275"/>
      <c r="ACG6" s="275"/>
      <c r="ACH6" s="275"/>
      <c r="ACI6" s="275"/>
      <c r="ACJ6" s="275"/>
      <c r="ACK6" s="275"/>
      <c r="ACL6" s="275"/>
      <c r="ACM6" s="275"/>
      <c r="ACN6" s="275"/>
      <c r="ACO6" s="275"/>
      <c r="ACP6" s="275"/>
      <c r="ACQ6" s="275"/>
      <c r="ACR6" s="275"/>
      <c r="ACS6" s="275"/>
      <c r="ACT6" s="275"/>
      <c r="ACU6" s="275"/>
      <c r="ACV6" s="275"/>
      <c r="ACW6" s="275"/>
      <c r="ACX6" s="275"/>
      <c r="ACY6" s="275"/>
      <c r="ACZ6" s="275"/>
      <c r="ADA6" s="275"/>
      <c r="ADB6" s="275"/>
      <c r="ADC6" s="275"/>
      <c r="ADD6" s="275"/>
      <c r="ADE6" s="275"/>
      <c r="ADF6" s="275"/>
      <c r="ADG6" s="275"/>
      <c r="ADH6" s="275"/>
      <c r="ADI6" s="275"/>
      <c r="ADJ6" s="275"/>
      <c r="ADK6" s="275"/>
      <c r="ADL6" s="275"/>
      <c r="ADM6" s="275"/>
      <c r="ADN6" s="275"/>
      <c r="ADO6" s="275"/>
      <c r="ADP6" s="275"/>
      <c r="ADQ6" s="275"/>
      <c r="ADR6" s="275"/>
      <c r="ADS6" s="275"/>
      <c r="ADT6" s="275"/>
      <c r="ADU6" s="275"/>
      <c r="ADV6" s="275"/>
      <c r="ADW6" s="275"/>
      <c r="ADX6" s="275"/>
      <c r="ADY6" s="275"/>
      <c r="ADZ6" s="275"/>
      <c r="AEA6" s="275"/>
      <c r="AEB6" s="275"/>
      <c r="AEC6" s="275"/>
      <c r="AED6" s="275"/>
      <c r="AEE6" s="275"/>
      <c r="AEF6" s="275"/>
      <c r="AEG6" s="275"/>
      <c r="AEH6" s="275"/>
      <c r="AEI6" s="275"/>
      <c r="AEJ6" s="275"/>
      <c r="AEK6" s="275"/>
      <c r="AEL6" s="275"/>
      <c r="AEM6" s="275"/>
      <c r="AEN6" s="275"/>
      <c r="AEO6" s="275"/>
      <c r="AEP6" s="275"/>
      <c r="AEQ6" s="275"/>
      <c r="AER6" s="275"/>
      <c r="AES6" s="275"/>
      <c r="AET6" s="275"/>
      <c r="AEU6" s="275"/>
      <c r="AEV6" s="275"/>
      <c r="AEW6" s="275"/>
      <c r="AEX6" s="275"/>
      <c r="AEY6" s="275"/>
      <c r="AEZ6" s="275"/>
      <c r="AFA6" s="275"/>
      <c r="AFB6" s="275"/>
      <c r="AFC6" s="275"/>
      <c r="AFD6" s="275"/>
      <c r="AFE6" s="275"/>
      <c r="AFF6" s="275"/>
      <c r="AFG6" s="275"/>
      <c r="AFH6" s="275"/>
      <c r="AFI6" s="275"/>
      <c r="AFJ6" s="275"/>
      <c r="AFK6" s="275"/>
      <c r="AFL6" s="275"/>
      <c r="AFM6" s="275"/>
      <c r="AFN6" s="275"/>
      <c r="AFO6" s="275"/>
      <c r="AFP6" s="275"/>
      <c r="AFQ6" s="275"/>
      <c r="AFR6" s="275"/>
      <c r="AFS6" s="275"/>
      <c r="AFT6" s="275"/>
      <c r="AFU6" s="275"/>
      <c r="AFV6" s="275"/>
      <c r="AFW6" s="275"/>
      <c r="AFX6" s="275"/>
      <c r="AFY6" s="275"/>
      <c r="AFZ6" s="275"/>
      <c r="AGA6" s="275"/>
      <c r="AGB6" s="275"/>
      <c r="AGC6" s="275"/>
      <c r="AGD6" s="275"/>
      <c r="AGE6" s="275"/>
      <c r="AGF6" s="275"/>
      <c r="AGG6" s="275"/>
      <c r="AGH6" s="275"/>
      <c r="AGI6" s="275"/>
      <c r="AGJ6" s="275"/>
      <c r="AGK6" s="275"/>
      <c r="AGL6" s="275"/>
      <c r="AGM6" s="275"/>
      <c r="AGN6" s="275"/>
      <c r="AGO6" s="275"/>
      <c r="AGP6" s="275"/>
      <c r="AGQ6" s="275"/>
      <c r="AGR6" s="275"/>
      <c r="AGS6" s="275"/>
      <c r="AGT6" s="275"/>
      <c r="AGU6" s="275"/>
      <c r="AGV6" s="275"/>
      <c r="AGW6" s="275"/>
      <c r="AGX6" s="275"/>
      <c r="AGY6" s="275"/>
      <c r="AGZ6" s="275"/>
      <c r="AHA6" s="275"/>
      <c r="AHB6" s="275"/>
      <c r="AHC6" s="275"/>
      <c r="AHD6" s="275"/>
      <c r="AHE6" s="275"/>
      <c r="AHF6" s="275"/>
      <c r="AHG6" s="275"/>
      <c r="AHH6" s="275"/>
      <c r="AHI6" s="275"/>
      <c r="AHJ6" s="275"/>
      <c r="AHK6" s="275"/>
      <c r="AHL6" s="275"/>
      <c r="AHM6" s="275"/>
      <c r="AHN6" s="275"/>
      <c r="AHO6" s="275"/>
      <c r="AHP6" s="275"/>
      <c r="AHQ6" s="275"/>
      <c r="AHR6" s="275"/>
      <c r="AHS6" s="275"/>
      <c r="AHT6" s="275"/>
      <c r="AHU6" s="275"/>
      <c r="AHV6" s="275"/>
      <c r="AHW6" s="275"/>
      <c r="AHX6" s="275"/>
      <c r="AHY6" s="275"/>
      <c r="AHZ6" s="275"/>
      <c r="AIA6" s="275"/>
      <c r="AIB6" s="275"/>
      <c r="AIC6" s="275"/>
      <c r="AID6" s="275"/>
      <c r="AIE6" s="275"/>
      <c r="AIF6" s="275"/>
      <c r="AIG6" s="275"/>
      <c r="AIH6" s="275"/>
      <c r="AII6" s="275"/>
      <c r="AIJ6" s="275"/>
      <c r="AIK6" s="275"/>
      <c r="AIL6" s="275"/>
      <c r="AIM6" s="275"/>
      <c r="AIN6" s="275"/>
      <c r="AIO6" s="275"/>
      <c r="AIP6" s="275"/>
      <c r="AIQ6" s="275"/>
      <c r="AIR6" s="275"/>
      <c r="AIS6" s="275"/>
      <c r="AIT6" s="275"/>
      <c r="AIU6" s="275"/>
      <c r="AIV6" s="275"/>
      <c r="AIW6" s="275"/>
      <c r="AIX6" s="275"/>
      <c r="AIY6" s="275"/>
      <c r="AIZ6" s="275"/>
      <c r="AJA6" s="275"/>
      <c r="AJB6" s="275"/>
      <c r="AJC6" s="275"/>
      <c r="AJD6" s="275"/>
      <c r="AJE6" s="275"/>
      <c r="AJF6" s="275"/>
      <c r="AJG6" s="275"/>
      <c r="AJH6" s="275"/>
      <c r="AJI6" s="275"/>
      <c r="AJJ6" s="275"/>
      <c r="AJK6" s="275"/>
      <c r="AJL6" s="275"/>
      <c r="AJM6" s="275"/>
      <c r="AJN6" s="275"/>
      <c r="AJO6" s="275"/>
      <c r="AJP6" s="275"/>
      <c r="AJQ6" s="275"/>
      <c r="AJR6" s="275"/>
      <c r="AJS6" s="275"/>
      <c r="AJT6" s="275"/>
      <c r="AJU6" s="275"/>
      <c r="AJV6" s="275"/>
      <c r="AJW6" s="275"/>
      <c r="AJX6" s="275"/>
      <c r="AJY6" s="275"/>
      <c r="AJZ6" s="275"/>
      <c r="AKA6" s="275"/>
      <c r="AKB6" s="275"/>
      <c r="AKC6" s="275"/>
      <c r="AKD6" s="275"/>
      <c r="AKE6" s="275"/>
      <c r="AKF6" s="275"/>
      <c r="AKG6" s="275"/>
      <c r="AKH6" s="275"/>
      <c r="AKI6" s="275"/>
      <c r="AKJ6" s="275"/>
      <c r="AKK6" s="275"/>
      <c r="AKL6" s="275"/>
      <c r="AKM6" s="275"/>
      <c r="AKN6" s="275"/>
      <c r="AKO6" s="275"/>
      <c r="AKP6" s="275"/>
      <c r="AKQ6" s="275"/>
      <c r="AKR6" s="275"/>
      <c r="AKS6" s="275"/>
      <c r="AKT6" s="275"/>
      <c r="AKU6" s="275"/>
      <c r="AKV6" s="275"/>
      <c r="AKW6" s="275"/>
      <c r="AKX6" s="275"/>
      <c r="AKY6" s="275"/>
      <c r="AKZ6" s="275"/>
      <c r="ALA6" s="275"/>
      <c r="ALB6" s="275"/>
      <c r="ALC6" s="275"/>
      <c r="ALD6" s="275"/>
      <c r="ALE6" s="275"/>
      <c r="ALF6" s="275"/>
      <c r="ALG6" s="275"/>
      <c r="ALH6" s="275"/>
      <c r="ALI6" s="275"/>
      <c r="ALJ6" s="275"/>
      <c r="ALK6" s="275"/>
      <c r="ALL6" s="275"/>
      <c r="ALM6" s="275"/>
      <c r="ALN6" s="275"/>
      <c r="ALO6" s="275"/>
      <c r="ALP6" s="275"/>
      <c r="ALQ6" s="275"/>
      <c r="ALR6" s="275"/>
      <c r="ALS6" s="275"/>
      <c r="ALT6" s="275"/>
      <c r="ALU6" s="275"/>
      <c r="ALV6" s="275"/>
      <c r="ALW6" s="275"/>
      <c r="ALX6" s="275"/>
      <c r="ALY6" s="275"/>
      <c r="ALZ6" s="275"/>
      <c r="AMA6" s="275"/>
      <c r="AMB6" s="275"/>
      <c r="AMC6" s="275"/>
      <c r="AMD6" s="275"/>
      <c r="AME6" s="275"/>
      <c r="AMF6" s="275"/>
      <c r="AMG6" s="275"/>
      <c r="AMH6" s="275"/>
      <c r="AMI6" s="275"/>
      <c r="AMJ6" s="275"/>
      <c r="AMK6" s="275"/>
      <c r="AML6" s="275"/>
      <c r="AMM6" s="275"/>
      <c r="AMN6" s="275"/>
      <c r="AMO6" s="275"/>
      <c r="AMP6" s="275"/>
      <c r="AMQ6" s="275"/>
      <c r="AMR6" s="275"/>
      <c r="AMS6" s="275"/>
      <c r="AMT6" s="275"/>
      <c r="AMU6" s="275"/>
      <c r="AMV6" s="275"/>
      <c r="AMW6" s="275"/>
      <c r="AMX6" s="275"/>
      <c r="AMY6" s="275"/>
      <c r="AMZ6" s="275"/>
      <c r="ANA6" s="275"/>
      <c r="ANB6" s="275"/>
      <c r="ANC6" s="275"/>
      <c r="AND6" s="275"/>
      <c r="ANE6" s="275"/>
      <c r="ANF6" s="275"/>
      <c r="ANG6" s="275"/>
      <c r="ANH6" s="275"/>
      <c r="ANI6" s="275"/>
      <c r="ANJ6" s="275"/>
      <c r="ANK6" s="275"/>
      <c r="ANL6" s="275"/>
      <c r="ANM6" s="275"/>
      <c r="ANN6" s="275"/>
      <c r="ANO6" s="275"/>
      <c r="ANP6" s="275"/>
      <c r="ANQ6" s="275"/>
      <c r="ANR6" s="275"/>
      <c r="ANS6" s="275"/>
      <c r="ANT6" s="275"/>
      <c r="ANU6" s="275"/>
      <c r="ANV6" s="275"/>
      <c r="ANW6" s="275"/>
      <c r="ANX6" s="275"/>
      <c r="ANY6" s="275"/>
      <c r="ANZ6" s="275"/>
      <c r="AOA6" s="275"/>
      <c r="AOB6" s="275"/>
      <c r="AOC6" s="275"/>
      <c r="AOD6" s="275"/>
      <c r="AOE6" s="275"/>
      <c r="AOF6" s="275"/>
      <c r="AOG6" s="275"/>
      <c r="AOH6" s="275"/>
      <c r="AOI6" s="275"/>
      <c r="AOJ6" s="275"/>
      <c r="AOK6" s="275"/>
      <c r="AOL6" s="275"/>
      <c r="AOM6" s="275"/>
      <c r="AON6" s="275"/>
      <c r="AOO6" s="275"/>
      <c r="AOP6" s="275"/>
      <c r="AOQ6" s="275"/>
      <c r="AOR6" s="275"/>
      <c r="AOS6" s="275"/>
      <c r="AOT6" s="275"/>
      <c r="AOU6" s="275"/>
      <c r="AOV6" s="275"/>
      <c r="AOW6" s="275"/>
      <c r="AOX6" s="275"/>
      <c r="AOY6" s="275"/>
      <c r="AOZ6" s="275"/>
      <c r="APA6" s="275"/>
      <c r="APB6" s="275"/>
      <c r="APC6" s="275"/>
      <c r="APD6" s="275"/>
      <c r="APE6" s="275"/>
      <c r="APF6" s="275"/>
      <c r="APG6" s="275"/>
      <c r="APH6" s="275"/>
      <c r="API6" s="275"/>
      <c r="APJ6" s="275"/>
      <c r="APK6" s="275"/>
      <c r="APL6" s="275"/>
      <c r="APM6" s="275"/>
      <c r="APN6" s="275"/>
      <c r="APO6" s="275"/>
      <c r="APP6" s="275"/>
      <c r="APQ6" s="275"/>
      <c r="APR6" s="275"/>
      <c r="APS6" s="275"/>
      <c r="APT6" s="275"/>
      <c r="APU6" s="275"/>
      <c r="APV6" s="275"/>
      <c r="APW6" s="275"/>
      <c r="APX6" s="275"/>
      <c r="APY6" s="275"/>
      <c r="APZ6" s="275"/>
      <c r="AQA6" s="275"/>
      <c r="AQB6" s="275"/>
      <c r="AQC6" s="275"/>
      <c r="AQD6" s="275"/>
      <c r="AQE6" s="275"/>
      <c r="AQF6" s="275"/>
      <c r="AQG6" s="275"/>
      <c r="AQH6" s="275"/>
      <c r="AQI6" s="275"/>
      <c r="AQJ6" s="275"/>
      <c r="AQK6" s="275"/>
      <c r="AQL6" s="275"/>
      <c r="AQM6" s="275"/>
      <c r="AQN6" s="275"/>
      <c r="AQO6" s="275"/>
      <c r="AQP6" s="275"/>
      <c r="AQQ6" s="275"/>
      <c r="AQR6" s="275"/>
      <c r="AQS6" s="275"/>
      <c r="AQT6" s="275"/>
      <c r="AQU6" s="275"/>
      <c r="AQV6" s="275"/>
      <c r="AQW6" s="275"/>
      <c r="AQX6" s="275"/>
      <c r="AQY6" s="275"/>
      <c r="AQZ6" s="275"/>
      <c r="ARA6" s="275"/>
      <c r="ARB6" s="275"/>
      <c r="ARC6" s="275"/>
      <c r="ARD6" s="275"/>
      <c r="ARE6" s="275"/>
      <c r="ARF6" s="275"/>
      <c r="ARG6" s="275"/>
      <c r="ARH6" s="275"/>
      <c r="ARI6" s="275"/>
      <c r="ARJ6" s="275"/>
      <c r="ARK6" s="275"/>
      <c r="ARL6" s="275"/>
      <c r="ARM6" s="275"/>
      <c r="ARN6" s="275"/>
      <c r="ARO6" s="275"/>
      <c r="ARP6" s="275"/>
      <c r="ARQ6" s="275"/>
      <c r="ARR6" s="275"/>
      <c r="ARS6" s="275"/>
      <c r="ART6" s="275"/>
      <c r="ARU6" s="275"/>
      <c r="ARV6" s="275"/>
      <c r="ARW6" s="275"/>
      <c r="ARX6" s="275"/>
      <c r="ARY6" s="275"/>
      <c r="ARZ6" s="275"/>
      <c r="ASA6" s="275"/>
      <c r="ASB6" s="275"/>
      <c r="ASC6" s="275"/>
      <c r="ASD6" s="275"/>
      <c r="ASE6" s="275"/>
      <c r="ASF6" s="275"/>
      <c r="ASG6" s="275"/>
      <c r="ASH6" s="275"/>
      <c r="ASI6" s="275"/>
      <c r="ASJ6" s="275"/>
      <c r="ASK6" s="275"/>
      <c r="ASL6" s="275"/>
      <c r="ASM6" s="275"/>
      <c r="ASN6" s="275"/>
      <c r="ASO6" s="275"/>
      <c r="ASP6" s="275"/>
      <c r="ASQ6" s="275"/>
      <c r="ASR6" s="275"/>
      <c r="ASS6" s="275"/>
      <c r="AST6" s="275"/>
      <c r="ASU6" s="275"/>
      <c r="ASV6" s="275"/>
      <c r="ASW6" s="275"/>
      <c r="ASX6" s="275"/>
      <c r="ASY6" s="275"/>
      <c r="ASZ6" s="275"/>
      <c r="ATA6" s="275"/>
      <c r="ATB6" s="275"/>
      <c r="ATC6" s="275"/>
      <c r="ATD6" s="275"/>
      <c r="ATE6" s="275"/>
      <c r="ATF6" s="275"/>
      <c r="ATG6" s="275"/>
      <c r="ATH6" s="275"/>
      <c r="ATI6" s="275"/>
      <c r="ATJ6" s="275"/>
      <c r="ATK6" s="275"/>
      <c r="ATL6" s="275"/>
      <c r="ATM6" s="275"/>
      <c r="ATN6" s="275"/>
      <c r="ATO6" s="275"/>
      <c r="ATP6" s="275"/>
      <c r="ATQ6" s="275"/>
      <c r="ATR6" s="275"/>
      <c r="ATS6" s="275"/>
      <c r="ATT6" s="275"/>
      <c r="ATU6" s="275"/>
      <c r="ATV6" s="275"/>
      <c r="ATW6" s="275"/>
      <c r="ATX6" s="275"/>
      <c r="ATY6" s="275"/>
      <c r="ATZ6" s="275"/>
      <c r="AUA6" s="275"/>
      <c r="AUB6" s="275"/>
      <c r="AUC6" s="275"/>
      <c r="AUD6" s="275"/>
      <c r="AUE6" s="275"/>
      <c r="AUF6" s="275"/>
      <c r="AUG6" s="275"/>
      <c r="AUH6" s="275"/>
      <c r="AUI6" s="275"/>
      <c r="AUJ6" s="275"/>
      <c r="AUK6" s="275"/>
      <c r="AUL6" s="275"/>
      <c r="AUM6" s="275"/>
      <c r="AUN6" s="275"/>
      <c r="AUO6" s="275"/>
      <c r="AUP6" s="275"/>
      <c r="AUQ6" s="275"/>
      <c r="AUR6" s="275"/>
      <c r="AUS6" s="275"/>
      <c r="AUT6" s="275"/>
      <c r="AUU6" s="275"/>
      <c r="AUV6" s="275"/>
      <c r="AUW6" s="275"/>
      <c r="AUX6" s="275"/>
      <c r="AUY6" s="275"/>
      <c r="AUZ6" s="275"/>
      <c r="AVA6" s="275"/>
      <c r="AVB6" s="275"/>
      <c r="AVC6" s="275"/>
      <c r="AVD6" s="275"/>
      <c r="AVE6" s="275"/>
      <c r="AVF6" s="275"/>
      <c r="AVG6" s="275"/>
      <c r="AVH6" s="275"/>
      <c r="AVI6" s="275"/>
      <c r="AVJ6" s="275"/>
      <c r="AVK6" s="275"/>
      <c r="AVL6" s="275"/>
      <c r="AVM6" s="275"/>
      <c r="AVN6" s="275"/>
      <c r="AVO6" s="275"/>
      <c r="AVP6" s="275"/>
      <c r="AVQ6" s="275"/>
      <c r="AVR6" s="275"/>
      <c r="AVS6" s="275"/>
      <c r="AVT6" s="275"/>
      <c r="AVU6" s="275"/>
      <c r="AVV6" s="275"/>
      <c r="AVW6" s="275"/>
      <c r="AVX6" s="275"/>
      <c r="AVY6" s="275"/>
      <c r="AVZ6" s="275"/>
      <c r="AWA6" s="275"/>
      <c r="AWB6" s="275"/>
      <c r="AWC6" s="275"/>
      <c r="AWD6" s="275"/>
      <c r="AWE6" s="275"/>
      <c r="AWF6" s="275"/>
      <c r="AWG6" s="275"/>
      <c r="AWH6" s="275"/>
      <c r="AWI6" s="275"/>
      <c r="AWJ6" s="275"/>
      <c r="AWK6" s="275"/>
      <c r="AWL6" s="275"/>
      <c r="AWM6" s="275"/>
      <c r="AWN6" s="275"/>
      <c r="AWO6" s="275"/>
      <c r="AWP6" s="275"/>
      <c r="AWQ6" s="275"/>
      <c r="AWR6" s="275"/>
      <c r="AWS6" s="275"/>
      <c r="AWT6" s="275"/>
      <c r="AWU6" s="275"/>
      <c r="AWV6" s="275"/>
      <c r="AWW6" s="275"/>
      <c r="AWX6" s="275"/>
      <c r="AWY6" s="275"/>
      <c r="AWZ6" s="275"/>
      <c r="AXA6" s="275"/>
      <c r="AXB6" s="275"/>
      <c r="AXC6" s="275"/>
      <c r="AXD6" s="275"/>
      <c r="AXE6" s="275"/>
      <c r="AXF6" s="275"/>
      <c r="AXG6" s="275"/>
      <c r="AXH6" s="275"/>
      <c r="AXI6" s="275"/>
      <c r="AXJ6" s="275"/>
      <c r="AXK6" s="275"/>
      <c r="AXL6" s="275"/>
      <c r="AXM6" s="275"/>
      <c r="AXN6" s="275"/>
      <c r="AXO6" s="275"/>
      <c r="AXP6" s="275"/>
      <c r="AXQ6" s="275"/>
      <c r="AXR6" s="275"/>
      <c r="AXS6" s="275"/>
      <c r="AXT6" s="275"/>
      <c r="AXU6" s="275"/>
      <c r="AXV6" s="275"/>
      <c r="AXW6" s="275"/>
      <c r="AXX6" s="275"/>
      <c r="AXY6" s="275"/>
      <c r="AXZ6" s="275"/>
      <c r="AYA6" s="275"/>
      <c r="AYB6" s="275"/>
      <c r="AYC6" s="275"/>
      <c r="AYD6" s="275"/>
      <c r="AYE6" s="275"/>
      <c r="AYF6" s="275"/>
      <c r="AYG6" s="275"/>
      <c r="AYH6" s="275"/>
      <c r="AYI6" s="275"/>
      <c r="AYJ6" s="275"/>
      <c r="AYK6" s="275"/>
      <c r="AYL6" s="275"/>
      <c r="AYM6" s="275"/>
      <c r="AYN6" s="275"/>
      <c r="AYO6" s="275"/>
      <c r="AYP6" s="275"/>
      <c r="AYQ6" s="275"/>
      <c r="AYR6" s="275"/>
      <c r="AYS6" s="275"/>
      <c r="AYT6" s="275"/>
      <c r="AYU6" s="275"/>
      <c r="AYV6" s="275"/>
      <c r="AYW6" s="275"/>
      <c r="AYX6" s="275"/>
      <c r="AYY6" s="275"/>
      <c r="AYZ6" s="275"/>
      <c r="AZA6" s="275"/>
      <c r="AZB6" s="275"/>
      <c r="AZC6" s="275"/>
      <c r="AZD6" s="275"/>
      <c r="AZE6" s="275"/>
      <c r="AZF6" s="275"/>
      <c r="AZG6" s="275"/>
      <c r="AZH6" s="275"/>
      <c r="AZI6" s="275"/>
      <c r="AZJ6" s="275"/>
      <c r="AZK6" s="275"/>
      <c r="AZL6" s="275"/>
      <c r="AZM6" s="275"/>
      <c r="AZN6" s="275"/>
      <c r="AZO6" s="275"/>
      <c r="AZP6" s="275"/>
      <c r="AZQ6" s="275"/>
      <c r="AZR6" s="275"/>
      <c r="AZS6" s="275"/>
      <c r="AZT6" s="275"/>
      <c r="AZU6" s="275"/>
      <c r="AZV6" s="275"/>
      <c r="AZW6" s="275"/>
      <c r="AZX6" s="275"/>
      <c r="AZY6" s="275"/>
      <c r="AZZ6" s="275"/>
      <c r="BAA6" s="275"/>
      <c r="BAB6" s="275"/>
      <c r="BAC6" s="275"/>
      <c r="BAD6" s="275"/>
      <c r="BAE6" s="275"/>
      <c r="BAF6" s="275"/>
      <c r="BAG6" s="275"/>
      <c r="BAH6" s="275"/>
      <c r="BAI6" s="275"/>
      <c r="BAJ6" s="275"/>
      <c r="BAK6" s="275"/>
      <c r="BAL6" s="275"/>
      <c r="BAM6" s="275"/>
      <c r="BAN6" s="275"/>
      <c r="BAO6" s="275"/>
      <c r="BAP6" s="275"/>
      <c r="BAQ6" s="275"/>
      <c r="BAR6" s="275"/>
      <c r="BAS6" s="275"/>
      <c r="BAT6" s="275"/>
      <c r="BAU6" s="275"/>
      <c r="BAV6" s="275"/>
      <c r="BAW6" s="275"/>
      <c r="BAX6" s="275"/>
      <c r="BAY6" s="275"/>
      <c r="BAZ6" s="275"/>
      <c r="BBA6" s="275"/>
      <c r="BBB6" s="275"/>
      <c r="BBC6" s="275"/>
      <c r="BBD6" s="275"/>
      <c r="BBE6" s="275"/>
      <c r="BBF6" s="275"/>
      <c r="BBG6" s="275"/>
      <c r="BBH6" s="275"/>
      <c r="BBI6" s="275"/>
      <c r="BBJ6" s="275"/>
      <c r="BBK6" s="275"/>
      <c r="BBL6" s="275"/>
      <c r="BBM6" s="275"/>
      <c r="BBN6" s="275"/>
      <c r="BBO6" s="275"/>
      <c r="BBP6" s="275"/>
      <c r="BBQ6" s="275"/>
      <c r="BBR6" s="275"/>
      <c r="BBS6" s="275"/>
      <c r="BBT6" s="275"/>
      <c r="BBU6" s="275"/>
      <c r="BBV6" s="275"/>
      <c r="BBW6" s="275"/>
      <c r="BBX6" s="275"/>
      <c r="BBY6" s="275"/>
      <c r="BBZ6" s="275"/>
      <c r="BCA6" s="275"/>
      <c r="BCB6" s="275"/>
      <c r="BCC6" s="275"/>
      <c r="BCD6" s="275"/>
      <c r="BCE6" s="275"/>
      <c r="BCF6" s="275"/>
      <c r="BCG6" s="275"/>
      <c r="BCH6" s="275"/>
      <c r="BCI6" s="275"/>
      <c r="BCJ6" s="275"/>
      <c r="BCK6" s="275"/>
      <c r="BCL6" s="275"/>
      <c r="BCM6" s="275"/>
      <c r="BCN6" s="275"/>
      <c r="BCO6" s="275"/>
      <c r="BCP6" s="275"/>
      <c r="BCQ6" s="275"/>
      <c r="BCR6" s="275"/>
      <c r="BCS6" s="275"/>
      <c r="BCT6" s="275"/>
      <c r="BCU6" s="275"/>
      <c r="BCV6" s="275"/>
      <c r="BCW6" s="275"/>
      <c r="BCX6" s="275"/>
      <c r="BCY6" s="275"/>
      <c r="BCZ6" s="275"/>
      <c r="BDA6" s="275"/>
      <c r="BDB6" s="275"/>
      <c r="BDC6" s="275"/>
      <c r="BDD6" s="275"/>
      <c r="BDE6" s="275"/>
      <c r="BDF6" s="275"/>
      <c r="BDG6" s="275"/>
      <c r="BDH6" s="275"/>
      <c r="BDI6" s="275"/>
      <c r="BDJ6" s="275"/>
      <c r="BDK6" s="275"/>
      <c r="BDL6" s="275"/>
      <c r="BDM6" s="275"/>
      <c r="BDN6" s="275"/>
      <c r="BDO6" s="275"/>
      <c r="BDP6" s="275"/>
      <c r="BDQ6" s="275"/>
      <c r="BDR6" s="275"/>
      <c r="BDS6" s="275"/>
      <c r="BDT6" s="275"/>
      <c r="BDU6" s="275"/>
      <c r="BDV6" s="275"/>
      <c r="BDW6" s="275"/>
      <c r="BDX6" s="275"/>
      <c r="BDY6" s="275"/>
      <c r="BDZ6" s="275"/>
      <c r="BEA6" s="275"/>
      <c r="BEB6" s="275"/>
      <c r="BEC6" s="275"/>
      <c r="BED6" s="275"/>
      <c r="BEE6" s="275"/>
      <c r="BEF6" s="275"/>
      <c r="BEG6" s="275"/>
      <c r="BEH6" s="275"/>
      <c r="BEI6" s="275"/>
      <c r="BEJ6" s="275"/>
      <c r="BEK6" s="275"/>
      <c r="BEL6" s="275"/>
      <c r="BEM6" s="275"/>
      <c r="BEN6" s="275"/>
      <c r="BEO6" s="275"/>
      <c r="BEP6" s="275"/>
      <c r="BEQ6" s="275"/>
      <c r="BER6" s="275"/>
      <c r="BES6" s="275"/>
      <c r="BET6" s="275"/>
      <c r="BEU6" s="275"/>
      <c r="BEV6" s="275"/>
      <c r="BEW6" s="275"/>
      <c r="BEX6" s="275"/>
      <c r="BEY6" s="275"/>
      <c r="BEZ6" s="275"/>
      <c r="BFA6" s="275"/>
      <c r="BFB6" s="275"/>
      <c r="BFC6" s="275"/>
      <c r="BFD6" s="275"/>
      <c r="BFE6" s="275"/>
      <c r="BFF6" s="275"/>
      <c r="BFG6" s="275"/>
      <c r="BFH6" s="275"/>
      <c r="BFI6" s="275"/>
      <c r="BFJ6" s="275"/>
      <c r="BFK6" s="275"/>
      <c r="BFL6" s="275"/>
      <c r="BFM6" s="275"/>
      <c r="BFN6" s="275"/>
      <c r="BFO6" s="275"/>
      <c r="BFP6" s="275"/>
      <c r="BFQ6" s="275"/>
      <c r="BFR6" s="275"/>
      <c r="BFS6" s="275"/>
      <c r="BFT6" s="275"/>
      <c r="BFU6" s="275"/>
      <c r="BFV6" s="275"/>
      <c r="BFW6" s="275"/>
      <c r="BFX6" s="275"/>
      <c r="BFY6" s="275"/>
      <c r="BFZ6" s="275"/>
      <c r="BGA6" s="275"/>
      <c r="BGB6" s="275"/>
      <c r="BGC6" s="275"/>
      <c r="BGD6" s="275"/>
      <c r="BGE6" s="275"/>
      <c r="BGF6" s="275"/>
      <c r="BGG6" s="275"/>
      <c r="BGH6" s="275"/>
      <c r="BGI6" s="275"/>
      <c r="BGJ6" s="275"/>
      <c r="BGK6" s="275"/>
      <c r="BGL6" s="275"/>
      <c r="BGM6" s="275"/>
      <c r="BGN6" s="275"/>
      <c r="BGO6" s="275"/>
      <c r="BGP6" s="275"/>
      <c r="BGQ6" s="275"/>
      <c r="BGR6" s="275"/>
      <c r="BGS6" s="275"/>
      <c r="BGT6" s="275"/>
      <c r="BGU6" s="275"/>
      <c r="BGV6" s="275"/>
      <c r="BGW6" s="275"/>
      <c r="BGX6" s="275"/>
      <c r="BGY6" s="275"/>
      <c r="BGZ6" s="275"/>
      <c r="BHA6" s="275"/>
      <c r="BHB6" s="275"/>
      <c r="BHC6" s="275"/>
      <c r="BHD6" s="275"/>
      <c r="BHE6" s="275"/>
      <c r="BHF6" s="275"/>
      <c r="BHG6" s="275"/>
      <c r="BHH6" s="275"/>
      <c r="BHI6" s="275"/>
      <c r="BHJ6" s="275"/>
      <c r="BHK6" s="275"/>
      <c r="BHL6" s="275"/>
      <c r="BHM6" s="275"/>
      <c r="BHN6" s="275"/>
      <c r="BHO6" s="275"/>
      <c r="BHP6" s="275"/>
      <c r="BHQ6" s="275"/>
      <c r="BHR6" s="275"/>
      <c r="BHS6" s="275"/>
      <c r="BHT6" s="275"/>
      <c r="BHU6" s="275"/>
      <c r="BHV6" s="275"/>
      <c r="BHW6" s="275"/>
      <c r="BHX6" s="275"/>
      <c r="BHY6" s="275"/>
      <c r="BHZ6" s="275"/>
      <c r="BIA6" s="275"/>
      <c r="BIB6" s="275"/>
      <c r="BIC6" s="275"/>
      <c r="BID6" s="275"/>
      <c r="BIE6" s="275"/>
      <c r="BIF6" s="275"/>
      <c r="BIG6" s="275"/>
      <c r="BIH6" s="275"/>
      <c r="BII6" s="275"/>
      <c r="BIJ6" s="275"/>
      <c r="BIK6" s="275"/>
      <c r="BIL6" s="275"/>
      <c r="BIM6" s="275"/>
      <c r="BIN6" s="275"/>
      <c r="BIO6" s="275"/>
      <c r="BIP6" s="275"/>
      <c r="BIQ6" s="275"/>
      <c r="BIR6" s="275"/>
      <c r="BIS6" s="275"/>
      <c r="BIT6" s="275"/>
      <c r="BIU6" s="275"/>
      <c r="BIV6" s="275"/>
      <c r="BIW6" s="275"/>
      <c r="BIX6" s="275"/>
      <c r="BIY6" s="275"/>
      <c r="BIZ6" s="275"/>
      <c r="BJA6" s="275"/>
      <c r="BJB6" s="275"/>
      <c r="BJC6" s="275"/>
      <c r="BJD6" s="275"/>
      <c r="BJE6" s="275"/>
      <c r="BJF6" s="275"/>
      <c r="BJG6" s="275"/>
      <c r="BJH6" s="275"/>
      <c r="BJI6" s="275"/>
      <c r="BJJ6" s="275"/>
      <c r="BJK6" s="275"/>
      <c r="BJL6" s="275"/>
      <c r="BJM6" s="275"/>
      <c r="BJN6" s="275"/>
      <c r="BJO6" s="275"/>
      <c r="BJP6" s="275"/>
      <c r="BJQ6" s="275"/>
      <c r="BJR6" s="275"/>
      <c r="BJS6" s="275"/>
      <c r="BJT6" s="275"/>
      <c r="BJU6" s="275"/>
      <c r="BJV6" s="275"/>
      <c r="BJW6" s="275"/>
      <c r="BJX6" s="275"/>
      <c r="BJY6" s="275"/>
      <c r="BJZ6" s="275"/>
      <c r="BKA6" s="275"/>
      <c r="BKB6" s="275"/>
      <c r="BKC6" s="275"/>
      <c r="BKD6" s="275"/>
      <c r="BKE6" s="275"/>
      <c r="BKF6" s="275"/>
      <c r="BKG6" s="275"/>
      <c r="BKH6" s="275"/>
      <c r="BKI6" s="275"/>
      <c r="BKJ6" s="275"/>
      <c r="BKK6" s="275"/>
      <c r="BKL6" s="275"/>
      <c r="BKM6" s="275"/>
      <c r="BKN6" s="275"/>
      <c r="BKO6" s="275"/>
      <c r="BKP6" s="275"/>
      <c r="BKQ6" s="275"/>
      <c r="BKR6" s="275"/>
      <c r="BKS6" s="275"/>
      <c r="BKT6" s="275"/>
      <c r="BKU6" s="275"/>
      <c r="BKV6" s="275"/>
      <c r="BKW6" s="275"/>
      <c r="BKX6" s="275"/>
      <c r="BKY6" s="275"/>
      <c r="BKZ6" s="275"/>
      <c r="BLA6" s="275"/>
      <c r="BLB6" s="275"/>
      <c r="BLC6" s="275"/>
      <c r="BLD6" s="275"/>
      <c r="BLE6" s="275"/>
      <c r="BLF6" s="275"/>
      <c r="BLG6" s="275"/>
      <c r="BLH6" s="275"/>
      <c r="BLI6" s="275"/>
      <c r="BLJ6" s="275"/>
      <c r="BLK6" s="275"/>
      <c r="BLL6" s="275"/>
      <c r="BLM6" s="275"/>
      <c r="BLN6" s="275"/>
      <c r="BLO6" s="275"/>
      <c r="BLP6" s="275"/>
      <c r="BLQ6" s="275"/>
      <c r="BLR6" s="275"/>
      <c r="BLS6" s="275"/>
      <c r="BLT6" s="275"/>
      <c r="BLU6" s="275"/>
      <c r="BLV6" s="275"/>
      <c r="BLW6" s="275"/>
      <c r="BLX6" s="275"/>
      <c r="BLY6" s="275"/>
      <c r="BLZ6" s="275"/>
      <c r="BMA6" s="275"/>
      <c r="BMB6" s="275"/>
      <c r="BMC6" s="275"/>
      <c r="BMD6" s="275"/>
      <c r="BME6" s="275"/>
      <c r="BMF6" s="275"/>
      <c r="BMG6" s="275"/>
      <c r="BMH6" s="275"/>
      <c r="BMI6" s="275"/>
      <c r="BMJ6" s="275"/>
      <c r="BMK6" s="275"/>
      <c r="BML6" s="275"/>
      <c r="BMM6" s="275"/>
      <c r="BMN6" s="275"/>
      <c r="BMO6" s="275"/>
      <c r="BMP6" s="275"/>
      <c r="BMQ6" s="275"/>
      <c r="BMR6" s="275"/>
      <c r="BMS6" s="275"/>
      <c r="BMT6" s="275"/>
      <c r="BMU6" s="275"/>
      <c r="BMV6" s="275"/>
      <c r="BMW6" s="275"/>
      <c r="BMX6" s="275"/>
      <c r="BMY6" s="275"/>
      <c r="BMZ6" s="275"/>
      <c r="BNA6" s="275"/>
      <c r="BNB6" s="275"/>
      <c r="BNC6" s="275"/>
      <c r="BND6" s="275"/>
      <c r="BNE6" s="275"/>
      <c r="BNF6" s="275"/>
      <c r="BNG6" s="275"/>
      <c r="BNH6" s="275"/>
      <c r="BNI6" s="275"/>
      <c r="BNJ6" s="275"/>
      <c r="BNK6" s="275"/>
      <c r="BNL6" s="275"/>
      <c r="BNM6" s="275"/>
      <c r="BNN6" s="275"/>
      <c r="BNO6" s="275"/>
      <c r="BNP6" s="275"/>
      <c r="BNQ6" s="275"/>
      <c r="BNR6" s="275"/>
      <c r="BNS6" s="275"/>
      <c r="BNT6" s="275"/>
      <c r="BNU6" s="275"/>
      <c r="BNV6" s="275"/>
      <c r="BNW6" s="275"/>
      <c r="BNX6" s="275"/>
      <c r="BNY6" s="275"/>
      <c r="BNZ6" s="275"/>
      <c r="BOA6" s="275"/>
      <c r="BOB6" s="275"/>
      <c r="BOC6" s="275"/>
      <c r="BOD6" s="275"/>
      <c r="BOE6" s="275"/>
      <c r="BOF6" s="275"/>
      <c r="BOG6" s="275"/>
      <c r="BOH6" s="275"/>
      <c r="BOI6" s="275"/>
      <c r="BOJ6" s="275"/>
      <c r="BOK6" s="275"/>
      <c r="BOL6" s="275"/>
      <c r="BOM6" s="275"/>
      <c r="BON6" s="275"/>
      <c r="BOO6" s="275"/>
      <c r="BOP6" s="275"/>
      <c r="BOQ6" s="275"/>
      <c r="BOR6" s="275"/>
      <c r="BOS6" s="275"/>
      <c r="BOT6" s="275"/>
      <c r="BOU6" s="275"/>
      <c r="BOV6" s="275"/>
      <c r="BOW6" s="275"/>
      <c r="BOX6" s="275"/>
      <c r="BOY6" s="275"/>
      <c r="BOZ6" s="275"/>
      <c r="BPA6" s="275"/>
      <c r="BPB6" s="275"/>
      <c r="BPC6" s="275"/>
      <c r="BPD6" s="275"/>
      <c r="BPE6" s="275"/>
      <c r="BPF6" s="275"/>
      <c r="BPG6" s="275"/>
      <c r="BPH6" s="275"/>
      <c r="BPI6" s="275"/>
      <c r="BPJ6" s="275"/>
      <c r="BPK6" s="275"/>
      <c r="BPL6" s="275"/>
      <c r="BPM6" s="275"/>
      <c r="BPN6" s="275"/>
      <c r="BPO6" s="275"/>
      <c r="BPP6" s="275"/>
      <c r="BPQ6" s="275"/>
      <c r="BPR6" s="275"/>
      <c r="BPS6" s="275"/>
      <c r="BPT6" s="275"/>
      <c r="BPU6" s="275"/>
      <c r="BPV6" s="275"/>
      <c r="BPW6" s="275"/>
      <c r="BPX6" s="275"/>
      <c r="BPY6" s="275"/>
      <c r="BPZ6" s="275"/>
      <c r="BQA6" s="275"/>
      <c r="BQB6" s="275"/>
      <c r="BQC6" s="275"/>
      <c r="BQD6" s="275"/>
      <c r="BQE6" s="275"/>
      <c r="BQF6" s="275"/>
      <c r="BQG6" s="275"/>
      <c r="BQH6" s="275"/>
      <c r="BQI6" s="275"/>
      <c r="BQJ6" s="275"/>
      <c r="BQK6" s="275"/>
      <c r="BQL6" s="275"/>
      <c r="BQM6" s="275"/>
      <c r="BQN6" s="275"/>
      <c r="BQO6" s="275"/>
      <c r="BQP6" s="275"/>
      <c r="BQQ6" s="275"/>
      <c r="BQR6" s="275"/>
      <c r="BQS6" s="275"/>
      <c r="BQT6" s="275"/>
      <c r="BQU6" s="275"/>
      <c r="BQV6" s="275"/>
      <c r="BQW6" s="275"/>
      <c r="BQX6" s="275"/>
      <c r="BQY6" s="275"/>
      <c r="BQZ6" s="275"/>
      <c r="BRA6" s="275"/>
      <c r="BRB6" s="275"/>
      <c r="BRC6" s="275"/>
      <c r="BRD6" s="275"/>
      <c r="BRE6" s="275"/>
      <c r="BRF6" s="275"/>
      <c r="BRG6" s="275"/>
      <c r="BRH6" s="275"/>
      <c r="BRI6" s="275"/>
      <c r="BRJ6" s="275"/>
      <c r="BRK6" s="275"/>
      <c r="BRL6" s="275"/>
      <c r="BRM6" s="275"/>
      <c r="BRN6" s="275"/>
      <c r="BRO6" s="275"/>
      <c r="BRP6" s="275"/>
      <c r="BRQ6" s="275"/>
      <c r="BRR6" s="275"/>
      <c r="BRS6" s="275"/>
      <c r="BRT6" s="275"/>
      <c r="BRU6" s="275"/>
      <c r="BRV6" s="275"/>
      <c r="BRW6" s="275"/>
      <c r="BRX6" s="275"/>
      <c r="BRY6" s="275"/>
      <c r="BRZ6" s="275"/>
      <c r="BSA6" s="275"/>
      <c r="BSB6" s="275"/>
      <c r="BSC6" s="275"/>
      <c r="BSD6" s="275"/>
      <c r="BSE6" s="275"/>
      <c r="BSF6" s="275"/>
      <c r="BSG6" s="275"/>
      <c r="BSH6" s="275"/>
      <c r="BSI6" s="275"/>
      <c r="BSJ6" s="275"/>
      <c r="BSK6" s="275"/>
      <c r="BSL6" s="275"/>
      <c r="BSM6" s="275"/>
      <c r="BSN6" s="275"/>
      <c r="BSO6" s="275"/>
      <c r="BSP6" s="275"/>
      <c r="BSQ6" s="275"/>
      <c r="BSR6" s="275"/>
      <c r="BSS6" s="275"/>
      <c r="BST6" s="275"/>
      <c r="BSU6" s="275"/>
      <c r="BSV6" s="275"/>
      <c r="BSW6" s="275"/>
      <c r="BSX6" s="275"/>
      <c r="BSY6" s="275"/>
      <c r="BSZ6" s="275"/>
      <c r="BTA6" s="275"/>
      <c r="BTB6" s="275"/>
      <c r="BTC6" s="275"/>
      <c r="BTD6" s="275"/>
      <c r="BTE6" s="275"/>
      <c r="BTF6" s="275"/>
      <c r="BTG6" s="275"/>
      <c r="BTH6" s="275"/>
      <c r="BTI6" s="275"/>
      <c r="BTJ6" s="275"/>
      <c r="BTK6" s="275"/>
      <c r="BTL6" s="275"/>
      <c r="BTM6" s="275"/>
      <c r="BTN6" s="275"/>
      <c r="BTO6" s="275"/>
      <c r="BTP6" s="275"/>
      <c r="BTQ6" s="275"/>
      <c r="BTR6" s="275"/>
      <c r="BTS6" s="275"/>
      <c r="BTT6" s="275"/>
      <c r="BTU6" s="275"/>
      <c r="BTV6" s="275"/>
      <c r="BTW6" s="275"/>
      <c r="BTX6" s="275"/>
      <c r="BTY6" s="275"/>
      <c r="BTZ6" s="275"/>
      <c r="BUA6" s="275"/>
      <c r="BUB6" s="275"/>
      <c r="BUC6" s="275"/>
      <c r="BUD6" s="275"/>
      <c r="BUE6" s="275"/>
      <c r="BUF6" s="275"/>
      <c r="BUG6" s="275"/>
      <c r="BUH6" s="275"/>
      <c r="BUI6" s="275"/>
      <c r="BUJ6" s="275"/>
      <c r="BUK6" s="275"/>
      <c r="BUL6" s="275"/>
      <c r="BUM6" s="275"/>
      <c r="BUN6" s="275"/>
      <c r="BUO6" s="275"/>
      <c r="BUP6" s="275"/>
      <c r="BUQ6" s="275"/>
      <c r="BUR6" s="275"/>
      <c r="BUS6" s="275"/>
      <c r="BUT6" s="275"/>
      <c r="BUU6" s="275"/>
      <c r="BUV6" s="275"/>
      <c r="BUW6" s="275"/>
      <c r="BUX6" s="275"/>
      <c r="BUY6" s="275"/>
      <c r="BUZ6" s="275"/>
      <c r="BVA6" s="275"/>
      <c r="BVB6" s="275"/>
      <c r="BVC6" s="275"/>
      <c r="BVD6" s="275"/>
      <c r="BVE6" s="275"/>
      <c r="BVF6" s="275"/>
      <c r="BVG6" s="275"/>
      <c r="BVH6" s="275"/>
      <c r="BVI6" s="275"/>
      <c r="BVJ6" s="275"/>
      <c r="BVK6" s="275"/>
      <c r="BVL6" s="275"/>
      <c r="BVM6" s="275"/>
      <c r="BVN6" s="275"/>
      <c r="BVO6" s="275"/>
      <c r="BVP6" s="275"/>
      <c r="BVQ6" s="275"/>
      <c r="BVR6" s="275"/>
      <c r="BVS6" s="275"/>
      <c r="BVT6" s="275"/>
      <c r="BVU6" s="275"/>
      <c r="BVV6" s="275"/>
      <c r="BVW6" s="275"/>
      <c r="BVX6" s="275"/>
      <c r="BVY6" s="275"/>
      <c r="BVZ6" s="275"/>
      <c r="BWA6" s="275"/>
      <c r="BWB6" s="275"/>
      <c r="BWC6" s="275"/>
      <c r="BWD6" s="275"/>
      <c r="BWE6" s="275"/>
      <c r="BWF6" s="275"/>
      <c r="BWG6" s="275"/>
      <c r="BWH6" s="275"/>
      <c r="BWI6" s="275"/>
      <c r="BWJ6" s="275"/>
      <c r="BWK6" s="275"/>
      <c r="BWL6" s="275"/>
      <c r="BWM6" s="275"/>
      <c r="BWN6" s="275"/>
      <c r="BWO6" s="275"/>
      <c r="BWP6" s="275"/>
      <c r="BWQ6" s="275"/>
      <c r="BWR6" s="275"/>
      <c r="BWS6" s="275"/>
      <c r="BWT6" s="275"/>
      <c r="BWU6" s="275"/>
      <c r="BWV6" s="275"/>
      <c r="BWW6" s="275"/>
      <c r="BWX6" s="275"/>
      <c r="BWY6" s="275"/>
      <c r="BWZ6" s="275"/>
      <c r="BXA6" s="275"/>
      <c r="BXB6" s="275"/>
      <c r="BXC6" s="275"/>
      <c r="BXD6" s="275"/>
      <c r="BXE6" s="275"/>
      <c r="BXF6" s="275"/>
      <c r="BXG6" s="275"/>
      <c r="BXH6" s="275"/>
      <c r="BXI6" s="275"/>
      <c r="BXJ6" s="275"/>
      <c r="BXK6" s="275"/>
      <c r="BXL6" s="275"/>
      <c r="BXM6" s="275"/>
      <c r="BXN6" s="275"/>
      <c r="BXO6" s="275"/>
      <c r="BXP6" s="275"/>
      <c r="BXQ6" s="275"/>
      <c r="BXR6" s="275"/>
      <c r="BXS6" s="275"/>
      <c r="BXT6" s="275"/>
      <c r="BXU6" s="275"/>
      <c r="BXV6" s="275"/>
      <c r="BXW6" s="275"/>
      <c r="BXX6" s="275"/>
      <c r="BXY6" s="275"/>
      <c r="BXZ6" s="275"/>
      <c r="BYA6" s="275"/>
      <c r="BYB6" s="275"/>
      <c r="BYC6" s="275"/>
      <c r="BYD6" s="275"/>
      <c r="BYE6" s="275"/>
      <c r="BYF6" s="275"/>
      <c r="BYG6" s="275"/>
      <c r="BYH6" s="275"/>
      <c r="BYI6" s="275"/>
      <c r="BYJ6" s="275"/>
      <c r="BYK6" s="275"/>
      <c r="BYL6" s="275"/>
      <c r="BYM6" s="275"/>
      <c r="BYN6" s="275"/>
      <c r="BYO6" s="275"/>
      <c r="BYP6" s="275"/>
      <c r="BYQ6" s="275"/>
      <c r="BYR6" s="275"/>
      <c r="BYS6" s="275"/>
      <c r="BYT6" s="275"/>
      <c r="BYU6" s="275"/>
      <c r="BYV6" s="275"/>
      <c r="BYW6" s="275"/>
      <c r="BYX6" s="275"/>
      <c r="BYY6" s="275"/>
      <c r="BYZ6" s="275"/>
      <c r="BZA6" s="275"/>
      <c r="BZB6" s="275"/>
      <c r="BZC6" s="275"/>
      <c r="BZD6" s="275"/>
      <c r="BZE6" s="275"/>
      <c r="BZF6" s="275"/>
      <c r="BZG6" s="275"/>
      <c r="BZH6" s="275"/>
      <c r="BZI6" s="275"/>
      <c r="BZJ6" s="275"/>
      <c r="BZK6" s="275"/>
      <c r="BZL6" s="275"/>
      <c r="BZM6" s="275"/>
      <c r="BZN6" s="275"/>
      <c r="BZO6" s="275"/>
      <c r="BZP6" s="275"/>
      <c r="BZQ6" s="275"/>
      <c r="BZR6" s="275"/>
      <c r="BZS6" s="275"/>
      <c r="BZT6" s="275"/>
      <c r="BZU6" s="275"/>
      <c r="BZV6" s="275"/>
      <c r="BZW6" s="275"/>
      <c r="BZX6" s="275"/>
      <c r="BZY6" s="275"/>
      <c r="BZZ6" s="275"/>
      <c r="CAA6" s="275"/>
      <c r="CAB6" s="275"/>
      <c r="CAC6" s="275"/>
      <c r="CAD6" s="275"/>
      <c r="CAE6" s="275"/>
      <c r="CAF6" s="275"/>
      <c r="CAG6" s="275"/>
      <c r="CAH6" s="275"/>
      <c r="CAI6" s="275"/>
      <c r="CAJ6" s="275"/>
      <c r="CAK6" s="275"/>
      <c r="CAL6" s="275"/>
      <c r="CAM6" s="275"/>
      <c r="CAN6" s="275"/>
      <c r="CAO6" s="275"/>
      <c r="CAP6" s="275"/>
      <c r="CAQ6" s="275"/>
      <c r="CAR6" s="275"/>
      <c r="CAS6" s="275"/>
      <c r="CAT6" s="275"/>
      <c r="CAU6" s="275"/>
      <c r="CAV6" s="275"/>
      <c r="CAW6" s="275"/>
      <c r="CAX6" s="275"/>
      <c r="CAY6" s="275"/>
      <c r="CAZ6" s="275"/>
      <c r="CBA6" s="275"/>
      <c r="CBB6" s="275"/>
      <c r="CBC6" s="275"/>
      <c r="CBD6" s="275"/>
      <c r="CBE6" s="275"/>
      <c r="CBF6" s="275"/>
      <c r="CBG6" s="275"/>
      <c r="CBH6" s="275"/>
      <c r="CBI6" s="275"/>
      <c r="CBJ6" s="275"/>
      <c r="CBK6" s="275"/>
      <c r="CBL6" s="275"/>
      <c r="CBM6" s="275"/>
      <c r="CBN6" s="275"/>
      <c r="CBO6" s="275"/>
      <c r="CBP6" s="275"/>
      <c r="CBQ6" s="275"/>
      <c r="CBR6" s="275"/>
      <c r="CBS6" s="275"/>
      <c r="CBT6" s="275"/>
      <c r="CBU6" s="275"/>
      <c r="CBV6" s="275"/>
      <c r="CBW6" s="275"/>
      <c r="CBX6" s="275"/>
      <c r="CBY6" s="275"/>
      <c r="CBZ6" s="275"/>
      <c r="CCA6" s="275"/>
      <c r="CCB6" s="275"/>
      <c r="CCC6" s="275"/>
      <c r="CCD6" s="275"/>
      <c r="CCE6" s="275"/>
      <c r="CCF6" s="275"/>
      <c r="CCG6" s="275"/>
      <c r="CCH6" s="275"/>
      <c r="CCI6" s="275"/>
      <c r="CCJ6" s="275"/>
      <c r="CCK6" s="275"/>
      <c r="CCL6" s="275"/>
      <c r="CCM6" s="275"/>
      <c r="CCN6" s="275"/>
      <c r="CCO6" s="275"/>
      <c r="CCP6" s="275"/>
      <c r="CCQ6" s="275"/>
      <c r="CCR6" s="275"/>
      <c r="CCS6" s="275"/>
      <c r="CCT6" s="275"/>
      <c r="CCU6" s="275"/>
      <c r="CCV6" s="275"/>
      <c r="CCW6" s="275"/>
      <c r="CCX6" s="275"/>
      <c r="CCY6" s="275"/>
      <c r="CCZ6" s="275"/>
      <c r="CDA6" s="275"/>
      <c r="CDB6" s="275"/>
      <c r="CDC6" s="275"/>
      <c r="CDD6" s="275"/>
      <c r="CDE6" s="275"/>
      <c r="CDF6" s="275"/>
      <c r="CDG6" s="275"/>
      <c r="CDH6" s="275"/>
      <c r="CDI6" s="275"/>
      <c r="CDJ6" s="275"/>
      <c r="CDK6" s="275"/>
      <c r="CDL6" s="275"/>
      <c r="CDM6" s="275"/>
      <c r="CDN6" s="275"/>
      <c r="CDO6" s="275"/>
      <c r="CDP6" s="275"/>
      <c r="CDQ6" s="275"/>
      <c r="CDR6" s="275"/>
      <c r="CDS6" s="275"/>
      <c r="CDT6" s="275"/>
      <c r="CDU6" s="275"/>
      <c r="CDV6" s="275"/>
      <c r="CDW6" s="275"/>
      <c r="CDX6" s="275"/>
      <c r="CDY6" s="275"/>
      <c r="CDZ6" s="275"/>
      <c r="CEA6" s="275"/>
      <c r="CEB6" s="275"/>
      <c r="CEC6" s="275"/>
      <c r="CED6" s="275"/>
      <c r="CEE6" s="275"/>
      <c r="CEF6" s="275"/>
      <c r="CEG6" s="275"/>
      <c r="CEH6" s="275"/>
      <c r="CEI6" s="275"/>
      <c r="CEJ6" s="275"/>
      <c r="CEK6" s="275"/>
      <c r="CEL6" s="275"/>
      <c r="CEM6" s="275"/>
      <c r="CEN6" s="275"/>
      <c r="CEO6" s="275"/>
      <c r="CEP6" s="275"/>
      <c r="CEQ6" s="275"/>
      <c r="CER6" s="275"/>
      <c r="CES6" s="275"/>
      <c r="CET6" s="275"/>
      <c r="CEU6" s="275"/>
      <c r="CEV6" s="275"/>
      <c r="CEW6" s="275"/>
      <c r="CEX6" s="275"/>
      <c r="CEY6" s="275"/>
      <c r="CEZ6" s="275"/>
      <c r="CFA6" s="275"/>
      <c r="CFB6" s="275"/>
      <c r="CFC6" s="275"/>
      <c r="CFD6" s="275"/>
      <c r="CFE6" s="275"/>
      <c r="CFF6" s="275"/>
      <c r="CFG6" s="275"/>
      <c r="CFH6" s="275"/>
      <c r="CFI6" s="275"/>
      <c r="CFJ6" s="275"/>
      <c r="CFK6" s="275"/>
      <c r="CFL6" s="275"/>
      <c r="CFM6" s="275"/>
      <c r="CFN6" s="275"/>
      <c r="CFO6" s="275"/>
      <c r="CFP6" s="275"/>
      <c r="CFQ6" s="275"/>
      <c r="CFR6" s="275"/>
      <c r="CFS6" s="275"/>
      <c r="CFT6" s="275"/>
      <c r="CFU6" s="275"/>
      <c r="CFV6" s="275"/>
      <c r="CFW6" s="275"/>
      <c r="CFX6" s="275"/>
      <c r="CFY6" s="275"/>
      <c r="CFZ6" s="275"/>
      <c r="CGA6" s="275"/>
      <c r="CGB6" s="275"/>
      <c r="CGC6" s="275"/>
      <c r="CGD6" s="275"/>
      <c r="CGE6" s="275"/>
      <c r="CGF6" s="275"/>
      <c r="CGG6" s="275"/>
      <c r="CGH6" s="275"/>
      <c r="CGI6" s="275"/>
      <c r="CGJ6" s="275"/>
      <c r="CGK6" s="275"/>
      <c r="CGL6" s="275"/>
      <c r="CGM6" s="275"/>
      <c r="CGN6" s="275"/>
      <c r="CGO6" s="275"/>
      <c r="CGP6" s="275"/>
      <c r="CGQ6" s="275"/>
      <c r="CGR6" s="275"/>
      <c r="CGS6" s="275"/>
      <c r="CGT6" s="275"/>
      <c r="CGU6" s="275"/>
      <c r="CGV6" s="275"/>
      <c r="CGW6" s="275"/>
      <c r="CGX6" s="275"/>
      <c r="CGY6" s="275"/>
      <c r="CGZ6" s="275"/>
      <c r="CHA6" s="275"/>
      <c r="CHB6" s="275"/>
      <c r="CHC6" s="275"/>
      <c r="CHD6" s="275"/>
      <c r="CHE6" s="275"/>
      <c r="CHF6" s="275"/>
      <c r="CHG6" s="275"/>
      <c r="CHH6" s="275"/>
      <c r="CHI6" s="275"/>
      <c r="CHJ6" s="275"/>
      <c r="CHK6" s="275"/>
      <c r="CHL6" s="275"/>
      <c r="CHM6" s="275"/>
      <c r="CHN6" s="275"/>
      <c r="CHO6" s="275"/>
      <c r="CHP6" s="275"/>
      <c r="CHQ6" s="275"/>
      <c r="CHR6" s="275"/>
      <c r="CHS6" s="275"/>
      <c r="CHT6" s="275"/>
      <c r="CHU6" s="275"/>
      <c r="CHV6" s="275"/>
      <c r="CHW6" s="275"/>
      <c r="CHX6" s="275"/>
      <c r="CHY6" s="275"/>
      <c r="CHZ6" s="275"/>
      <c r="CIA6" s="275"/>
      <c r="CIB6" s="275"/>
      <c r="CIC6" s="275"/>
      <c r="CID6" s="275"/>
      <c r="CIE6" s="275"/>
      <c r="CIF6" s="275"/>
      <c r="CIG6" s="275"/>
      <c r="CIH6" s="275"/>
      <c r="CII6" s="275"/>
      <c r="CIJ6" s="275"/>
      <c r="CIK6" s="275"/>
      <c r="CIL6" s="275"/>
      <c r="CIM6" s="275"/>
      <c r="CIN6" s="275"/>
      <c r="CIO6" s="275"/>
      <c r="CIP6" s="275"/>
      <c r="CIQ6" s="275"/>
      <c r="CIR6" s="275"/>
      <c r="CIS6" s="275"/>
      <c r="CIT6" s="275"/>
      <c r="CIU6" s="275"/>
      <c r="CIV6" s="275"/>
      <c r="CIW6" s="275"/>
      <c r="CIX6" s="275"/>
      <c r="CIY6" s="275"/>
      <c r="CIZ6" s="275"/>
      <c r="CJA6" s="275"/>
      <c r="CJB6" s="275"/>
      <c r="CJC6" s="275"/>
      <c r="CJD6" s="275"/>
      <c r="CJE6" s="275"/>
      <c r="CJF6" s="275"/>
      <c r="CJG6" s="275"/>
      <c r="CJH6" s="275"/>
      <c r="CJI6" s="275"/>
      <c r="CJJ6" s="275"/>
      <c r="CJK6" s="275"/>
      <c r="CJL6" s="275"/>
      <c r="CJM6" s="275"/>
      <c r="CJN6" s="275"/>
      <c r="CJO6" s="275"/>
      <c r="CJP6" s="275"/>
      <c r="CJQ6" s="275"/>
      <c r="CJR6" s="275"/>
      <c r="CJS6" s="275"/>
      <c r="CJT6" s="275"/>
      <c r="CJU6" s="275"/>
      <c r="CJV6" s="275"/>
      <c r="CJW6" s="275"/>
      <c r="CJX6" s="275"/>
      <c r="CJY6" s="275"/>
      <c r="CJZ6" s="275"/>
      <c r="CKA6" s="275"/>
      <c r="CKB6" s="275"/>
      <c r="CKC6" s="275"/>
      <c r="CKD6" s="275"/>
      <c r="CKE6" s="275"/>
      <c r="CKF6" s="275"/>
      <c r="CKG6" s="275"/>
      <c r="CKH6" s="275"/>
      <c r="CKI6" s="275"/>
      <c r="CKJ6" s="275"/>
      <c r="CKK6" s="275"/>
      <c r="CKL6" s="275"/>
      <c r="CKM6" s="275"/>
      <c r="CKN6" s="275"/>
      <c r="CKO6" s="275"/>
      <c r="CKP6" s="275"/>
      <c r="CKQ6" s="275"/>
      <c r="CKR6" s="275"/>
      <c r="CKS6" s="275"/>
      <c r="CKT6" s="275"/>
      <c r="CKU6" s="275"/>
      <c r="CKV6" s="275"/>
      <c r="CKW6" s="275"/>
      <c r="CKX6" s="275"/>
      <c r="CKY6" s="275"/>
      <c r="CKZ6" s="275"/>
      <c r="CLA6" s="275"/>
      <c r="CLB6" s="275"/>
      <c r="CLC6" s="275"/>
      <c r="CLD6" s="275"/>
      <c r="CLE6" s="275"/>
      <c r="CLF6" s="275"/>
      <c r="CLG6" s="275"/>
      <c r="CLH6" s="275"/>
      <c r="CLI6" s="275"/>
      <c r="CLJ6" s="275"/>
      <c r="CLK6" s="275"/>
      <c r="CLL6" s="275"/>
      <c r="CLM6" s="275"/>
      <c r="CLN6" s="275"/>
      <c r="CLO6" s="275"/>
      <c r="CLP6" s="275"/>
      <c r="CLQ6" s="275"/>
      <c r="CLR6" s="275"/>
      <c r="CLS6" s="275"/>
      <c r="CLT6" s="275"/>
      <c r="CLU6" s="275"/>
      <c r="CLV6" s="275"/>
      <c r="CLW6" s="275"/>
      <c r="CLX6" s="275"/>
      <c r="CLY6" s="275"/>
      <c r="CLZ6" s="275"/>
      <c r="CMA6" s="275"/>
      <c r="CMB6" s="275"/>
      <c r="CMC6" s="275"/>
      <c r="CMD6" s="275"/>
      <c r="CME6" s="275"/>
      <c r="CMF6" s="275"/>
      <c r="CMG6" s="275"/>
      <c r="CMH6" s="275"/>
      <c r="CMI6" s="275"/>
      <c r="CMJ6" s="275"/>
      <c r="CMK6" s="275"/>
      <c r="CML6" s="275"/>
      <c r="CMM6" s="275"/>
      <c r="CMN6" s="275"/>
      <c r="CMO6" s="275"/>
      <c r="CMP6" s="275"/>
      <c r="CMQ6" s="275"/>
      <c r="CMR6" s="275"/>
      <c r="CMS6" s="275"/>
      <c r="CMT6" s="275"/>
      <c r="CMU6" s="275"/>
      <c r="CMV6" s="275"/>
      <c r="CMW6" s="275"/>
      <c r="CMX6" s="275"/>
      <c r="CMY6" s="275"/>
      <c r="CMZ6" s="275"/>
      <c r="CNA6" s="275"/>
      <c r="CNB6" s="275"/>
      <c r="CNC6" s="275"/>
      <c r="CND6" s="275"/>
      <c r="CNE6" s="275"/>
      <c r="CNF6" s="275"/>
      <c r="CNG6" s="275"/>
      <c r="CNH6" s="275"/>
      <c r="CNI6" s="275"/>
      <c r="CNJ6" s="275"/>
      <c r="CNK6" s="275"/>
      <c r="CNL6" s="275"/>
      <c r="CNM6" s="275"/>
      <c r="CNN6" s="275"/>
      <c r="CNO6" s="275"/>
      <c r="CNP6" s="275"/>
      <c r="CNQ6" s="275"/>
      <c r="CNR6" s="275"/>
      <c r="CNS6" s="275"/>
      <c r="CNT6" s="275"/>
      <c r="CNU6" s="275"/>
      <c r="CNV6" s="275"/>
      <c r="CNW6" s="275"/>
      <c r="CNX6" s="275"/>
      <c r="CNY6" s="275"/>
      <c r="CNZ6" s="275"/>
      <c r="COA6" s="275"/>
      <c r="COB6" s="275"/>
      <c r="COC6" s="275"/>
      <c r="COD6" s="275"/>
      <c r="COE6" s="275"/>
      <c r="COF6" s="275"/>
      <c r="COG6" s="275"/>
      <c r="COH6" s="275"/>
      <c r="COI6" s="275"/>
      <c r="COJ6" s="275"/>
      <c r="COK6" s="275"/>
      <c r="COL6" s="275"/>
      <c r="COM6" s="275"/>
      <c r="CON6" s="275"/>
      <c r="COO6" s="275"/>
      <c r="COP6" s="275"/>
      <c r="COQ6" s="275"/>
      <c r="COR6" s="275"/>
      <c r="COS6" s="275"/>
      <c r="COT6" s="275"/>
      <c r="COU6" s="275"/>
      <c r="COV6" s="275"/>
      <c r="COW6" s="275"/>
      <c r="COX6" s="275"/>
      <c r="COY6" s="275"/>
      <c r="COZ6" s="275"/>
      <c r="CPA6" s="275"/>
      <c r="CPB6" s="275"/>
      <c r="CPC6" s="275"/>
      <c r="CPD6" s="275"/>
      <c r="CPE6" s="275"/>
      <c r="CPF6" s="275"/>
      <c r="CPG6" s="275"/>
      <c r="CPH6" s="275"/>
      <c r="CPI6" s="275"/>
      <c r="CPJ6" s="275"/>
      <c r="CPK6" s="275"/>
      <c r="CPL6" s="275"/>
      <c r="CPM6" s="275"/>
      <c r="CPN6" s="275"/>
      <c r="CPO6" s="275"/>
      <c r="CPP6" s="275"/>
      <c r="CPQ6" s="275"/>
      <c r="CPR6" s="275"/>
      <c r="CPS6" s="275"/>
      <c r="CPT6" s="275"/>
      <c r="CPU6" s="275"/>
      <c r="CPV6" s="275"/>
      <c r="CPW6" s="275"/>
      <c r="CPX6" s="275"/>
      <c r="CPY6" s="275"/>
      <c r="CPZ6" s="275"/>
      <c r="CQA6" s="275"/>
      <c r="CQB6" s="275"/>
      <c r="CQC6" s="275"/>
      <c r="CQD6" s="275"/>
      <c r="CQE6" s="275"/>
      <c r="CQF6" s="275"/>
      <c r="CQG6" s="275"/>
      <c r="CQH6" s="275"/>
      <c r="CQI6" s="275"/>
      <c r="CQJ6" s="275"/>
      <c r="CQK6" s="275"/>
      <c r="CQL6" s="275"/>
      <c r="CQM6" s="275"/>
      <c r="CQN6" s="275"/>
      <c r="CQO6" s="275"/>
      <c r="CQP6" s="275"/>
      <c r="CQQ6" s="275"/>
      <c r="CQR6" s="275"/>
      <c r="CQS6" s="275"/>
      <c r="CQT6" s="275"/>
      <c r="CQU6" s="275"/>
      <c r="CQV6" s="275"/>
      <c r="CQW6" s="275"/>
      <c r="CQX6" s="275"/>
      <c r="CQY6" s="275"/>
      <c r="CQZ6" s="275"/>
      <c r="CRA6" s="275"/>
      <c r="CRB6" s="275"/>
      <c r="CRC6" s="275"/>
      <c r="CRD6" s="275"/>
      <c r="CRE6" s="275"/>
      <c r="CRF6" s="275"/>
      <c r="CRG6" s="275"/>
      <c r="CRH6" s="275"/>
      <c r="CRI6" s="275"/>
      <c r="CRJ6" s="275"/>
      <c r="CRK6" s="275"/>
      <c r="CRL6" s="275"/>
      <c r="CRM6" s="275"/>
      <c r="CRN6" s="275"/>
      <c r="CRO6" s="275"/>
      <c r="CRP6" s="275"/>
      <c r="CRQ6" s="275"/>
      <c r="CRR6" s="275"/>
      <c r="CRS6" s="275"/>
      <c r="CRT6" s="275"/>
      <c r="CRU6" s="275"/>
      <c r="CRV6" s="275"/>
      <c r="CRW6" s="275"/>
      <c r="CRX6" s="275"/>
      <c r="CRY6" s="275"/>
      <c r="CRZ6" s="275"/>
      <c r="CSA6" s="275"/>
      <c r="CSB6" s="275"/>
      <c r="CSC6" s="275"/>
      <c r="CSD6" s="275"/>
      <c r="CSE6" s="275"/>
      <c r="CSF6" s="275"/>
      <c r="CSG6" s="275"/>
      <c r="CSH6" s="275"/>
      <c r="CSI6" s="275"/>
      <c r="CSJ6" s="275"/>
      <c r="CSK6" s="275"/>
      <c r="CSL6" s="275"/>
      <c r="CSM6" s="275"/>
      <c r="CSN6" s="275"/>
      <c r="CSO6" s="275"/>
      <c r="CSP6" s="275"/>
      <c r="CSQ6" s="275"/>
      <c r="CSR6" s="275"/>
      <c r="CSS6" s="275"/>
      <c r="CST6" s="275"/>
      <c r="CSU6" s="275"/>
      <c r="CSV6" s="275"/>
      <c r="CSW6" s="275"/>
      <c r="CSX6" s="275"/>
      <c r="CSY6" s="275"/>
      <c r="CSZ6" s="275"/>
      <c r="CTA6" s="275"/>
      <c r="CTB6" s="275"/>
      <c r="CTC6" s="275"/>
      <c r="CTD6" s="275"/>
      <c r="CTE6" s="275"/>
      <c r="CTF6" s="275"/>
      <c r="CTG6" s="275"/>
      <c r="CTH6" s="275"/>
      <c r="CTI6" s="275"/>
      <c r="CTJ6" s="275"/>
      <c r="CTK6" s="275"/>
      <c r="CTL6" s="275"/>
      <c r="CTM6" s="275"/>
      <c r="CTN6" s="275"/>
      <c r="CTO6" s="275"/>
      <c r="CTP6" s="275"/>
      <c r="CTQ6" s="275"/>
      <c r="CTR6" s="275"/>
      <c r="CTS6" s="275"/>
      <c r="CTT6" s="275"/>
      <c r="CTU6" s="275"/>
      <c r="CTV6" s="275"/>
      <c r="CTW6" s="275"/>
      <c r="CTX6" s="275"/>
      <c r="CTY6" s="275"/>
      <c r="CTZ6" s="275"/>
      <c r="CUA6" s="275"/>
      <c r="CUB6" s="275"/>
      <c r="CUC6" s="275"/>
      <c r="CUD6" s="275"/>
      <c r="CUE6" s="275"/>
      <c r="CUF6" s="275"/>
      <c r="CUG6" s="275"/>
      <c r="CUH6" s="275"/>
      <c r="CUI6" s="275"/>
      <c r="CUJ6" s="275"/>
      <c r="CUK6" s="275"/>
      <c r="CUL6" s="275"/>
      <c r="CUM6" s="275"/>
      <c r="CUN6" s="275"/>
      <c r="CUO6" s="275"/>
      <c r="CUP6" s="275"/>
      <c r="CUQ6" s="275"/>
      <c r="CUR6" s="275"/>
      <c r="CUS6" s="275"/>
      <c r="CUT6" s="275"/>
      <c r="CUU6" s="275"/>
      <c r="CUV6" s="275"/>
      <c r="CUW6" s="275"/>
      <c r="CUX6" s="275"/>
      <c r="CUY6" s="275"/>
      <c r="CUZ6" s="275"/>
      <c r="CVA6" s="275"/>
      <c r="CVB6" s="275"/>
      <c r="CVC6" s="275"/>
      <c r="CVD6" s="275"/>
      <c r="CVE6" s="275"/>
      <c r="CVF6" s="275"/>
      <c r="CVG6" s="275"/>
      <c r="CVH6" s="275"/>
      <c r="CVI6" s="275"/>
      <c r="CVJ6" s="275"/>
      <c r="CVK6" s="275"/>
      <c r="CVL6" s="275"/>
      <c r="CVM6" s="275"/>
      <c r="CVN6" s="275"/>
      <c r="CVO6" s="275"/>
      <c r="CVP6" s="275"/>
      <c r="CVQ6" s="275"/>
      <c r="CVR6" s="275"/>
      <c r="CVS6" s="275"/>
      <c r="CVT6" s="275"/>
      <c r="CVU6" s="275"/>
      <c r="CVV6" s="275"/>
      <c r="CVW6" s="275"/>
      <c r="CVX6" s="275"/>
      <c r="CVY6" s="275"/>
      <c r="CVZ6" s="275"/>
      <c r="CWA6" s="275"/>
      <c r="CWB6" s="275"/>
      <c r="CWC6" s="275"/>
      <c r="CWD6" s="275"/>
      <c r="CWE6" s="275"/>
      <c r="CWF6" s="275"/>
      <c r="CWG6" s="275"/>
      <c r="CWH6" s="275"/>
      <c r="CWI6" s="275"/>
      <c r="CWJ6" s="275"/>
      <c r="CWK6" s="275"/>
      <c r="CWL6" s="275"/>
      <c r="CWM6" s="275"/>
      <c r="CWN6" s="275"/>
      <c r="CWO6" s="275"/>
      <c r="CWP6" s="275"/>
      <c r="CWQ6" s="275"/>
      <c r="CWR6" s="275"/>
      <c r="CWS6" s="275"/>
      <c r="CWT6" s="275"/>
      <c r="CWU6" s="275"/>
      <c r="CWV6" s="275"/>
      <c r="CWW6" s="275"/>
      <c r="CWX6" s="275"/>
      <c r="CWY6" s="275"/>
      <c r="CWZ6" s="275"/>
      <c r="CXA6" s="275"/>
      <c r="CXB6" s="275"/>
      <c r="CXC6" s="275"/>
      <c r="CXD6" s="275"/>
      <c r="CXE6" s="275"/>
      <c r="CXF6" s="275"/>
      <c r="CXG6" s="275"/>
      <c r="CXH6" s="275"/>
      <c r="CXI6" s="275"/>
      <c r="CXJ6" s="275"/>
      <c r="CXK6" s="275"/>
      <c r="CXL6" s="275"/>
      <c r="CXM6" s="275"/>
      <c r="CXN6" s="275"/>
      <c r="CXO6" s="275"/>
      <c r="CXP6" s="275"/>
      <c r="CXQ6" s="275"/>
      <c r="CXR6" s="275"/>
      <c r="CXS6" s="275"/>
      <c r="CXT6" s="275"/>
      <c r="CXU6" s="275"/>
      <c r="CXV6" s="275"/>
      <c r="CXW6" s="275"/>
      <c r="CXX6" s="275"/>
      <c r="CXY6" s="275"/>
      <c r="CXZ6" s="275"/>
      <c r="CYA6" s="275"/>
      <c r="CYB6" s="275"/>
      <c r="CYC6" s="275"/>
      <c r="CYD6" s="275"/>
      <c r="CYE6" s="275"/>
      <c r="CYF6" s="275"/>
      <c r="CYG6" s="275"/>
      <c r="CYH6" s="275"/>
      <c r="CYI6" s="275"/>
      <c r="CYJ6" s="275"/>
      <c r="CYK6" s="275"/>
      <c r="CYL6" s="275"/>
      <c r="CYM6" s="275"/>
      <c r="CYN6" s="275"/>
      <c r="CYO6" s="275"/>
      <c r="CYP6" s="275"/>
      <c r="CYQ6" s="275"/>
      <c r="CYR6" s="275"/>
      <c r="CYS6" s="275"/>
      <c r="CYT6" s="275"/>
      <c r="CYU6" s="275"/>
      <c r="CYV6" s="275"/>
      <c r="CYW6" s="275"/>
      <c r="CYX6" s="275"/>
      <c r="CYY6" s="275"/>
      <c r="CYZ6" s="275"/>
      <c r="CZA6" s="275"/>
      <c r="CZB6" s="275"/>
      <c r="CZC6" s="275"/>
      <c r="CZD6" s="275"/>
      <c r="CZE6" s="275"/>
      <c r="CZF6" s="275"/>
      <c r="CZG6" s="275"/>
      <c r="CZH6" s="275"/>
      <c r="CZI6" s="275"/>
      <c r="CZJ6" s="275"/>
      <c r="CZK6" s="275"/>
      <c r="CZL6" s="275"/>
      <c r="CZM6" s="275"/>
      <c r="CZN6" s="275"/>
      <c r="CZO6" s="275"/>
      <c r="CZP6" s="275"/>
      <c r="CZQ6" s="275"/>
      <c r="CZR6" s="275"/>
      <c r="CZS6" s="275"/>
      <c r="CZT6" s="275"/>
      <c r="CZU6" s="275"/>
      <c r="CZV6" s="275"/>
      <c r="CZW6" s="275"/>
      <c r="CZX6" s="275"/>
      <c r="CZY6" s="275"/>
      <c r="CZZ6" s="275"/>
      <c r="DAA6" s="275"/>
      <c r="DAB6" s="275"/>
      <c r="DAC6" s="275"/>
      <c r="DAD6" s="275"/>
      <c r="DAE6" s="275"/>
      <c r="DAF6" s="275"/>
      <c r="DAG6" s="275"/>
      <c r="DAH6" s="275"/>
      <c r="DAI6" s="275"/>
      <c r="DAJ6" s="275"/>
      <c r="DAK6" s="275"/>
      <c r="DAL6" s="275"/>
      <c r="DAM6" s="275"/>
      <c r="DAN6" s="275"/>
      <c r="DAO6" s="275"/>
      <c r="DAP6" s="275"/>
      <c r="DAQ6" s="275"/>
      <c r="DAR6" s="275"/>
      <c r="DAS6" s="275"/>
      <c r="DAT6" s="275"/>
      <c r="DAU6" s="275"/>
      <c r="DAV6" s="275"/>
      <c r="DAW6" s="275"/>
      <c r="DAX6" s="275"/>
      <c r="DAY6" s="275"/>
      <c r="DAZ6" s="275"/>
      <c r="DBA6" s="275"/>
      <c r="DBB6" s="275"/>
      <c r="DBC6" s="275"/>
      <c r="DBD6" s="275"/>
      <c r="DBE6" s="275"/>
      <c r="DBF6" s="275"/>
      <c r="DBG6" s="275"/>
      <c r="DBH6" s="275"/>
      <c r="DBI6" s="275"/>
      <c r="DBJ6" s="275"/>
      <c r="DBK6" s="275"/>
      <c r="DBL6" s="275"/>
      <c r="DBM6" s="275"/>
      <c r="DBN6" s="275"/>
      <c r="DBO6" s="275"/>
      <c r="DBP6" s="275"/>
      <c r="DBQ6" s="275"/>
      <c r="DBR6" s="275"/>
      <c r="DBS6" s="275"/>
      <c r="DBT6" s="275"/>
      <c r="DBU6" s="275"/>
      <c r="DBV6" s="275"/>
      <c r="DBW6" s="275"/>
      <c r="DBX6" s="275"/>
      <c r="DBY6" s="275"/>
      <c r="DBZ6" s="275"/>
      <c r="DCA6" s="275"/>
      <c r="DCB6" s="275"/>
      <c r="DCC6" s="275"/>
      <c r="DCD6" s="275"/>
      <c r="DCE6" s="275"/>
      <c r="DCF6" s="275"/>
      <c r="DCG6" s="275"/>
      <c r="DCH6" s="275"/>
      <c r="DCI6" s="275"/>
      <c r="DCJ6" s="275"/>
      <c r="DCK6" s="275"/>
      <c r="DCL6" s="275"/>
      <c r="DCM6" s="275"/>
      <c r="DCN6" s="275"/>
      <c r="DCO6" s="275"/>
      <c r="DCP6" s="275"/>
      <c r="DCQ6" s="275"/>
      <c r="DCR6" s="275"/>
      <c r="DCS6" s="275"/>
      <c r="DCT6" s="275"/>
      <c r="DCU6" s="275"/>
      <c r="DCV6" s="275"/>
      <c r="DCW6" s="275"/>
      <c r="DCX6" s="275"/>
      <c r="DCY6" s="275"/>
      <c r="DCZ6" s="275"/>
      <c r="DDA6" s="275"/>
      <c r="DDB6" s="275"/>
      <c r="DDC6" s="275"/>
      <c r="DDD6" s="275"/>
      <c r="DDE6" s="275"/>
      <c r="DDF6" s="275"/>
      <c r="DDG6" s="275"/>
      <c r="DDH6" s="275"/>
      <c r="DDI6" s="275"/>
      <c r="DDJ6" s="275"/>
      <c r="DDK6" s="275"/>
      <c r="DDL6" s="275"/>
      <c r="DDM6" s="275"/>
      <c r="DDN6" s="275"/>
      <c r="DDO6" s="275"/>
      <c r="DDP6" s="275"/>
      <c r="DDQ6" s="275"/>
      <c r="DDR6" s="275"/>
      <c r="DDS6" s="275"/>
      <c r="DDT6" s="275"/>
      <c r="DDU6" s="275"/>
      <c r="DDV6" s="275"/>
      <c r="DDW6" s="275"/>
      <c r="DDX6" s="275"/>
      <c r="DDY6" s="275"/>
      <c r="DDZ6" s="275"/>
      <c r="DEA6" s="275"/>
      <c r="DEB6" s="275"/>
      <c r="DEC6" s="275"/>
      <c r="DED6" s="275"/>
      <c r="DEE6" s="275"/>
      <c r="DEF6" s="275"/>
      <c r="DEG6" s="275"/>
      <c r="DEH6" s="275"/>
      <c r="DEI6" s="275"/>
      <c r="DEJ6" s="275"/>
      <c r="DEK6" s="275"/>
      <c r="DEL6" s="275"/>
      <c r="DEM6" s="275"/>
      <c r="DEN6" s="275"/>
      <c r="DEO6" s="275"/>
      <c r="DEP6" s="275"/>
      <c r="DEQ6" s="275"/>
      <c r="DER6" s="275"/>
      <c r="DES6" s="275"/>
      <c r="DET6" s="275"/>
      <c r="DEU6" s="275"/>
      <c r="DEV6" s="275"/>
      <c r="DEW6" s="275"/>
      <c r="DEX6" s="275"/>
      <c r="DEY6" s="275"/>
      <c r="DEZ6" s="275"/>
      <c r="DFA6" s="275"/>
      <c r="DFB6" s="275"/>
      <c r="DFC6" s="275"/>
      <c r="DFD6" s="275"/>
      <c r="DFE6" s="275"/>
      <c r="DFF6" s="275"/>
      <c r="DFG6" s="275"/>
      <c r="DFH6" s="275"/>
      <c r="DFI6" s="275"/>
      <c r="DFJ6" s="275"/>
      <c r="DFK6" s="275"/>
      <c r="DFL6" s="275"/>
      <c r="DFM6" s="275"/>
      <c r="DFN6" s="275"/>
      <c r="DFO6" s="275"/>
      <c r="DFP6" s="275"/>
      <c r="DFQ6" s="275"/>
      <c r="DFR6" s="275"/>
      <c r="DFS6" s="275"/>
      <c r="DFT6" s="275"/>
      <c r="DFU6" s="275"/>
      <c r="DFV6" s="275"/>
      <c r="DFW6" s="275"/>
      <c r="DFX6" s="275"/>
      <c r="DFY6" s="275"/>
      <c r="DFZ6" s="275"/>
      <c r="DGA6" s="275"/>
      <c r="DGB6" s="275"/>
      <c r="DGC6" s="275"/>
      <c r="DGD6" s="275"/>
      <c r="DGE6" s="275"/>
      <c r="DGF6" s="275"/>
      <c r="DGG6" s="275"/>
      <c r="DGH6" s="275"/>
      <c r="DGI6" s="275"/>
      <c r="DGJ6" s="275"/>
      <c r="DGK6" s="275"/>
      <c r="DGL6" s="275"/>
      <c r="DGM6" s="275"/>
      <c r="DGN6" s="275"/>
      <c r="DGO6" s="275"/>
      <c r="DGP6" s="275"/>
      <c r="DGQ6" s="275"/>
      <c r="DGR6" s="275"/>
      <c r="DGS6" s="275"/>
      <c r="DGT6" s="275"/>
      <c r="DGU6" s="275"/>
      <c r="DGV6" s="275"/>
      <c r="DGW6" s="275"/>
      <c r="DGX6" s="275"/>
      <c r="DGY6" s="275"/>
      <c r="DGZ6" s="275"/>
      <c r="DHA6" s="275"/>
      <c r="DHB6" s="275"/>
      <c r="DHC6" s="275"/>
      <c r="DHD6" s="275"/>
      <c r="DHE6" s="275"/>
      <c r="DHF6" s="275"/>
      <c r="DHG6" s="275"/>
      <c r="DHH6" s="275"/>
      <c r="DHI6" s="275"/>
      <c r="DHJ6" s="275"/>
      <c r="DHK6" s="275"/>
      <c r="DHL6" s="275"/>
      <c r="DHM6" s="275"/>
      <c r="DHN6" s="275"/>
      <c r="DHO6" s="275"/>
      <c r="DHP6" s="275"/>
      <c r="DHQ6" s="275"/>
      <c r="DHR6" s="275"/>
      <c r="DHS6" s="275"/>
      <c r="DHT6" s="275"/>
      <c r="DHU6" s="275"/>
      <c r="DHV6" s="275"/>
      <c r="DHW6" s="275"/>
      <c r="DHX6" s="275"/>
      <c r="DHY6" s="275"/>
      <c r="DHZ6" s="275"/>
      <c r="DIA6" s="275"/>
      <c r="DIB6" s="275"/>
      <c r="DIC6" s="275"/>
      <c r="DID6" s="275"/>
      <c r="DIE6" s="275"/>
      <c r="DIF6" s="275"/>
      <c r="DIG6" s="275"/>
      <c r="DIH6" s="275"/>
      <c r="DII6" s="275"/>
      <c r="DIJ6" s="275"/>
      <c r="DIK6" s="275"/>
      <c r="DIL6" s="275"/>
      <c r="DIM6" s="275"/>
      <c r="DIN6" s="275"/>
      <c r="DIO6" s="275"/>
      <c r="DIP6" s="275"/>
      <c r="DIQ6" s="275"/>
      <c r="DIR6" s="275"/>
      <c r="DIS6" s="275"/>
      <c r="DIT6" s="275"/>
      <c r="DIU6" s="275"/>
      <c r="DIV6" s="275"/>
      <c r="DIW6" s="275"/>
      <c r="DIX6" s="275"/>
      <c r="DIY6" s="275"/>
      <c r="DIZ6" s="275"/>
      <c r="DJA6" s="275"/>
      <c r="DJB6" s="275"/>
      <c r="DJC6" s="275"/>
      <c r="DJD6" s="275"/>
      <c r="DJE6" s="275"/>
      <c r="DJF6" s="275"/>
      <c r="DJG6" s="275"/>
      <c r="DJH6" s="275"/>
      <c r="DJI6" s="275"/>
      <c r="DJJ6" s="275"/>
      <c r="DJK6" s="275"/>
      <c r="DJL6" s="275"/>
      <c r="DJM6" s="275"/>
      <c r="DJN6" s="275"/>
      <c r="DJO6" s="275"/>
      <c r="DJP6" s="275"/>
      <c r="DJQ6" s="275"/>
      <c r="DJR6" s="275"/>
      <c r="DJS6" s="275"/>
      <c r="DJT6" s="275"/>
      <c r="DJU6" s="275"/>
      <c r="DJV6" s="275"/>
      <c r="DJW6" s="275"/>
      <c r="DJX6" s="275"/>
      <c r="DJY6" s="275"/>
      <c r="DJZ6" s="275"/>
      <c r="DKA6" s="275"/>
      <c r="DKB6" s="275"/>
      <c r="DKC6" s="275"/>
      <c r="DKD6" s="275"/>
      <c r="DKE6" s="275"/>
      <c r="DKF6" s="275"/>
      <c r="DKG6" s="275"/>
      <c r="DKH6" s="275"/>
      <c r="DKI6" s="275"/>
      <c r="DKJ6" s="275"/>
      <c r="DKK6" s="275"/>
      <c r="DKL6" s="275"/>
      <c r="DKM6" s="275"/>
      <c r="DKN6" s="275"/>
      <c r="DKO6" s="275"/>
      <c r="DKP6" s="275"/>
      <c r="DKQ6" s="275"/>
      <c r="DKR6" s="275"/>
      <c r="DKS6" s="275"/>
      <c r="DKT6" s="275"/>
      <c r="DKU6" s="275"/>
      <c r="DKV6" s="275"/>
      <c r="DKW6" s="275"/>
      <c r="DKX6" s="275"/>
      <c r="DKY6" s="275"/>
      <c r="DKZ6" s="275"/>
      <c r="DLA6" s="275"/>
      <c r="DLB6" s="275"/>
      <c r="DLC6" s="275"/>
      <c r="DLD6" s="275"/>
      <c r="DLE6" s="275"/>
      <c r="DLF6" s="275"/>
      <c r="DLG6" s="275"/>
      <c r="DLH6" s="275"/>
      <c r="DLI6" s="275"/>
      <c r="DLJ6" s="275"/>
      <c r="DLK6" s="275"/>
      <c r="DLL6" s="275"/>
      <c r="DLM6" s="275"/>
      <c r="DLN6" s="275"/>
      <c r="DLO6" s="275"/>
      <c r="DLP6" s="275"/>
      <c r="DLQ6" s="275"/>
      <c r="DLR6" s="275"/>
      <c r="DLS6" s="275"/>
      <c r="DLT6" s="275"/>
      <c r="DLU6" s="275"/>
      <c r="DLV6" s="275"/>
      <c r="DLW6" s="275"/>
      <c r="DLX6" s="275"/>
      <c r="DLY6" s="275"/>
      <c r="DLZ6" s="275"/>
      <c r="DMA6" s="275"/>
      <c r="DMB6" s="275"/>
      <c r="DMC6" s="275"/>
      <c r="DMD6" s="275"/>
      <c r="DME6" s="275"/>
      <c r="DMF6" s="275"/>
      <c r="DMG6" s="275"/>
      <c r="DMH6" s="275"/>
      <c r="DMI6" s="275"/>
      <c r="DMJ6" s="275"/>
      <c r="DMK6" s="275"/>
      <c r="DML6" s="275"/>
      <c r="DMM6" s="275"/>
      <c r="DMN6" s="275"/>
      <c r="DMO6" s="275"/>
      <c r="DMP6" s="275"/>
      <c r="DMQ6" s="275"/>
      <c r="DMR6" s="275"/>
      <c r="DMS6" s="275"/>
      <c r="DMT6" s="275"/>
      <c r="DMU6" s="275"/>
      <c r="DMV6" s="275"/>
      <c r="DMW6" s="275"/>
      <c r="DMX6" s="275"/>
      <c r="DMY6" s="275"/>
      <c r="DMZ6" s="275"/>
      <c r="DNA6" s="275"/>
      <c r="DNB6" s="275"/>
      <c r="DNC6" s="275"/>
      <c r="DND6" s="275"/>
      <c r="DNE6" s="275"/>
      <c r="DNF6" s="275"/>
      <c r="DNG6" s="275"/>
      <c r="DNH6" s="275"/>
      <c r="DNI6" s="275"/>
      <c r="DNJ6" s="275"/>
      <c r="DNK6" s="275"/>
      <c r="DNL6" s="275"/>
      <c r="DNM6" s="275"/>
      <c r="DNN6" s="275"/>
      <c r="DNO6" s="275"/>
      <c r="DNP6" s="275"/>
      <c r="DNQ6" s="275"/>
      <c r="DNR6" s="275"/>
      <c r="DNS6" s="275"/>
      <c r="DNT6" s="275"/>
      <c r="DNU6" s="275"/>
      <c r="DNV6" s="275"/>
      <c r="DNW6" s="275"/>
      <c r="DNX6" s="275"/>
      <c r="DNY6" s="275"/>
      <c r="DNZ6" s="275"/>
      <c r="DOA6" s="275"/>
      <c r="DOB6" s="275"/>
      <c r="DOC6" s="275"/>
      <c r="DOD6" s="275"/>
      <c r="DOE6" s="275"/>
      <c r="DOF6" s="275"/>
      <c r="DOG6" s="275"/>
      <c r="DOH6" s="275"/>
      <c r="DOI6" s="275"/>
      <c r="DOJ6" s="275"/>
      <c r="DOK6" s="275"/>
      <c r="DOL6" s="275"/>
      <c r="DOM6" s="275"/>
      <c r="DON6" s="275"/>
      <c r="DOO6" s="275"/>
      <c r="DOP6" s="275"/>
      <c r="DOQ6" s="275"/>
      <c r="DOR6" s="275"/>
      <c r="DOS6" s="275"/>
      <c r="DOT6" s="275"/>
      <c r="DOU6" s="275"/>
      <c r="DOV6" s="275"/>
      <c r="DOW6" s="275"/>
      <c r="DOX6" s="275"/>
      <c r="DOY6" s="275"/>
      <c r="DOZ6" s="275"/>
      <c r="DPA6" s="275"/>
      <c r="DPB6" s="275"/>
      <c r="DPC6" s="275"/>
      <c r="DPD6" s="275"/>
      <c r="DPE6" s="275"/>
      <c r="DPF6" s="275"/>
      <c r="DPG6" s="275"/>
      <c r="DPH6" s="275"/>
      <c r="DPI6" s="275"/>
      <c r="DPJ6" s="275"/>
      <c r="DPK6" s="275"/>
      <c r="DPL6" s="275"/>
      <c r="DPM6" s="275"/>
      <c r="DPN6" s="275"/>
      <c r="DPO6" s="275"/>
      <c r="DPP6" s="275"/>
      <c r="DPQ6" s="275"/>
      <c r="DPR6" s="275"/>
      <c r="DPS6" s="275"/>
      <c r="DPT6" s="275"/>
      <c r="DPU6" s="275"/>
      <c r="DPV6" s="275"/>
      <c r="DPW6" s="275"/>
      <c r="DPX6" s="275"/>
      <c r="DPY6" s="275"/>
      <c r="DPZ6" s="275"/>
      <c r="DQA6" s="275"/>
      <c r="DQB6" s="275"/>
      <c r="DQC6" s="275"/>
      <c r="DQD6" s="275"/>
      <c r="DQE6" s="275"/>
      <c r="DQF6" s="275"/>
      <c r="DQG6" s="275"/>
      <c r="DQH6" s="275"/>
      <c r="DQI6" s="275"/>
      <c r="DQJ6" s="275"/>
      <c r="DQK6" s="275"/>
      <c r="DQL6" s="275"/>
      <c r="DQM6" s="275"/>
      <c r="DQN6" s="275"/>
      <c r="DQO6" s="275"/>
      <c r="DQP6" s="275"/>
      <c r="DQQ6" s="275"/>
      <c r="DQR6" s="275"/>
      <c r="DQS6" s="275"/>
      <c r="DQT6" s="275"/>
      <c r="DQU6" s="275"/>
      <c r="DQV6" s="275"/>
      <c r="DQW6" s="275"/>
      <c r="DQX6" s="275"/>
      <c r="DQY6" s="275"/>
      <c r="DQZ6" s="275"/>
      <c r="DRA6" s="275"/>
      <c r="DRB6" s="275"/>
      <c r="DRC6" s="275"/>
      <c r="DRD6" s="275"/>
      <c r="DRE6" s="275"/>
      <c r="DRF6" s="275"/>
      <c r="DRG6" s="275"/>
      <c r="DRH6" s="275"/>
      <c r="DRI6" s="275"/>
      <c r="DRJ6" s="275"/>
      <c r="DRK6" s="275"/>
      <c r="DRL6" s="275"/>
      <c r="DRM6" s="275"/>
      <c r="DRN6" s="275"/>
      <c r="DRO6" s="275"/>
      <c r="DRP6" s="275"/>
      <c r="DRQ6" s="275"/>
      <c r="DRR6" s="275"/>
      <c r="DRS6" s="275"/>
      <c r="DRT6" s="275"/>
      <c r="DRU6" s="275"/>
      <c r="DRV6" s="275"/>
      <c r="DRW6" s="275"/>
      <c r="DRX6" s="275"/>
      <c r="DRY6" s="275"/>
      <c r="DRZ6" s="275"/>
      <c r="DSA6" s="275"/>
      <c r="DSB6" s="275"/>
      <c r="DSC6" s="275"/>
      <c r="DSD6" s="275"/>
      <c r="DSE6" s="275"/>
      <c r="DSF6" s="275"/>
      <c r="DSG6" s="275"/>
      <c r="DSH6" s="275"/>
      <c r="DSI6" s="275"/>
      <c r="DSJ6" s="275"/>
      <c r="DSK6" s="275"/>
      <c r="DSL6" s="275"/>
      <c r="DSM6" s="275"/>
      <c r="DSN6" s="275"/>
      <c r="DSO6" s="275"/>
      <c r="DSP6" s="275"/>
      <c r="DSQ6" s="275"/>
      <c r="DSR6" s="275"/>
      <c r="DSS6" s="275"/>
      <c r="DST6" s="275"/>
      <c r="DSU6" s="275"/>
      <c r="DSV6" s="275"/>
      <c r="DSW6" s="275"/>
      <c r="DSX6" s="275"/>
      <c r="DSY6" s="275"/>
      <c r="DSZ6" s="275"/>
      <c r="DTA6" s="275"/>
      <c r="DTB6" s="275"/>
      <c r="DTC6" s="275"/>
      <c r="DTD6" s="275"/>
      <c r="DTE6" s="275"/>
      <c r="DTF6" s="275"/>
      <c r="DTG6" s="275"/>
      <c r="DTH6" s="275"/>
      <c r="DTI6" s="275"/>
      <c r="DTJ6" s="275"/>
      <c r="DTK6" s="275"/>
      <c r="DTL6" s="275"/>
      <c r="DTM6" s="275"/>
      <c r="DTN6" s="275"/>
      <c r="DTO6" s="275"/>
      <c r="DTP6" s="275"/>
      <c r="DTQ6" s="275"/>
      <c r="DTR6" s="275"/>
      <c r="DTS6" s="275"/>
      <c r="DTT6" s="275"/>
      <c r="DTU6" s="275"/>
      <c r="DTV6" s="275"/>
      <c r="DTW6" s="275"/>
      <c r="DTX6" s="275"/>
      <c r="DTY6" s="275"/>
      <c r="DTZ6" s="275"/>
      <c r="DUA6" s="275"/>
      <c r="DUB6" s="275"/>
      <c r="DUC6" s="275"/>
      <c r="DUD6" s="275"/>
      <c r="DUE6" s="275"/>
      <c r="DUF6" s="275"/>
      <c r="DUG6" s="275"/>
      <c r="DUH6" s="275"/>
      <c r="DUI6" s="275"/>
      <c r="DUJ6" s="275"/>
      <c r="DUK6" s="275"/>
      <c r="DUL6" s="275"/>
      <c r="DUM6" s="275"/>
      <c r="DUN6" s="275"/>
      <c r="DUO6" s="275"/>
      <c r="DUP6" s="275"/>
      <c r="DUQ6" s="275"/>
      <c r="DUR6" s="275"/>
      <c r="DUS6" s="275"/>
      <c r="DUT6" s="275"/>
      <c r="DUU6" s="275"/>
      <c r="DUV6" s="275"/>
      <c r="DUW6" s="275"/>
      <c r="DUX6" s="275"/>
      <c r="DUY6" s="275"/>
      <c r="DUZ6" s="275"/>
      <c r="DVA6" s="275"/>
      <c r="DVB6" s="275"/>
      <c r="DVC6" s="275"/>
      <c r="DVD6" s="275"/>
      <c r="DVE6" s="275"/>
      <c r="DVF6" s="275"/>
      <c r="DVG6" s="275"/>
      <c r="DVH6" s="275"/>
      <c r="DVI6" s="275"/>
      <c r="DVJ6" s="275"/>
      <c r="DVK6" s="275"/>
      <c r="DVL6" s="275"/>
      <c r="DVM6" s="275"/>
      <c r="DVN6" s="275"/>
      <c r="DVO6" s="275"/>
      <c r="DVP6" s="275"/>
      <c r="DVQ6" s="275"/>
      <c r="DVR6" s="275"/>
      <c r="DVS6" s="275"/>
      <c r="DVT6" s="275"/>
      <c r="DVU6" s="275"/>
      <c r="DVV6" s="275"/>
      <c r="DVW6" s="275"/>
      <c r="DVX6" s="275"/>
      <c r="DVY6" s="275"/>
      <c r="DVZ6" s="275"/>
      <c r="DWA6" s="275"/>
      <c r="DWB6" s="275"/>
      <c r="DWC6" s="275"/>
      <c r="DWD6" s="275"/>
      <c r="DWE6" s="275"/>
      <c r="DWF6" s="275"/>
      <c r="DWG6" s="275"/>
      <c r="DWH6" s="275"/>
      <c r="DWI6" s="275"/>
      <c r="DWJ6" s="275"/>
      <c r="DWK6" s="275"/>
      <c r="DWL6" s="275"/>
      <c r="DWM6" s="275"/>
      <c r="DWN6" s="275"/>
      <c r="DWO6" s="275"/>
      <c r="DWP6" s="275"/>
      <c r="DWQ6" s="275"/>
      <c r="DWR6" s="275"/>
      <c r="DWS6" s="275"/>
      <c r="DWT6" s="275"/>
      <c r="DWU6" s="275"/>
      <c r="DWV6" s="275"/>
      <c r="DWW6" s="275"/>
      <c r="DWX6" s="275"/>
      <c r="DWY6" s="275"/>
      <c r="DWZ6" s="275"/>
      <c r="DXA6" s="275"/>
      <c r="DXB6" s="275"/>
      <c r="DXC6" s="275"/>
      <c r="DXD6" s="275"/>
      <c r="DXE6" s="275"/>
      <c r="DXF6" s="275"/>
      <c r="DXG6" s="275"/>
      <c r="DXH6" s="275"/>
      <c r="DXI6" s="275"/>
      <c r="DXJ6" s="275"/>
      <c r="DXK6" s="275"/>
      <c r="DXL6" s="275"/>
      <c r="DXM6" s="275"/>
      <c r="DXN6" s="275"/>
      <c r="DXO6" s="275"/>
      <c r="DXP6" s="275"/>
      <c r="DXQ6" s="275"/>
      <c r="DXR6" s="275"/>
      <c r="DXS6" s="275"/>
      <c r="DXT6" s="275"/>
      <c r="DXU6" s="275"/>
      <c r="DXV6" s="275"/>
      <c r="DXW6" s="275"/>
      <c r="DXX6" s="275"/>
      <c r="DXY6" s="275"/>
      <c r="DXZ6" s="275"/>
      <c r="DYA6" s="275"/>
      <c r="DYB6" s="275"/>
      <c r="DYC6" s="275"/>
      <c r="DYD6" s="275"/>
      <c r="DYE6" s="275"/>
      <c r="DYF6" s="275"/>
      <c r="DYG6" s="275"/>
      <c r="DYH6" s="275"/>
      <c r="DYI6" s="275"/>
      <c r="DYJ6" s="275"/>
      <c r="DYK6" s="275"/>
      <c r="DYL6" s="275"/>
      <c r="DYM6" s="275"/>
      <c r="DYN6" s="275"/>
      <c r="DYO6" s="275"/>
      <c r="DYP6" s="275"/>
      <c r="DYQ6" s="275"/>
      <c r="DYR6" s="275"/>
      <c r="DYS6" s="275"/>
      <c r="DYT6" s="275"/>
      <c r="DYU6" s="275"/>
      <c r="DYV6" s="275"/>
      <c r="DYW6" s="275"/>
      <c r="DYX6" s="275"/>
      <c r="DYY6" s="275"/>
      <c r="DYZ6" s="275"/>
      <c r="DZA6" s="275"/>
      <c r="DZB6" s="275"/>
      <c r="DZC6" s="275"/>
      <c r="DZD6" s="275"/>
      <c r="DZE6" s="275"/>
      <c r="DZF6" s="275"/>
      <c r="DZG6" s="275"/>
      <c r="DZH6" s="275"/>
      <c r="DZI6" s="275"/>
      <c r="DZJ6" s="275"/>
      <c r="DZK6" s="275"/>
      <c r="DZL6" s="275"/>
      <c r="DZM6" s="275"/>
      <c r="DZN6" s="275"/>
      <c r="DZO6" s="275"/>
      <c r="DZP6" s="275"/>
      <c r="DZQ6" s="275"/>
      <c r="DZR6" s="275"/>
      <c r="DZS6" s="275"/>
      <c r="DZT6" s="275"/>
      <c r="DZU6" s="275"/>
      <c r="DZV6" s="275"/>
      <c r="DZW6" s="275"/>
      <c r="DZX6" s="275"/>
      <c r="DZY6" s="275"/>
      <c r="DZZ6" s="275"/>
      <c r="EAA6" s="275"/>
      <c r="EAB6" s="275"/>
      <c r="EAC6" s="275"/>
      <c r="EAD6" s="275"/>
      <c r="EAE6" s="275"/>
      <c r="EAF6" s="275"/>
      <c r="EAG6" s="275"/>
      <c r="EAH6" s="275"/>
      <c r="EAI6" s="275"/>
      <c r="EAJ6" s="275"/>
      <c r="EAK6" s="275"/>
      <c r="EAL6" s="275"/>
      <c r="EAM6" s="275"/>
      <c r="EAN6" s="275"/>
      <c r="EAO6" s="275"/>
      <c r="EAP6" s="275"/>
      <c r="EAQ6" s="275"/>
      <c r="EAR6" s="275"/>
      <c r="EAS6" s="275"/>
      <c r="EAT6" s="275"/>
      <c r="EAU6" s="275"/>
      <c r="EAV6" s="275"/>
      <c r="EAW6" s="275"/>
      <c r="EAX6" s="275"/>
      <c r="EAY6" s="275"/>
      <c r="EAZ6" s="275"/>
      <c r="EBA6" s="275"/>
      <c r="EBB6" s="275"/>
      <c r="EBC6" s="275"/>
      <c r="EBD6" s="275"/>
      <c r="EBE6" s="275"/>
      <c r="EBF6" s="275"/>
      <c r="EBG6" s="275"/>
      <c r="EBH6" s="275"/>
      <c r="EBI6" s="275"/>
      <c r="EBJ6" s="275"/>
      <c r="EBK6" s="275"/>
      <c r="EBL6" s="275"/>
      <c r="EBM6" s="275"/>
      <c r="EBN6" s="275"/>
      <c r="EBO6" s="275"/>
      <c r="EBP6" s="275"/>
      <c r="EBQ6" s="275"/>
      <c r="EBR6" s="275"/>
      <c r="EBS6" s="275"/>
      <c r="EBT6" s="275"/>
      <c r="EBU6" s="275"/>
      <c r="EBV6" s="275"/>
      <c r="EBW6" s="275"/>
      <c r="EBX6" s="275"/>
      <c r="EBY6" s="275"/>
      <c r="EBZ6" s="275"/>
      <c r="ECA6" s="275"/>
      <c r="ECB6" s="275"/>
      <c r="ECC6" s="275"/>
      <c r="ECD6" s="275"/>
      <c r="ECE6" s="275"/>
      <c r="ECF6" s="275"/>
      <c r="ECG6" s="275"/>
      <c r="ECH6" s="275"/>
      <c r="ECI6" s="275"/>
      <c r="ECJ6" s="275"/>
      <c r="ECK6" s="275"/>
      <c r="ECL6" s="275"/>
      <c r="ECM6" s="275"/>
      <c r="ECN6" s="275"/>
      <c r="ECO6" s="275"/>
      <c r="ECP6" s="275"/>
      <c r="ECQ6" s="275"/>
      <c r="ECR6" s="275"/>
      <c r="ECS6" s="275"/>
      <c r="ECT6" s="275"/>
      <c r="ECU6" s="275"/>
      <c r="ECV6" s="275"/>
      <c r="ECW6" s="275"/>
      <c r="ECX6" s="275"/>
      <c r="ECY6" s="275"/>
      <c r="ECZ6" s="275"/>
      <c r="EDA6" s="275"/>
      <c r="EDB6" s="275"/>
      <c r="EDC6" s="275"/>
      <c r="EDD6" s="275"/>
      <c r="EDE6" s="275"/>
      <c r="EDF6" s="275"/>
      <c r="EDG6" s="275"/>
      <c r="EDH6" s="275"/>
      <c r="EDI6" s="275"/>
      <c r="EDJ6" s="275"/>
      <c r="EDK6" s="275"/>
      <c r="EDL6" s="275"/>
      <c r="EDM6" s="275"/>
      <c r="EDN6" s="275"/>
      <c r="EDO6" s="275"/>
      <c r="EDP6" s="275"/>
      <c r="EDQ6" s="275"/>
      <c r="EDR6" s="275"/>
      <c r="EDS6" s="275"/>
      <c r="EDT6" s="275"/>
      <c r="EDU6" s="275"/>
      <c r="EDV6" s="275"/>
      <c r="EDW6" s="275"/>
      <c r="EDX6" s="275"/>
      <c r="EDY6" s="275"/>
      <c r="EDZ6" s="275"/>
      <c r="EEA6" s="275"/>
      <c r="EEB6" s="275"/>
      <c r="EEC6" s="275"/>
      <c r="EED6" s="275"/>
      <c r="EEE6" s="275"/>
      <c r="EEF6" s="275"/>
      <c r="EEG6" s="275"/>
      <c r="EEH6" s="275"/>
      <c r="EEI6" s="275"/>
      <c r="EEJ6" s="275"/>
      <c r="EEK6" s="275"/>
      <c r="EEL6" s="275"/>
      <c r="EEM6" s="275"/>
      <c r="EEN6" s="275"/>
      <c r="EEO6" s="275"/>
      <c r="EEP6" s="275"/>
      <c r="EEQ6" s="275"/>
      <c r="EER6" s="275"/>
      <c r="EES6" s="275"/>
      <c r="EET6" s="275"/>
      <c r="EEU6" s="275"/>
      <c r="EEV6" s="275"/>
      <c r="EEW6" s="275"/>
      <c r="EEX6" s="275"/>
      <c r="EEY6" s="275"/>
      <c r="EEZ6" s="275"/>
      <c r="EFA6" s="275"/>
      <c r="EFB6" s="275"/>
      <c r="EFC6" s="275"/>
      <c r="EFD6" s="275"/>
      <c r="EFE6" s="275"/>
      <c r="EFF6" s="275"/>
      <c r="EFG6" s="275"/>
      <c r="EFH6" s="275"/>
      <c r="EFI6" s="275"/>
      <c r="EFJ6" s="275"/>
      <c r="EFK6" s="275"/>
      <c r="EFL6" s="275"/>
      <c r="EFM6" s="275"/>
      <c r="EFN6" s="275"/>
      <c r="EFO6" s="275"/>
      <c r="EFP6" s="275"/>
      <c r="EFQ6" s="275"/>
      <c r="EFR6" s="275"/>
      <c r="EFS6" s="275"/>
      <c r="EFT6" s="275"/>
      <c r="EFU6" s="275"/>
      <c r="EFV6" s="275"/>
      <c r="EFW6" s="275"/>
      <c r="EFX6" s="275"/>
      <c r="EFY6" s="275"/>
      <c r="EFZ6" s="275"/>
      <c r="EGA6" s="275"/>
      <c r="EGB6" s="275"/>
      <c r="EGC6" s="275"/>
      <c r="EGD6" s="275"/>
      <c r="EGE6" s="275"/>
      <c r="EGF6" s="275"/>
      <c r="EGG6" s="275"/>
      <c r="EGH6" s="275"/>
      <c r="EGI6" s="275"/>
      <c r="EGJ6" s="275"/>
      <c r="EGK6" s="275"/>
      <c r="EGL6" s="275"/>
      <c r="EGM6" s="275"/>
      <c r="EGN6" s="275"/>
      <c r="EGO6" s="275"/>
      <c r="EGP6" s="275"/>
      <c r="EGQ6" s="275"/>
      <c r="EGR6" s="275"/>
      <c r="EGS6" s="275"/>
      <c r="EGT6" s="275"/>
      <c r="EGU6" s="275"/>
      <c r="EGV6" s="275"/>
      <c r="EGW6" s="275"/>
      <c r="EGX6" s="275"/>
      <c r="EGY6" s="275"/>
      <c r="EGZ6" s="275"/>
      <c r="EHA6" s="275"/>
      <c r="EHB6" s="275"/>
      <c r="EHC6" s="275"/>
      <c r="EHD6" s="275"/>
      <c r="EHE6" s="275"/>
      <c r="EHF6" s="275"/>
      <c r="EHG6" s="275"/>
      <c r="EHH6" s="275"/>
      <c r="EHI6" s="275"/>
      <c r="EHJ6" s="275"/>
      <c r="EHK6" s="275"/>
      <c r="EHL6" s="275"/>
      <c r="EHM6" s="275"/>
      <c r="EHN6" s="275"/>
      <c r="EHO6" s="275"/>
      <c r="EHP6" s="275"/>
      <c r="EHQ6" s="275"/>
      <c r="EHR6" s="275"/>
      <c r="EHS6" s="275"/>
      <c r="EHT6" s="275"/>
      <c r="EHU6" s="275"/>
      <c r="EHV6" s="275"/>
      <c r="EHW6" s="275"/>
      <c r="EHX6" s="275"/>
      <c r="EHY6" s="275"/>
      <c r="EHZ6" s="275"/>
      <c r="EIA6" s="275"/>
      <c r="EIB6" s="275"/>
      <c r="EIC6" s="275"/>
      <c r="EID6" s="275"/>
      <c r="EIE6" s="275"/>
      <c r="EIF6" s="275"/>
      <c r="EIG6" s="275"/>
      <c r="EIH6" s="275"/>
      <c r="EII6" s="275"/>
      <c r="EIJ6" s="275"/>
      <c r="EIK6" s="275"/>
      <c r="EIL6" s="275"/>
      <c r="EIM6" s="275"/>
      <c r="EIN6" s="275"/>
      <c r="EIO6" s="275"/>
      <c r="EIP6" s="275"/>
      <c r="EIQ6" s="275"/>
      <c r="EIR6" s="275"/>
      <c r="EIS6" s="275"/>
      <c r="EIT6" s="275"/>
      <c r="EIU6" s="275"/>
      <c r="EIV6" s="275"/>
      <c r="EIW6" s="275"/>
      <c r="EIX6" s="275"/>
      <c r="EIY6" s="275"/>
      <c r="EIZ6" s="275"/>
      <c r="EJA6" s="275"/>
      <c r="EJB6" s="275"/>
      <c r="EJC6" s="275"/>
      <c r="EJD6" s="275"/>
      <c r="EJE6" s="275"/>
      <c r="EJF6" s="275"/>
      <c r="EJG6" s="275"/>
      <c r="EJH6" s="275"/>
      <c r="EJI6" s="275"/>
      <c r="EJJ6" s="275"/>
      <c r="EJK6" s="275"/>
      <c r="EJL6" s="275"/>
      <c r="EJM6" s="275"/>
      <c r="EJN6" s="275"/>
      <c r="EJO6" s="275"/>
      <c r="EJP6" s="275"/>
      <c r="EJQ6" s="275"/>
      <c r="EJR6" s="275"/>
      <c r="EJS6" s="275"/>
      <c r="EJT6" s="275"/>
      <c r="EJU6" s="275"/>
      <c r="EJV6" s="275"/>
      <c r="EJW6" s="275"/>
      <c r="EJX6" s="275"/>
      <c r="EJY6" s="275"/>
      <c r="EJZ6" s="275"/>
      <c r="EKA6" s="275"/>
      <c r="EKB6" s="275"/>
      <c r="EKC6" s="275"/>
      <c r="EKD6" s="275"/>
      <c r="EKE6" s="275"/>
      <c r="EKF6" s="275"/>
      <c r="EKG6" s="275"/>
      <c r="EKH6" s="275"/>
      <c r="EKI6" s="275"/>
      <c r="EKJ6" s="275"/>
      <c r="EKK6" s="275"/>
      <c r="EKL6" s="275"/>
      <c r="EKM6" s="275"/>
      <c r="EKN6" s="275"/>
      <c r="EKO6" s="275"/>
      <c r="EKP6" s="275"/>
      <c r="EKQ6" s="275"/>
      <c r="EKR6" s="275"/>
      <c r="EKS6" s="275"/>
      <c r="EKT6" s="275"/>
      <c r="EKU6" s="275"/>
      <c r="EKV6" s="275"/>
      <c r="EKW6" s="275"/>
      <c r="EKX6" s="275"/>
      <c r="EKY6" s="275"/>
      <c r="EKZ6" s="275"/>
      <c r="ELA6" s="275"/>
      <c r="ELB6" s="275"/>
      <c r="ELC6" s="275"/>
      <c r="ELD6" s="275"/>
      <c r="ELE6" s="275"/>
      <c r="ELF6" s="275"/>
      <c r="ELG6" s="275"/>
      <c r="ELH6" s="275"/>
      <c r="ELI6" s="275"/>
      <c r="ELJ6" s="275"/>
      <c r="ELK6" s="275"/>
      <c r="ELL6" s="275"/>
      <c r="ELM6" s="275"/>
      <c r="ELN6" s="275"/>
      <c r="ELO6" s="275"/>
      <c r="ELP6" s="275"/>
      <c r="ELQ6" s="275"/>
      <c r="ELR6" s="275"/>
      <c r="ELS6" s="275"/>
      <c r="ELT6" s="275"/>
      <c r="ELU6" s="275"/>
      <c r="ELV6" s="275"/>
      <c r="ELW6" s="275"/>
      <c r="ELX6" s="275"/>
      <c r="ELY6" s="275"/>
      <c r="ELZ6" s="275"/>
      <c r="EMA6" s="275"/>
      <c r="EMB6" s="275"/>
      <c r="EMC6" s="275"/>
      <c r="EMD6" s="275"/>
      <c r="EME6" s="275"/>
      <c r="EMF6" s="275"/>
      <c r="EMG6" s="275"/>
      <c r="EMH6" s="275"/>
      <c r="EMI6" s="275"/>
      <c r="EMJ6" s="275"/>
      <c r="EMK6" s="275"/>
      <c r="EML6" s="275"/>
      <c r="EMM6" s="275"/>
      <c r="EMN6" s="275"/>
      <c r="EMO6" s="275"/>
      <c r="EMP6" s="275"/>
      <c r="EMQ6" s="275"/>
      <c r="EMR6" s="275"/>
      <c r="EMS6" s="275"/>
      <c r="EMT6" s="275"/>
      <c r="EMU6" s="275"/>
      <c r="EMV6" s="275"/>
      <c r="EMW6" s="275"/>
      <c r="EMX6" s="275"/>
      <c r="EMY6" s="275"/>
      <c r="EMZ6" s="275"/>
      <c r="ENA6" s="275"/>
      <c r="ENB6" s="275"/>
      <c r="ENC6" s="275"/>
      <c r="END6" s="275"/>
      <c r="ENE6" s="275"/>
      <c r="ENF6" s="275"/>
      <c r="ENG6" s="275"/>
      <c r="ENH6" s="275"/>
      <c r="ENI6" s="275"/>
      <c r="ENJ6" s="275"/>
      <c r="ENK6" s="275"/>
      <c r="ENL6" s="275"/>
      <c r="ENM6" s="275"/>
      <c r="ENN6" s="275"/>
      <c r="ENO6" s="275"/>
      <c r="ENP6" s="275"/>
      <c r="ENQ6" s="275"/>
      <c r="ENR6" s="275"/>
      <c r="ENS6" s="275"/>
      <c r="ENT6" s="275"/>
      <c r="ENU6" s="275"/>
      <c r="ENV6" s="275"/>
      <c r="ENW6" s="275"/>
      <c r="ENX6" s="275"/>
      <c r="ENY6" s="275"/>
      <c r="ENZ6" s="275"/>
      <c r="EOA6" s="275"/>
      <c r="EOB6" s="275"/>
      <c r="EOC6" s="275"/>
      <c r="EOD6" s="275"/>
      <c r="EOE6" s="275"/>
      <c r="EOF6" s="275"/>
      <c r="EOG6" s="275"/>
      <c r="EOH6" s="275"/>
      <c r="EOI6" s="275"/>
      <c r="EOJ6" s="275"/>
      <c r="EOK6" s="275"/>
      <c r="EOL6" s="275"/>
      <c r="EOM6" s="275"/>
      <c r="EON6" s="275"/>
      <c r="EOO6" s="275"/>
      <c r="EOP6" s="275"/>
      <c r="EOQ6" s="275"/>
      <c r="EOR6" s="275"/>
      <c r="EOS6" s="275"/>
      <c r="EOT6" s="275"/>
      <c r="EOU6" s="275"/>
      <c r="EOV6" s="275"/>
      <c r="EOW6" s="275"/>
      <c r="EOX6" s="275"/>
      <c r="EOY6" s="275"/>
      <c r="EOZ6" s="275"/>
      <c r="EPA6" s="275"/>
      <c r="EPB6" s="275"/>
      <c r="EPC6" s="275"/>
      <c r="EPD6" s="275"/>
      <c r="EPE6" s="275"/>
      <c r="EPF6" s="275"/>
      <c r="EPG6" s="275"/>
      <c r="EPH6" s="275"/>
      <c r="EPI6" s="275"/>
      <c r="EPJ6" s="275"/>
      <c r="EPK6" s="275"/>
      <c r="EPL6" s="275"/>
      <c r="EPM6" s="275"/>
      <c r="EPN6" s="275"/>
      <c r="EPO6" s="275"/>
      <c r="EPP6" s="275"/>
      <c r="EPQ6" s="275"/>
      <c r="EPR6" s="275"/>
      <c r="EPS6" s="275"/>
      <c r="EPT6" s="275"/>
      <c r="EPU6" s="275"/>
      <c r="EPV6" s="275"/>
      <c r="EPW6" s="275"/>
      <c r="EPX6" s="275"/>
      <c r="EPY6" s="275"/>
      <c r="EPZ6" s="275"/>
      <c r="EQA6" s="275"/>
      <c r="EQB6" s="275"/>
      <c r="EQC6" s="275"/>
      <c r="EQD6" s="275"/>
      <c r="EQE6" s="275"/>
      <c r="EQF6" s="275"/>
      <c r="EQG6" s="275"/>
      <c r="EQH6" s="275"/>
      <c r="EQI6" s="275"/>
      <c r="EQJ6" s="275"/>
      <c r="EQK6" s="275"/>
      <c r="EQL6" s="275"/>
      <c r="EQM6" s="275"/>
      <c r="EQN6" s="275"/>
      <c r="EQO6" s="275"/>
      <c r="EQP6" s="275"/>
      <c r="EQQ6" s="275"/>
      <c r="EQR6" s="275"/>
      <c r="EQS6" s="275"/>
      <c r="EQT6" s="275"/>
      <c r="EQU6" s="275"/>
      <c r="EQV6" s="275"/>
      <c r="EQW6" s="275"/>
      <c r="EQX6" s="275"/>
      <c r="EQY6" s="275"/>
      <c r="EQZ6" s="275"/>
      <c r="ERA6" s="275"/>
      <c r="ERB6" s="275"/>
      <c r="ERC6" s="275"/>
      <c r="ERD6" s="275"/>
      <c r="ERE6" s="275"/>
      <c r="ERF6" s="275"/>
      <c r="ERG6" s="275"/>
      <c r="ERH6" s="275"/>
      <c r="ERI6" s="275"/>
      <c r="ERJ6" s="275"/>
      <c r="ERK6" s="275"/>
      <c r="ERL6" s="275"/>
      <c r="ERM6" s="275"/>
      <c r="ERN6" s="275"/>
      <c r="ERO6" s="275"/>
      <c r="ERP6" s="275"/>
      <c r="ERQ6" s="275"/>
      <c r="ERR6" s="275"/>
      <c r="ERS6" s="275"/>
      <c r="ERT6" s="275"/>
      <c r="ERU6" s="275"/>
      <c r="ERV6" s="275"/>
      <c r="ERW6" s="275"/>
      <c r="ERX6" s="275"/>
      <c r="ERY6" s="275"/>
      <c r="ERZ6" s="275"/>
      <c r="ESA6" s="275"/>
      <c r="ESB6" s="275"/>
      <c r="ESC6" s="275"/>
      <c r="ESD6" s="275"/>
      <c r="ESE6" s="275"/>
      <c r="ESF6" s="275"/>
      <c r="ESG6" s="275"/>
      <c r="ESH6" s="275"/>
      <c r="ESI6" s="275"/>
      <c r="ESJ6" s="275"/>
      <c r="ESK6" s="275"/>
      <c r="ESL6" s="275"/>
      <c r="ESM6" s="275"/>
      <c r="ESN6" s="275"/>
      <c r="ESO6" s="275"/>
      <c r="ESP6" s="275"/>
      <c r="ESQ6" s="275"/>
      <c r="ESR6" s="275"/>
      <c r="ESS6" s="275"/>
      <c r="EST6" s="275"/>
      <c r="ESU6" s="275"/>
      <c r="ESV6" s="275"/>
      <c r="ESW6" s="275"/>
      <c r="ESX6" s="275"/>
      <c r="ESY6" s="275"/>
      <c r="ESZ6" s="275"/>
      <c r="ETA6" s="275"/>
      <c r="ETB6" s="275"/>
      <c r="ETC6" s="275"/>
      <c r="ETD6" s="275"/>
      <c r="ETE6" s="275"/>
      <c r="ETF6" s="275"/>
      <c r="ETG6" s="275"/>
      <c r="ETH6" s="275"/>
      <c r="ETI6" s="275"/>
      <c r="ETJ6" s="275"/>
      <c r="ETK6" s="275"/>
      <c r="ETL6" s="275"/>
      <c r="ETM6" s="275"/>
      <c r="ETN6" s="275"/>
      <c r="ETO6" s="275"/>
      <c r="ETP6" s="275"/>
      <c r="ETQ6" s="275"/>
      <c r="ETR6" s="275"/>
      <c r="ETS6" s="275"/>
      <c r="ETT6" s="275"/>
      <c r="ETU6" s="275"/>
      <c r="ETV6" s="275"/>
      <c r="ETW6" s="275"/>
      <c r="ETX6" s="275"/>
      <c r="ETY6" s="275"/>
      <c r="ETZ6" s="275"/>
      <c r="EUA6" s="275"/>
      <c r="EUB6" s="275"/>
      <c r="EUC6" s="275"/>
      <c r="EUD6" s="275"/>
      <c r="EUE6" s="275"/>
      <c r="EUF6" s="275"/>
      <c r="EUG6" s="275"/>
      <c r="EUH6" s="275"/>
      <c r="EUI6" s="275"/>
      <c r="EUJ6" s="275"/>
      <c r="EUK6" s="275"/>
      <c r="EUL6" s="275"/>
      <c r="EUM6" s="275"/>
      <c r="EUN6" s="275"/>
      <c r="EUO6" s="275"/>
      <c r="EUP6" s="275"/>
      <c r="EUQ6" s="275"/>
      <c r="EUR6" s="275"/>
      <c r="EUS6" s="275"/>
      <c r="EUT6" s="275"/>
      <c r="EUU6" s="275"/>
      <c r="EUV6" s="275"/>
      <c r="EUW6" s="275"/>
      <c r="EUX6" s="275"/>
      <c r="EUY6" s="275"/>
      <c r="EUZ6" s="275"/>
      <c r="EVA6" s="275"/>
      <c r="EVB6" s="275"/>
      <c r="EVC6" s="275"/>
      <c r="EVD6" s="275"/>
      <c r="EVE6" s="275"/>
      <c r="EVF6" s="275"/>
      <c r="EVG6" s="275"/>
      <c r="EVH6" s="275"/>
      <c r="EVI6" s="275"/>
      <c r="EVJ6" s="275"/>
      <c r="EVK6" s="275"/>
      <c r="EVL6" s="275"/>
      <c r="EVM6" s="275"/>
      <c r="EVN6" s="275"/>
      <c r="EVO6" s="275"/>
      <c r="EVP6" s="275"/>
      <c r="EVQ6" s="275"/>
      <c r="EVR6" s="275"/>
      <c r="EVS6" s="275"/>
      <c r="EVT6" s="275"/>
      <c r="EVU6" s="275"/>
      <c r="EVV6" s="275"/>
      <c r="EVW6" s="275"/>
      <c r="EVX6" s="275"/>
      <c r="EVY6" s="275"/>
      <c r="EVZ6" s="275"/>
      <c r="EWA6" s="275"/>
      <c r="EWB6" s="275"/>
      <c r="EWC6" s="275"/>
      <c r="EWD6" s="275"/>
      <c r="EWE6" s="275"/>
      <c r="EWF6" s="275"/>
      <c r="EWG6" s="275"/>
      <c r="EWH6" s="275"/>
      <c r="EWI6" s="275"/>
      <c r="EWJ6" s="275"/>
      <c r="EWK6" s="275"/>
      <c r="EWL6" s="275"/>
      <c r="EWM6" s="275"/>
      <c r="EWN6" s="275"/>
      <c r="EWO6" s="275"/>
      <c r="EWP6" s="275"/>
      <c r="EWQ6" s="275"/>
      <c r="EWR6" s="275"/>
      <c r="EWS6" s="275"/>
      <c r="EWT6" s="275"/>
      <c r="EWU6" s="275"/>
      <c r="EWV6" s="275"/>
      <c r="EWW6" s="275"/>
      <c r="EWX6" s="275"/>
      <c r="EWY6" s="275"/>
      <c r="EWZ6" s="275"/>
      <c r="EXA6" s="275"/>
      <c r="EXB6" s="275"/>
      <c r="EXC6" s="275"/>
      <c r="EXD6" s="275"/>
      <c r="EXE6" s="275"/>
      <c r="EXF6" s="275"/>
      <c r="EXG6" s="275"/>
      <c r="EXH6" s="275"/>
      <c r="EXI6" s="275"/>
      <c r="EXJ6" s="275"/>
      <c r="EXK6" s="275"/>
      <c r="EXL6" s="275"/>
      <c r="EXM6" s="275"/>
      <c r="EXN6" s="275"/>
      <c r="EXO6" s="275"/>
      <c r="EXP6" s="275"/>
      <c r="EXQ6" s="275"/>
      <c r="EXR6" s="275"/>
      <c r="EXS6" s="275"/>
      <c r="EXT6" s="275"/>
      <c r="EXU6" s="275"/>
      <c r="EXV6" s="275"/>
      <c r="EXW6" s="275"/>
      <c r="EXX6" s="275"/>
      <c r="EXY6" s="275"/>
      <c r="EXZ6" s="275"/>
      <c r="EYA6" s="275"/>
      <c r="EYB6" s="275"/>
      <c r="EYC6" s="275"/>
      <c r="EYD6" s="275"/>
      <c r="EYE6" s="275"/>
      <c r="EYF6" s="275"/>
      <c r="EYG6" s="275"/>
      <c r="EYH6" s="275"/>
      <c r="EYI6" s="275"/>
      <c r="EYJ6" s="275"/>
      <c r="EYK6" s="275"/>
      <c r="EYL6" s="275"/>
      <c r="EYM6" s="275"/>
      <c r="EYN6" s="275"/>
      <c r="EYO6" s="275"/>
      <c r="EYP6" s="275"/>
      <c r="EYQ6" s="275"/>
      <c r="EYR6" s="275"/>
      <c r="EYS6" s="275"/>
      <c r="EYT6" s="275"/>
      <c r="EYU6" s="275"/>
      <c r="EYV6" s="275"/>
      <c r="EYW6" s="275"/>
      <c r="EYX6" s="275"/>
      <c r="EYY6" s="275"/>
      <c r="EYZ6" s="275"/>
      <c r="EZA6" s="275"/>
      <c r="EZB6" s="275"/>
      <c r="EZC6" s="275"/>
      <c r="EZD6" s="275"/>
      <c r="EZE6" s="275"/>
      <c r="EZF6" s="275"/>
      <c r="EZG6" s="275"/>
      <c r="EZH6" s="275"/>
      <c r="EZI6" s="275"/>
      <c r="EZJ6" s="275"/>
      <c r="EZK6" s="275"/>
      <c r="EZL6" s="275"/>
      <c r="EZM6" s="275"/>
      <c r="EZN6" s="275"/>
      <c r="EZO6" s="275"/>
      <c r="EZP6" s="275"/>
      <c r="EZQ6" s="275"/>
      <c r="EZR6" s="275"/>
      <c r="EZS6" s="275"/>
      <c r="EZT6" s="275"/>
      <c r="EZU6" s="275"/>
      <c r="EZV6" s="275"/>
      <c r="EZW6" s="275"/>
      <c r="EZX6" s="275"/>
      <c r="EZY6" s="275"/>
      <c r="EZZ6" s="275"/>
      <c r="FAA6" s="275"/>
      <c r="FAB6" s="275"/>
      <c r="FAC6" s="275"/>
      <c r="FAD6" s="275"/>
      <c r="FAE6" s="275"/>
      <c r="FAF6" s="275"/>
      <c r="FAG6" s="275"/>
      <c r="FAH6" s="275"/>
      <c r="FAI6" s="275"/>
      <c r="FAJ6" s="275"/>
      <c r="FAK6" s="275"/>
      <c r="FAL6" s="275"/>
      <c r="FAM6" s="275"/>
      <c r="FAN6" s="275"/>
      <c r="FAO6" s="275"/>
      <c r="FAP6" s="275"/>
      <c r="FAQ6" s="275"/>
      <c r="FAR6" s="275"/>
      <c r="FAS6" s="275"/>
      <c r="FAT6" s="275"/>
      <c r="FAU6" s="275"/>
      <c r="FAV6" s="275"/>
      <c r="FAW6" s="275"/>
      <c r="FAX6" s="275"/>
      <c r="FAY6" s="275"/>
      <c r="FAZ6" s="275"/>
      <c r="FBA6" s="275"/>
      <c r="FBB6" s="275"/>
      <c r="FBC6" s="275"/>
      <c r="FBD6" s="275"/>
      <c r="FBE6" s="275"/>
      <c r="FBF6" s="275"/>
      <c r="FBG6" s="275"/>
      <c r="FBH6" s="275"/>
      <c r="FBI6" s="275"/>
      <c r="FBJ6" s="275"/>
      <c r="FBK6" s="275"/>
      <c r="FBL6" s="275"/>
      <c r="FBM6" s="275"/>
      <c r="FBN6" s="275"/>
      <c r="FBO6" s="275"/>
      <c r="FBP6" s="275"/>
      <c r="FBQ6" s="275"/>
      <c r="FBR6" s="275"/>
      <c r="FBS6" s="275"/>
      <c r="FBT6" s="275"/>
      <c r="FBU6" s="275"/>
      <c r="FBV6" s="275"/>
      <c r="FBW6" s="275"/>
      <c r="FBX6" s="275"/>
      <c r="FBY6" s="275"/>
      <c r="FBZ6" s="275"/>
      <c r="FCA6" s="275"/>
      <c r="FCB6" s="275"/>
      <c r="FCC6" s="275"/>
      <c r="FCD6" s="275"/>
      <c r="FCE6" s="275"/>
      <c r="FCF6" s="275"/>
      <c r="FCG6" s="275"/>
      <c r="FCH6" s="275"/>
      <c r="FCI6" s="275"/>
      <c r="FCJ6" s="275"/>
      <c r="FCK6" s="275"/>
      <c r="FCL6" s="275"/>
      <c r="FCM6" s="275"/>
      <c r="FCN6" s="275"/>
      <c r="FCO6" s="275"/>
      <c r="FCP6" s="275"/>
      <c r="FCQ6" s="275"/>
      <c r="FCR6" s="275"/>
      <c r="FCS6" s="275"/>
      <c r="FCT6" s="275"/>
      <c r="FCU6" s="275"/>
      <c r="FCV6" s="275"/>
      <c r="FCW6" s="275"/>
      <c r="FCX6" s="275"/>
      <c r="FCY6" s="275"/>
      <c r="FCZ6" s="275"/>
      <c r="FDA6" s="275"/>
      <c r="FDB6" s="275"/>
      <c r="FDC6" s="275"/>
      <c r="FDD6" s="275"/>
      <c r="FDE6" s="275"/>
      <c r="FDF6" s="275"/>
      <c r="FDG6" s="275"/>
      <c r="FDH6" s="275"/>
      <c r="FDI6" s="275"/>
      <c r="FDJ6" s="275"/>
      <c r="FDK6" s="275"/>
      <c r="FDL6" s="275"/>
      <c r="FDM6" s="275"/>
      <c r="FDN6" s="275"/>
      <c r="FDO6" s="275"/>
      <c r="FDP6" s="275"/>
      <c r="FDQ6" s="275"/>
      <c r="FDR6" s="275"/>
      <c r="FDS6" s="275"/>
      <c r="FDT6" s="275"/>
      <c r="FDU6" s="275"/>
      <c r="FDV6" s="275"/>
      <c r="FDW6" s="275"/>
      <c r="FDX6" s="275"/>
      <c r="FDY6" s="275"/>
      <c r="FDZ6" s="275"/>
      <c r="FEA6" s="275"/>
      <c r="FEB6" s="275"/>
      <c r="FEC6" s="275"/>
      <c r="FED6" s="275"/>
      <c r="FEE6" s="275"/>
      <c r="FEF6" s="275"/>
      <c r="FEG6" s="275"/>
      <c r="FEH6" s="275"/>
      <c r="FEI6" s="275"/>
      <c r="FEJ6" s="275"/>
      <c r="FEK6" s="275"/>
      <c r="FEL6" s="275"/>
      <c r="FEM6" s="275"/>
      <c r="FEN6" s="275"/>
      <c r="FEO6" s="275"/>
      <c r="FEP6" s="275"/>
      <c r="FEQ6" s="275"/>
      <c r="FER6" s="275"/>
      <c r="FES6" s="275"/>
      <c r="FET6" s="275"/>
      <c r="FEU6" s="275"/>
      <c r="FEV6" s="275"/>
      <c r="FEW6" s="275"/>
      <c r="FEX6" s="275"/>
      <c r="FEY6" s="275"/>
      <c r="FEZ6" s="275"/>
      <c r="FFA6" s="275"/>
      <c r="FFB6" s="275"/>
      <c r="FFC6" s="275"/>
      <c r="FFD6" s="275"/>
      <c r="FFE6" s="275"/>
      <c r="FFF6" s="275"/>
      <c r="FFG6" s="275"/>
      <c r="FFH6" s="275"/>
      <c r="FFI6" s="275"/>
      <c r="FFJ6" s="275"/>
      <c r="FFK6" s="275"/>
      <c r="FFL6" s="275"/>
      <c r="FFM6" s="275"/>
      <c r="FFN6" s="275"/>
      <c r="FFO6" s="275"/>
      <c r="FFP6" s="275"/>
      <c r="FFQ6" s="275"/>
      <c r="FFR6" s="275"/>
      <c r="FFS6" s="275"/>
      <c r="FFT6" s="275"/>
      <c r="FFU6" s="275"/>
      <c r="FFV6" s="275"/>
      <c r="FFW6" s="275"/>
      <c r="FFX6" s="275"/>
      <c r="FFY6" s="275"/>
      <c r="FFZ6" s="275"/>
      <c r="FGA6" s="275"/>
      <c r="FGB6" s="275"/>
      <c r="FGC6" s="275"/>
      <c r="FGD6" s="275"/>
      <c r="FGE6" s="275"/>
      <c r="FGF6" s="275"/>
      <c r="FGG6" s="275"/>
      <c r="FGH6" s="275"/>
      <c r="FGI6" s="275"/>
      <c r="FGJ6" s="275"/>
      <c r="FGK6" s="275"/>
      <c r="FGL6" s="275"/>
      <c r="FGM6" s="275"/>
      <c r="FGN6" s="275"/>
      <c r="FGO6" s="275"/>
      <c r="FGP6" s="275"/>
      <c r="FGQ6" s="275"/>
      <c r="FGR6" s="275"/>
      <c r="FGS6" s="275"/>
      <c r="FGT6" s="275"/>
      <c r="FGU6" s="275"/>
      <c r="FGV6" s="275"/>
      <c r="FGW6" s="275"/>
      <c r="FGX6" s="275"/>
      <c r="FGY6" s="275"/>
      <c r="FGZ6" s="275"/>
      <c r="FHA6" s="275"/>
      <c r="FHB6" s="275"/>
      <c r="FHC6" s="275"/>
      <c r="FHD6" s="275"/>
      <c r="FHE6" s="275"/>
      <c r="FHF6" s="275"/>
      <c r="FHG6" s="275"/>
      <c r="FHH6" s="275"/>
      <c r="FHI6" s="275"/>
      <c r="FHJ6" s="275"/>
      <c r="FHK6" s="275"/>
      <c r="FHL6" s="275"/>
      <c r="FHM6" s="275"/>
      <c r="FHN6" s="275"/>
      <c r="FHO6" s="275"/>
      <c r="FHP6" s="275"/>
      <c r="FHQ6" s="275"/>
      <c r="FHR6" s="275"/>
      <c r="FHS6" s="275"/>
      <c r="FHT6" s="275"/>
      <c r="FHU6" s="275"/>
      <c r="FHV6" s="275"/>
      <c r="FHW6" s="275"/>
      <c r="FHX6" s="275"/>
      <c r="FHY6" s="275"/>
      <c r="FHZ6" s="275"/>
      <c r="FIA6" s="275"/>
      <c r="FIB6" s="275"/>
      <c r="FIC6" s="275"/>
      <c r="FID6" s="275"/>
      <c r="FIE6" s="275"/>
      <c r="FIF6" s="275"/>
      <c r="FIG6" s="275"/>
      <c r="FIH6" s="275"/>
      <c r="FII6" s="275"/>
      <c r="FIJ6" s="275"/>
      <c r="FIK6" s="275"/>
      <c r="FIL6" s="275"/>
      <c r="FIM6" s="275"/>
      <c r="FIN6" s="275"/>
      <c r="FIO6" s="275"/>
      <c r="FIP6" s="275"/>
      <c r="FIQ6" s="275"/>
      <c r="FIR6" s="275"/>
      <c r="FIS6" s="275"/>
      <c r="FIT6" s="275"/>
      <c r="FIU6" s="275"/>
      <c r="FIV6" s="275"/>
      <c r="FIW6" s="275"/>
      <c r="FIX6" s="275"/>
      <c r="FIY6" s="275"/>
      <c r="FIZ6" s="275"/>
      <c r="FJA6" s="275"/>
      <c r="FJB6" s="275"/>
      <c r="FJC6" s="275"/>
      <c r="FJD6" s="275"/>
      <c r="FJE6" s="275"/>
      <c r="FJF6" s="275"/>
      <c r="FJG6" s="275"/>
      <c r="FJH6" s="275"/>
      <c r="FJI6" s="275"/>
      <c r="FJJ6" s="275"/>
      <c r="FJK6" s="275"/>
      <c r="FJL6" s="275"/>
      <c r="FJM6" s="275"/>
      <c r="FJN6" s="275"/>
      <c r="FJO6" s="275"/>
      <c r="FJP6" s="275"/>
      <c r="FJQ6" s="275"/>
      <c r="FJR6" s="275"/>
      <c r="FJS6" s="275"/>
      <c r="FJT6" s="275"/>
      <c r="FJU6" s="275"/>
      <c r="FJV6" s="275"/>
      <c r="FJW6" s="275"/>
      <c r="FJX6" s="275"/>
      <c r="FJY6" s="275"/>
      <c r="FJZ6" s="275"/>
      <c r="FKA6" s="275"/>
      <c r="FKB6" s="275"/>
      <c r="FKC6" s="275"/>
      <c r="FKD6" s="275"/>
      <c r="FKE6" s="275"/>
      <c r="FKF6" s="275"/>
      <c r="FKG6" s="275"/>
      <c r="FKH6" s="275"/>
      <c r="FKI6" s="275"/>
      <c r="FKJ6" s="275"/>
      <c r="FKK6" s="275"/>
      <c r="FKL6" s="275"/>
      <c r="FKM6" s="275"/>
      <c r="FKN6" s="275"/>
      <c r="FKO6" s="275"/>
      <c r="FKP6" s="275"/>
      <c r="FKQ6" s="275"/>
      <c r="FKR6" s="275"/>
      <c r="FKS6" s="275"/>
      <c r="FKT6" s="275"/>
      <c r="FKU6" s="275"/>
      <c r="FKV6" s="275"/>
      <c r="FKW6" s="275"/>
      <c r="FKX6" s="275"/>
      <c r="FKY6" s="275"/>
      <c r="FKZ6" s="275"/>
      <c r="FLA6" s="275"/>
      <c r="FLB6" s="275"/>
      <c r="FLC6" s="275"/>
      <c r="FLD6" s="275"/>
      <c r="FLE6" s="275"/>
      <c r="FLF6" s="275"/>
      <c r="FLG6" s="275"/>
      <c r="FLH6" s="275"/>
      <c r="FLI6" s="275"/>
      <c r="FLJ6" s="275"/>
      <c r="FLK6" s="275"/>
      <c r="FLL6" s="275"/>
      <c r="FLM6" s="275"/>
      <c r="FLN6" s="275"/>
      <c r="FLO6" s="275"/>
      <c r="FLP6" s="275"/>
      <c r="FLQ6" s="275"/>
      <c r="FLR6" s="275"/>
      <c r="FLS6" s="275"/>
      <c r="FLT6" s="275"/>
      <c r="FLU6" s="275"/>
      <c r="FLV6" s="275"/>
      <c r="FLW6" s="275"/>
      <c r="FLX6" s="275"/>
      <c r="FLY6" s="275"/>
      <c r="FLZ6" s="275"/>
      <c r="FMA6" s="275"/>
      <c r="FMB6" s="275"/>
      <c r="FMC6" s="275"/>
      <c r="FMD6" s="275"/>
      <c r="FME6" s="275"/>
      <c r="FMF6" s="275"/>
      <c r="FMG6" s="275"/>
      <c r="FMH6" s="275"/>
      <c r="FMI6" s="275"/>
      <c r="FMJ6" s="275"/>
      <c r="FMK6" s="275"/>
      <c r="FML6" s="275"/>
      <c r="FMM6" s="275"/>
      <c r="FMN6" s="275"/>
      <c r="FMO6" s="275"/>
      <c r="FMP6" s="275"/>
      <c r="FMQ6" s="275"/>
      <c r="FMR6" s="275"/>
      <c r="FMS6" s="275"/>
      <c r="FMT6" s="275"/>
      <c r="FMU6" s="275"/>
      <c r="FMV6" s="275"/>
      <c r="FMW6" s="275"/>
      <c r="FMX6" s="275"/>
      <c r="FMY6" s="275"/>
      <c r="FMZ6" s="275"/>
      <c r="FNA6" s="275"/>
      <c r="FNB6" s="275"/>
      <c r="FNC6" s="275"/>
      <c r="FND6" s="275"/>
      <c r="FNE6" s="275"/>
      <c r="FNF6" s="275"/>
      <c r="FNG6" s="275"/>
      <c r="FNH6" s="275"/>
      <c r="FNI6" s="275"/>
      <c r="FNJ6" s="275"/>
      <c r="FNK6" s="275"/>
      <c r="FNL6" s="275"/>
      <c r="FNM6" s="275"/>
      <c r="FNN6" s="275"/>
      <c r="FNO6" s="275"/>
      <c r="FNP6" s="275"/>
      <c r="FNQ6" s="275"/>
      <c r="FNR6" s="275"/>
      <c r="FNS6" s="275"/>
      <c r="FNT6" s="275"/>
      <c r="FNU6" s="275"/>
      <c r="FNV6" s="275"/>
      <c r="FNW6" s="275"/>
      <c r="FNX6" s="275"/>
      <c r="FNY6" s="275"/>
      <c r="FNZ6" s="275"/>
      <c r="FOA6" s="275"/>
      <c r="FOB6" s="275"/>
      <c r="FOC6" s="275"/>
      <c r="FOD6" s="275"/>
      <c r="FOE6" s="275"/>
      <c r="FOF6" s="275"/>
      <c r="FOG6" s="275"/>
      <c r="FOH6" s="275"/>
      <c r="FOI6" s="275"/>
      <c r="FOJ6" s="275"/>
      <c r="FOK6" s="275"/>
      <c r="FOL6" s="275"/>
      <c r="FOM6" s="275"/>
      <c r="FON6" s="275"/>
      <c r="FOO6" s="275"/>
      <c r="FOP6" s="275"/>
      <c r="FOQ6" s="275"/>
      <c r="FOR6" s="275"/>
      <c r="FOS6" s="275"/>
      <c r="FOT6" s="275"/>
      <c r="FOU6" s="275"/>
      <c r="FOV6" s="275"/>
      <c r="FOW6" s="275"/>
      <c r="FOX6" s="275"/>
      <c r="FOY6" s="275"/>
      <c r="FOZ6" s="275"/>
      <c r="FPA6" s="275"/>
      <c r="FPB6" s="275"/>
      <c r="FPC6" s="275"/>
      <c r="FPD6" s="275"/>
      <c r="FPE6" s="275"/>
      <c r="FPF6" s="275"/>
      <c r="FPG6" s="275"/>
      <c r="FPH6" s="275"/>
      <c r="FPI6" s="275"/>
      <c r="FPJ6" s="275"/>
      <c r="FPK6" s="275"/>
      <c r="FPL6" s="275"/>
      <c r="FPM6" s="275"/>
      <c r="FPN6" s="275"/>
      <c r="FPO6" s="275"/>
      <c r="FPP6" s="275"/>
      <c r="FPQ6" s="275"/>
      <c r="FPR6" s="275"/>
      <c r="FPS6" s="275"/>
      <c r="FPT6" s="275"/>
      <c r="FPU6" s="275"/>
      <c r="FPV6" s="275"/>
      <c r="FPW6" s="275"/>
      <c r="FPX6" s="275"/>
      <c r="FPY6" s="275"/>
      <c r="FPZ6" s="275"/>
      <c r="FQA6" s="275"/>
      <c r="FQB6" s="275"/>
      <c r="FQC6" s="275"/>
      <c r="FQD6" s="275"/>
      <c r="FQE6" s="275"/>
      <c r="FQF6" s="275"/>
      <c r="FQG6" s="275"/>
      <c r="FQH6" s="275"/>
      <c r="FQI6" s="275"/>
      <c r="FQJ6" s="275"/>
      <c r="FQK6" s="275"/>
      <c r="FQL6" s="275"/>
      <c r="FQM6" s="275"/>
      <c r="FQN6" s="275"/>
      <c r="FQO6" s="275"/>
      <c r="FQP6" s="275"/>
      <c r="FQQ6" s="275"/>
      <c r="FQR6" s="275"/>
      <c r="FQS6" s="275"/>
      <c r="FQT6" s="275"/>
      <c r="FQU6" s="275"/>
      <c r="FQV6" s="275"/>
      <c r="FQW6" s="275"/>
      <c r="FQX6" s="275"/>
      <c r="FQY6" s="275"/>
      <c r="FQZ6" s="275"/>
      <c r="FRA6" s="275"/>
      <c r="FRB6" s="275"/>
      <c r="FRC6" s="275"/>
      <c r="FRD6" s="275"/>
      <c r="FRE6" s="275"/>
      <c r="FRF6" s="275"/>
      <c r="FRG6" s="275"/>
      <c r="FRH6" s="275"/>
      <c r="FRI6" s="275"/>
      <c r="FRJ6" s="275"/>
      <c r="FRK6" s="275"/>
      <c r="FRL6" s="275"/>
      <c r="FRM6" s="275"/>
      <c r="FRN6" s="275"/>
      <c r="FRO6" s="275"/>
      <c r="FRP6" s="275"/>
      <c r="FRQ6" s="275"/>
      <c r="FRR6" s="275"/>
      <c r="FRS6" s="275"/>
      <c r="FRT6" s="275"/>
      <c r="FRU6" s="275"/>
      <c r="FRV6" s="275"/>
      <c r="FRW6" s="275"/>
      <c r="FRX6" s="275"/>
      <c r="FRY6" s="275"/>
      <c r="FRZ6" s="275"/>
      <c r="FSA6" s="275"/>
      <c r="FSB6" s="275"/>
      <c r="FSC6" s="275"/>
      <c r="FSD6" s="275"/>
      <c r="FSE6" s="275"/>
      <c r="FSF6" s="275"/>
      <c r="FSG6" s="275"/>
      <c r="FSH6" s="275"/>
      <c r="FSI6" s="275"/>
      <c r="FSJ6" s="275"/>
      <c r="FSK6" s="275"/>
      <c r="FSL6" s="275"/>
      <c r="FSM6" s="275"/>
      <c r="FSN6" s="275"/>
      <c r="FSO6" s="275"/>
      <c r="FSP6" s="275"/>
      <c r="FSQ6" s="275"/>
      <c r="FSR6" s="275"/>
      <c r="FSS6" s="275"/>
      <c r="FST6" s="275"/>
      <c r="FSU6" s="275"/>
      <c r="FSV6" s="275"/>
      <c r="FSW6" s="275"/>
      <c r="FSX6" s="275"/>
      <c r="FSY6" s="275"/>
      <c r="FSZ6" s="275"/>
      <c r="FTA6" s="275"/>
      <c r="FTB6" s="275"/>
      <c r="FTC6" s="275"/>
      <c r="FTD6" s="275"/>
      <c r="FTE6" s="275"/>
      <c r="FTF6" s="275"/>
      <c r="FTG6" s="275"/>
      <c r="FTH6" s="275"/>
      <c r="FTI6" s="275"/>
      <c r="FTJ6" s="275"/>
      <c r="FTK6" s="275"/>
      <c r="FTL6" s="275"/>
      <c r="FTM6" s="275"/>
      <c r="FTN6" s="275"/>
      <c r="FTO6" s="275"/>
      <c r="FTP6" s="275"/>
      <c r="FTQ6" s="275"/>
      <c r="FTR6" s="275"/>
      <c r="FTS6" s="275"/>
      <c r="FTT6" s="275"/>
      <c r="FTU6" s="275"/>
      <c r="FTV6" s="275"/>
      <c r="FTW6" s="275"/>
      <c r="FTX6" s="275"/>
      <c r="FTY6" s="275"/>
      <c r="FTZ6" s="275"/>
      <c r="FUA6" s="275"/>
      <c r="FUB6" s="275"/>
      <c r="FUC6" s="275"/>
      <c r="FUD6" s="275"/>
      <c r="FUE6" s="275"/>
      <c r="FUF6" s="275"/>
      <c r="FUG6" s="275"/>
      <c r="FUH6" s="275"/>
      <c r="FUI6" s="275"/>
      <c r="FUJ6" s="275"/>
      <c r="FUK6" s="275"/>
      <c r="FUL6" s="275"/>
      <c r="FUM6" s="275"/>
      <c r="FUN6" s="275"/>
      <c r="FUO6" s="275"/>
      <c r="FUP6" s="275"/>
      <c r="FUQ6" s="275"/>
      <c r="FUR6" s="275"/>
      <c r="FUS6" s="275"/>
      <c r="FUT6" s="275"/>
      <c r="FUU6" s="275"/>
      <c r="FUV6" s="275"/>
      <c r="FUW6" s="275"/>
      <c r="FUX6" s="275"/>
      <c r="FUY6" s="275"/>
      <c r="FUZ6" s="275"/>
      <c r="FVA6" s="275"/>
      <c r="FVB6" s="275"/>
      <c r="FVC6" s="275"/>
      <c r="FVD6" s="275"/>
      <c r="FVE6" s="275"/>
      <c r="FVF6" s="275"/>
      <c r="FVG6" s="275"/>
      <c r="FVH6" s="275"/>
      <c r="FVI6" s="275"/>
      <c r="FVJ6" s="275"/>
      <c r="FVK6" s="275"/>
      <c r="FVL6" s="275"/>
      <c r="FVM6" s="275"/>
      <c r="FVN6" s="275"/>
      <c r="FVO6" s="275"/>
      <c r="FVP6" s="275"/>
      <c r="FVQ6" s="275"/>
      <c r="FVR6" s="275"/>
      <c r="FVS6" s="275"/>
      <c r="FVT6" s="275"/>
      <c r="FVU6" s="275"/>
      <c r="FVV6" s="275"/>
      <c r="FVW6" s="275"/>
      <c r="FVX6" s="275"/>
      <c r="FVY6" s="275"/>
      <c r="FVZ6" s="275"/>
      <c r="FWA6" s="275"/>
      <c r="FWB6" s="275"/>
      <c r="FWC6" s="275"/>
      <c r="FWD6" s="275"/>
      <c r="FWE6" s="275"/>
      <c r="FWF6" s="275"/>
      <c r="FWG6" s="275"/>
      <c r="FWH6" s="275"/>
      <c r="FWI6" s="275"/>
      <c r="FWJ6" s="275"/>
      <c r="FWK6" s="275"/>
      <c r="FWL6" s="275"/>
      <c r="FWM6" s="275"/>
      <c r="FWN6" s="275"/>
      <c r="FWO6" s="275"/>
      <c r="FWP6" s="275"/>
      <c r="FWQ6" s="275"/>
      <c r="FWR6" s="275"/>
      <c r="FWS6" s="275"/>
      <c r="FWT6" s="275"/>
      <c r="FWU6" s="275"/>
      <c r="FWV6" s="275"/>
      <c r="FWW6" s="275"/>
      <c r="FWX6" s="275"/>
      <c r="FWY6" s="275"/>
      <c r="FWZ6" s="275"/>
      <c r="FXA6" s="275"/>
      <c r="FXB6" s="275"/>
      <c r="FXC6" s="275"/>
      <c r="FXD6" s="275"/>
      <c r="FXE6" s="275"/>
      <c r="FXF6" s="275"/>
      <c r="FXG6" s="275"/>
      <c r="FXH6" s="275"/>
      <c r="FXI6" s="275"/>
      <c r="FXJ6" s="275"/>
      <c r="FXK6" s="275"/>
      <c r="FXL6" s="275"/>
      <c r="FXM6" s="275"/>
      <c r="FXN6" s="275"/>
      <c r="FXO6" s="275"/>
      <c r="FXP6" s="275"/>
      <c r="FXQ6" s="275"/>
      <c r="FXR6" s="275"/>
      <c r="FXS6" s="275"/>
      <c r="FXT6" s="275"/>
      <c r="FXU6" s="275"/>
      <c r="FXV6" s="275"/>
      <c r="FXW6" s="275"/>
      <c r="FXX6" s="275"/>
      <c r="FXY6" s="275"/>
      <c r="FXZ6" s="275"/>
      <c r="FYA6" s="275"/>
      <c r="FYB6" s="275"/>
      <c r="FYC6" s="275"/>
      <c r="FYD6" s="275"/>
      <c r="FYE6" s="275"/>
      <c r="FYF6" s="275"/>
      <c r="FYG6" s="275"/>
      <c r="FYH6" s="275"/>
      <c r="FYI6" s="275"/>
      <c r="FYJ6" s="275"/>
      <c r="FYK6" s="275"/>
      <c r="FYL6" s="275"/>
      <c r="FYM6" s="275"/>
      <c r="FYN6" s="275"/>
      <c r="FYO6" s="275"/>
      <c r="FYP6" s="275"/>
      <c r="FYQ6" s="275"/>
      <c r="FYR6" s="275"/>
      <c r="FYS6" s="275"/>
      <c r="FYT6" s="275"/>
      <c r="FYU6" s="275"/>
      <c r="FYV6" s="275"/>
      <c r="FYW6" s="275"/>
      <c r="FYX6" s="275"/>
      <c r="FYY6" s="275"/>
      <c r="FYZ6" s="275"/>
      <c r="FZA6" s="275"/>
      <c r="FZB6" s="275"/>
      <c r="FZC6" s="275"/>
      <c r="FZD6" s="275"/>
      <c r="FZE6" s="275"/>
      <c r="FZF6" s="275"/>
      <c r="FZG6" s="275"/>
      <c r="FZH6" s="275"/>
      <c r="FZI6" s="275"/>
      <c r="FZJ6" s="275"/>
      <c r="FZK6" s="275"/>
      <c r="FZL6" s="275"/>
      <c r="FZM6" s="275"/>
      <c r="FZN6" s="275"/>
      <c r="FZO6" s="275"/>
      <c r="FZP6" s="275"/>
      <c r="FZQ6" s="275"/>
      <c r="FZR6" s="275"/>
      <c r="FZS6" s="275"/>
      <c r="FZT6" s="275"/>
      <c r="FZU6" s="275"/>
      <c r="FZV6" s="275"/>
      <c r="FZW6" s="275"/>
      <c r="FZX6" s="275"/>
      <c r="FZY6" s="275"/>
      <c r="FZZ6" s="275"/>
      <c r="GAA6" s="275"/>
      <c r="GAB6" s="275"/>
      <c r="GAC6" s="275"/>
      <c r="GAD6" s="275"/>
      <c r="GAE6" s="275"/>
      <c r="GAF6" s="275"/>
      <c r="GAG6" s="275"/>
      <c r="GAH6" s="275"/>
      <c r="GAI6" s="275"/>
      <c r="GAJ6" s="275"/>
      <c r="GAK6" s="275"/>
      <c r="GAL6" s="275"/>
      <c r="GAM6" s="275"/>
      <c r="GAN6" s="275"/>
      <c r="GAO6" s="275"/>
      <c r="GAP6" s="275"/>
      <c r="GAQ6" s="275"/>
      <c r="GAR6" s="275"/>
      <c r="GAS6" s="275"/>
      <c r="GAT6" s="275"/>
      <c r="GAU6" s="275"/>
      <c r="GAV6" s="275"/>
      <c r="GAW6" s="275"/>
      <c r="GAX6" s="275"/>
      <c r="GAY6" s="275"/>
      <c r="GAZ6" s="275"/>
      <c r="GBA6" s="275"/>
      <c r="GBB6" s="275"/>
      <c r="GBC6" s="275"/>
      <c r="GBD6" s="275"/>
      <c r="GBE6" s="275"/>
      <c r="GBF6" s="275"/>
      <c r="GBG6" s="275"/>
      <c r="GBH6" s="275"/>
      <c r="GBI6" s="275"/>
      <c r="GBJ6" s="275"/>
      <c r="GBK6" s="275"/>
      <c r="GBL6" s="275"/>
      <c r="GBM6" s="275"/>
      <c r="GBN6" s="275"/>
      <c r="GBO6" s="275"/>
      <c r="GBP6" s="275"/>
      <c r="GBQ6" s="275"/>
      <c r="GBR6" s="275"/>
      <c r="GBS6" s="275"/>
      <c r="GBT6" s="275"/>
      <c r="GBU6" s="275"/>
      <c r="GBV6" s="275"/>
      <c r="GBW6" s="275"/>
      <c r="GBX6" s="275"/>
      <c r="GBY6" s="275"/>
      <c r="GBZ6" s="275"/>
      <c r="GCA6" s="275"/>
      <c r="GCB6" s="275"/>
      <c r="GCC6" s="275"/>
      <c r="GCD6" s="275"/>
      <c r="GCE6" s="275"/>
      <c r="GCF6" s="275"/>
      <c r="GCG6" s="275"/>
      <c r="GCH6" s="275"/>
      <c r="GCI6" s="275"/>
      <c r="GCJ6" s="275"/>
      <c r="GCK6" s="275"/>
      <c r="GCL6" s="275"/>
      <c r="GCM6" s="275"/>
      <c r="GCN6" s="275"/>
      <c r="GCO6" s="275"/>
      <c r="GCP6" s="275"/>
      <c r="GCQ6" s="275"/>
      <c r="GCR6" s="275"/>
      <c r="GCS6" s="275"/>
      <c r="GCT6" s="275"/>
      <c r="GCU6" s="275"/>
      <c r="GCV6" s="275"/>
      <c r="GCW6" s="275"/>
      <c r="GCX6" s="275"/>
      <c r="GCY6" s="275"/>
      <c r="GCZ6" s="275"/>
      <c r="GDA6" s="275"/>
      <c r="GDB6" s="275"/>
      <c r="GDC6" s="275"/>
      <c r="GDD6" s="275"/>
      <c r="GDE6" s="275"/>
      <c r="GDF6" s="275"/>
      <c r="GDG6" s="275"/>
      <c r="GDH6" s="275"/>
      <c r="GDI6" s="275"/>
      <c r="GDJ6" s="275"/>
      <c r="GDK6" s="275"/>
      <c r="GDL6" s="275"/>
      <c r="GDM6" s="275"/>
      <c r="GDN6" s="275"/>
      <c r="GDO6" s="275"/>
      <c r="GDP6" s="275"/>
      <c r="GDQ6" s="275"/>
      <c r="GDR6" s="275"/>
      <c r="GDS6" s="275"/>
      <c r="GDT6" s="275"/>
      <c r="GDU6" s="275"/>
      <c r="GDV6" s="275"/>
      <c r="GDW6" s="275"/>
      <c r="GDX6" s="275"/>
      <c r="GDY6" s="275"/>
      <c r="GDZ6" s="275"/>
      <c r="GEA6" s="275"/>
      <c r="GEB6" s="275"/>
      <c r="GEC6" s="275"/>
      <c r="GED6" s="275"/>
      <c r="GEE6" s="275"/>
      <c r="GEF6" s="275"/>
      <c r="GEG6" s="275"/>
      <c r="GEH6" s="275"/>
      <c r="GEI6" s="275"/>
      <c r="GEJ6" s="275"/>
      <c r="GEK6" s="275"/>
      <c r="GEL6" s="275"/>
      <c r="GEM6" s="275"/>
      <c r="GEN6" s="275"/>
      <c r="GEO6" s="275"/>
      <c r="GEP6" s="275"/>
      <c r="GEQ6" s="275"/>
      <c r="GER6" s="275"/>
      <c r="GES6" s="275"/>
      <c r="GET6" s="275"/>
      <c r="GEU6" s="275"/>
      <c r="GEV6" s="275"/>
      <c r="GEW6" s="275"/>
      <c r="GEX6" s="275"/>
      <c r="GEY6" s="275"/>
      <c r="GEZ6" s="275"/>
      <c r="GFA6" s="275"/>
      <c r="GFB6" s="275"/>
      <c r="GFC6" s="275"/>
      <c r="GFD6" s="275"/>
      <c r="GFE6" s="275"/>
      <c r="GFF6" s="275"/>
      <c r="GFG6" s="275"/>
      <c r="GFH6" s="275"/>
      <c r="GFI6" s="275"/>
      <c r="GFJ6" s="275"/>
      <c r="GFK6" s="275"/>
      <c r="GFL6" s="275"/>
      <c r="GFM6" s="275"/>
      <c r="GFN6" s="275"/>
      <c r="GFO6" s="275"/>
      <c r="GFP6" s="275"/>
      <c r="GFQ6" s="275"/>
      <c r="GFR6" s="275"/>
      <c r="GFS6" s="275"/>
      <c r="GFT6" s="275"/>
      <c r="GFU6" s="275"/>
      <c r="GFV6" s="275"/>
      <c r="GFW6" s="275"/>
      <c r="GFX6" s="275"/>
      <c r="GFY6" s="275"/>
      <c r="GFZ6" s="275"/>
      <c r="GGA6" s="275"/>
      <c r="GGB6" s="275"/>
      <c r="GGC6" s="275"/>
      <c r="GGD6" s="275"/>
      <c r="GGE6" s="275"/>
      <c r="GGF6" s="275"/>
      <c r="GGG6" s="275"/>
      <c r="GGH6" s="275"/>
      <c r="GGI6" s="275"/>
      <c r="GGJ6" s="275"/>
      <c r="GGK6" s="275"/>
      <c r="GGL6" s="275"/>
      <c r="GGM6" s="275"/>
      <c r="GGN6" s="275"/>
      <c r="GGO6" s="275"/>
      <c r="GGP6" s="275"/>
      <c r="GGQ6" s="275"/>
      <c r="GGR6" s="275"/>
      <c r="GGS6" s="275"/>
      <c r="GGT6" s="275"/>
      <c r="GGU6" s="275"/>
      <c r="GGV6" s="275"/>
      <c r="GGW6" s="275"/>
      <c r="GGX6" s="275"/>
      <c r="GGY6" s="275"/>
      <c r="GGZ6" s="275"/>
      <c r="GHA6" s="275"/>
      <c r="GHB6" s="275"/>
      <c r="GHC6" s="275"/>
      <c r="GHD6" s="275"/>
      <c r="GHE6" s="275"/>
      <c r="GHF6" s="275"/>
      <c r="GHG6" s="275"/>
      <c r="GHH6" s="275"/>
      <c r="GHI6" s="275"/>
      <c r="GHJ6" s="275"/>
      <c r="GHK6" s="275"/>
      <c r="GHL6" s="275"/>
      <c r="GHM6" s="275"/>
      <c r="GHN6" s="275"/>
      <c r="GHO6" s="275"/>
      <c r="GHP6" s="275"/>
      <c r="GHQ6" s="275"/>
      <c r="GHR6" s="275"/>
      <c r="GHS6" s="275"/>
      <c r="GHT6" s="275"/>
      <c r="GHU6" s="275"/>
      <c r="GHV6" s="275"/>
      <c r="GHW6" s="275"/>
      <c r="GHX6" s="275"/>
      <c r="GHY6" s="275"/>
      <c r="GHZ6" s="275"/>
      <c r="GIA6" s="275"/>
      <c r="GIB6" s="275"/>
      <c r="GIC6" s="275"/>
      <c r="GID6" s="275"/>
      <c r="GIE6" s="275"/>
      <c r="GIF6" s="275"/>
      <c r="GIG6" s="275"/>
      <c r="GIH6" s="275"/>
      <c r="GII6" s="275"/>
      <c r="GIJ6" s="275"/>
      <c r="GIK6" s="275"/>
      <c r="GIL6" s="275"/>
      <c r="GIM6" s="275"/>
      <c r="GIN6" s="275"/>
      <c r="GIO6" s="275"/>
      <c r="GIP6" s="275"/>
      <c r="GIQ6" s="275"/>
      <c r="GIR6" s="275"/>
      <c r="GIS6" s="275"/>
      <c r="GIT6" s="275"/>
      <c r="GIU6" s="275"/>
      <c r="GIV6" s="275"/>
      <c r="GIW6" s="275"/>
      <c r="GIX6" s="275"/>
      <c r="GIY6" s="275"/>
      <c r="GIZ6" s="275"/>
      <c r="GJA6" s="275"/>
      <c r="GJB6" s="275"/>
      <c r="GJC6" s="275"/>
      <c r="GJD6" s="275"/>
      <c r="GJE6" s="275"/>
      <c r="GJF6" s="275"/>
      <c r="GJG6" s="275"/>
      <c r="GJH6" s="275"/>
      <c r="GJI6" s="275"/>
      <c r="GJJ6" s="275"/>
      <c r="GJK6" s="275"/>
      <c r="GJL6" s="275"/>
      <c r="GJM6" s="275"/>
      <c r="GJN6" s="275"/>
      <c r="GJO6" s="275"/>
      <c r="GJP6" s="275"/>
      <c r="GJQ6" s="275"/>
      <c r="GJR6" s="275"/>
      <c r="GJS6" s="275"/>
      <c r="GJT6" s="275"/>
      <c r="GJU6" s="275"/>
      <c r="GJV6" s="275"/>
      <c r="GJW6" s="275"/>
      <c r="GJX6" s="275"/>
      <c r="GJY6" s="275"/>
      <c r="GJZ6" s="275"/>
      <c r="GKA6" s="275"/>
      <c r="GKB6" s="275"/>
      <c r="GKC6" s="275"/>
      <c r="GKD6" s="275"/>
      <c r="GKE6" s="275"/>
      <c r="GKF6" s="275"/>
      <c r="GKG6" s="275"/>
      <c r="GKH6" s="275"/>
      <c r="GKI6" s="275"/>
      <c r="GKJ6" s="275"/>
      <c r="GKK6" s="275"/>
      <c r="GKL6" s="275"/>
      <c r="GKM6" s="275"/>
      <c r="GKN6" s="275"/>
      <c r="GKO6" s="275"/>
      <c r="GKP6" s="275"/>
      <c r="GKQ6" s="275"/>
      <c r="GKR6" s="275"/>
      <c r="GKS6" s="275"/>
      <c r="GKT6" s="275"/>
      <c r="GKU6" s="275"/>
      <c r="GKV6" s="275"/>
      <c r="GKW6" s="275"/>
      <c r="GKX6" s="275"/>
      <c r="GKY6" s="275"/>
      <c r="GKZ6" s="275"/>
      <c r="GLA6" s="275"/>
      <c r="GLB6" s="275"/>
      <c r="GLC6" s="275"/>
      <c r="GLD6" s="275"/>
      <c r="GLE6" s="275"/>
      <c r="GLF6" s="275"/>
      <c r="GLG6" s="275"/>
      <c r="GLH6" s="275"/>
      <c r="GLI6" s="275"/>
      <c r="GLJ6" s="275"/>
      <c r="GLK6" s="275"/>
      <c r="GLL6" s="275"/>
      <c r="GLM6" s="275"/>
      <c r="GLN6" s="275"/>
      <c r="GLO6" s="275"/>
      <c r="GLP6" s="275"/>
      <c r="GLQ6" s="275"/>
      <c r="GLR6" s="275"/>
      <c r="GLS6" s="275"/>
      <c r="GLT6" s="275"/>
      <c r="GLU6" s="275"/>
      <c r="GLV6" s="275"/>
      <c r="GLW6" s="275"/>
      <c r="GLX6" s="275"/>
      <c r="GLY6" s="275"/>
      <c r="GLZ6" s="275"/>
      <c r="GMA6" s="275"/>
      <c r="GMB6" s="275"/>
      <c r="GMC6" s="275"/>
      <c r="GMD6" s="275"/>
      <c r="GME6" s="275"/>
      <c r="GMF6" s="275"/>
      <c r="GMG6" s="275"/>
      <c r="GMH6" s="275"/>
      <c r="GMI6" s="275"/>
      <c r="GMJ6" s="275"/>
      <c r="GMK6" s="275"/>
      <c r="GML6" s="275"/>
      <c r="GMM6" s="275"/>
      <c r="GMN6" s="275"/>
      <c r="GMO6" s="275"/>
      <c r="GMP6" s="275"/>
      <c r="GMQ6" s="275"/>
      <c r="GMR6" s="275"/>
      <c r="GMS6" s="275"/>
      <c r="GMT6" s="275"/>
      <c r="GMU6" s="275"/>
      <c r="GMV6" s="275"/>
      <c r="GMW6" s="275"/>
      <c r="GMX6" s="275"/>
      <c r="GMY6" s="275"/>
      <c r="GMZ6" s="275"/>
      <c r="GNA6" s="275"/>
      <c r="GNB6" s="275"/>
      <c r="GNC6" s="275"/>
      <c r="GND6" s="275"/>
      <c r="GNE6" s="275"/>
      <c r="GNF6" s="275"/>
      <c r="GNG6" s="275"/>
      <c r="GNH6" s="275"/>
      <c r="GNI6" s="275"/>
      <c r="GNJ6" s="275"/>
      <c r="GNK6" s="275"/>
      <c r="GNL6" s="275"/>
      <c r="GNM6" s="275"/>
      <c r="GNN6" s="275"/>
      <c r="GNO6" s="275"/>
      <c r="GNP6" s="275"/>
      <c r="GNQ6" s="275"/>
      <c r="GNR6" s="275"/>
      <c r="GNS6" s="275"/>
      <c r="GNT6" s="275"/>
      <c r="GNU6" s="275"/>
      <c r="GNV6" s="275"/>
      <c r="GNW6" s="275"/>
      <c r="GNX6" s="275"/>
      <c r="GNY6" s="275"/>
      <c r="GNZ6" s="275"/>
      <c r="GOA6" s="275"/>
      <c r="GOB6" s="275"/>
      <c r="GOC6" s="275"/>
      <c r="GOD6" s="275"/>
      <c r="GOE6" s="275"/>
      <c r="GOF6" s="275"/>
      <c r="GOG6" s="275"/>
      <c r="GOH6" s="275"/>
      <c r="GOI6" s="275"/>
      <c r="GOJ6" s="275"/>
      <c r="GOK6" s="275"/>
      <c r="GOL6" s="275"/>
      <c r="GOM6" s="275"/>
      <c r="GON6" s="275"/>
      <c r="GOO6" s="275"/>
      <c r="GOP6" s="275"/>
      <c r="GOQ6" s="275"/>
      <c r="GOR6" s="275"/>
      <c r="GOS6" s="275"/>
      <c r="GOT6" s="275"/>
      <c r="GOU6" s="275"/>
      <c r="GOV6" s="275"/>
      <c r="GOW6" s="275"/>
      <c r="GOX6" s="275"/>
      <c r="GOY6" s="275"/>
      <c r="GOZ6" s="275"/>
      <c r="GPA6" s="275"/>
      <c r="GPB6" s="275"/>
      <c r="GPC6" s="275"/>
      <c r="GPD6" s="275"/>
      <c r="GPE6" s="275"/>
      <c r="GPF6" s="275"/>
      <c r="GPG6" s="275"/>
      <c r="GPH6" s="275"/>
      <c r="GPI6" s="275"/>
      <c r="GPJ6" s="275"/>
      <c r="GPK6" s="275"/>
      <c r="GPL6" s="275"/>
      <c r="GPM6" s="275"/>
      <c r="GPN6" s="275"/>
      <c r="GPO6" s="275"/>
      <c r="GPP6" s="275"/>
      <c r="GPQ6" s="275"/>
      <c r="GPR6" s="275"/>
      <c r="GPS6" s="275"/>
      <c r="GPT6" s="275"/>
      <c r="GPU6" s="275"/>
      <c r="GPV6" s="275"/>
      <c r="GPW6" s="275"/>
      <c r="GPX6" s="275"/>
      <c r="GPY6" s="275"/>
      <c r="GPZ6" s="275"/>
      <c r="GQA6" s="275"/>
      <c r="GQB6" s="275"/>
      <c r="GQC6" s="275"/>
      <c r="GQD6" s="275"/>
      <c r="GQE6" s="275"/>
      <c r="GQF6" s="275"/>
      <c r="GQG6" s="275"/>
      <c r="GQH6" s="275"/>
      <c r="GQI6" s="275"/>
      <c r="GQJ6" s="275"/>
      <c r="GQK6" s="275"/>
      <c r="GQL6" s="275"/>
      <c r="GQM6" s="275"/>
      <c r="GQN6" s="275"/>
      <c r="GQO6" s="275"/>
      <c r="GQP6" s="275"/>
      <c r="GQQ6" s="275"/>
      <c r="GQR6" s="275"/>
      <c r="GQS6" s="275"/>
      <c r="GQT6" s="275"/>
      <c r="GQU6" s="275"/>
      <c r="GQV6" s="275"/>
      <c r="GQW6" s="275"/>
      <c r="GQX6" s="275"/>
      <c r="GQY6" s="275"/>
      <c r="GQZ6" s="275"/>
      <c r="GRA6" s="275"/>
      <c r="GRB6" s="275"/>
      <c r="GRC6" s="275"/>
      <c r="GRD6" s="275"/>
      <c r="GRE6" s="275"/>
      <c r="GRF6" s="275"/>
      <c r="GRG6" s="275"/>
      <c r="GRH6" s="275"/>
      <c r="GRI6" s="275"/>
      <c r="GRJ6" s="275"/>
      <c r="GRK6" s="275"/>
      <c r="GRL6" s="275"/>
      <c r="GRM6" s="275"/>
      <c r="GRN6" s="275"/>
      <c r="GRO6" s="275"/>
      <c r="GRP6" s="275"/>
      <c r="GRQ6" s="275"/>
      <c r="GRR6" s="275"/>
      <c r="GRS6" s="275"/>
      <c r="GRT6" s="275"/>
      <c r="GRU6" s="275"/>
      <c r="GRV6" s="275"/>
      <c r="GRW6" s="275"/>
      <c r="GRX6" s="275"/>
      <c r="GRY6" s="275"/>
      <c r="GRZ6" s="275"/>
      <c r="GSA6" s="275"/>
      <c r="GSB6" s="275"/>
      <c r="GSC6" s="275"/>
      <c r="GSD6" s="275"/>
      <c r="GSE6" s="275"/>
      <c r="GSF6" s="275"/>
      <c r="GSG6" s="275"/>
      <c r="GSH6" s="275"/>
      <c r="GSI6" s="275"/>
      <c r="GSJ6" s="275"/>
      <c r="GSK6" s="275"/>
      <c r="GSL6" s="275"/>
      <c r="GSM6" s="275"/>
      <c r="GSN6" s="275"/>
      <c r="GSO6" s="275"/>
      <c r="GSP6" s="275"/>
      <c r="GSQ6" s="275"/>
      <c r="GSR6" s="275"/>
      <c r="GSS6" s="275"/>
      <c r="GST6" s="275"/>
      <c r="GSU6" s="275"/>
      <c r="GSV6" s="275"/>
      <c r="GSW6" s="275"/>
      <c r="GSX6" s="275"/>
      <c r="GSY6" s="275"/>
      <c r="GSZ6" s="275"/>
      <c r="GTA6" s="275"/>
      <c r="GTB6" s="275"/>
      <c r="GTC6" s="275"/>
      <c r="GTD6" s="275"/>
      <c r="GTE6" s="275"/>
      <c r="GTF6" s="275"/>
      <c r="GTG6" s="275"/>
      <c r="GTH6" s="275"/>
      <c r="GTI6" s="275"/>
      <c r="GTJ6" s="275"/>
      <c r="GTK6" s="275"/>
      <c r="GTL6" s="275"/>
      <c r="GTM6" s="275"/>
      <c r="GTN6" s="275"/>
      <c r="GTO6" s="275"/>
      <c r="GTP6" s="275"/>
      <c r="GTQ6" s="275"/>
      <c r="GTR6" s="275"/>
      <c r="GTS6" s="275"/>
      <c r="GTT6" s="275"/>
      <c r="GTU6" s="275"/>
      <c r="GTV6" s="275"/>
      <c r="GTW6" s="275"/>
      <c r="GTX6" s="275"/>
      <c r="GTY6" s="275"/>
      <c r="GTZ6" s="275"/>
      <c r="GUA6" s="275"/>
      <c r="GUB6" s="275"/>
      <c r="GUC6" s="275"/>
      <c r="GUD6" s="275"/>
      <c r="GUE6" s="275"/>
      <c r="GUF6" s="275"/>
      <c r="GUG6" s="275"/>
      <c r="GUH6" s="275"/>
      <c r="GUI6" s="275"/>
      <c r="GUJ6" s="275"/>
      <c r="GUK6" s="275"/>
      <c r="GUL6" s="275"/>
      <c r="GUM6" s="275"/>
      <c r="GUN6" s="275"/>
      <c r="GUO6" s="275"/>
      <c r="GUP6" s="275"/>
      <c r="GUQ6" s="275"/>
      <c r="GUR6" s="275"/>
      <c r="GUS6" s="275"/>
      <c r="GUT6" s="275"/>
      <c r="GUU6" s="275"/>
      <c r="GUV6" s="275"/>
      <c r="GUW6" s="275"/>
      <c r="GUX6" s="275"/>
      <c r="GUY6" s="275"/>
      <c r="GUZ6" s="275"/>
      <c r="GVA6" s="275"/>
      <c r="GVB6" s="275"/>
      <c r="GVC6" s="275"/>
      <c r="GVD6" s="275"/>
      <c r="GVE6" s="275"/>
      <c r="GVF6" s="275"/>
      <c r="GVG6" s="275"/>
      <c r="GVH6" s="275"/>
      <c r="GVI6" s="275"/>
      <c r="GVJ6" s="275"/>
      <c r="GVK6" s="275"/>
      <c r="GVL6" s="275"/>
      <c r="GVM6" s="275"/>
      <c r="GVN6" s="275"/>
      <c r="GVO6" s="275"/>
      <c r="GVP6" s="275"/>
      <c r="GVQ6" s="275"/>
      <c r="GVR6" s="275"/>
      <c r="GVS6" s="275"/>
      <c r="GVT6" s="275"/>
      <c r="GVU6" s="275"/>
      <c r="GVV6" s="275"/>
      <c r="GVW6" s="275"/>
      <c r="GVX6" s="275"/>
      <c r="GVY6" s="275"/>
      <c r="GVZ6" s="275"/>
      <c r="GWA6" s="275"/>
      <c r="GWB6" s="275"/>
      <c r="GWC6" s="275"/>
      <c r="GWD6" s="275"/>
      <c r="GWE6" s="275"/>
      <c r="GWF6" s="275"/>
      <c r="GWG6" s="275"/>
      <c r="GWH6" s="275"/>
      <c r="GWI6" s="275"/>
      <c r="GWJ6" s="275"/>
      <c r="GWK6" s="275"/>
      <c r="GWL6" s="275"/>
      <c r="GWM6" s="275"/>
      <c r="GWN6" s="275"/>
      <c r="GWO6" s="275"/>
      <c r="GWP6" s="275"/>
      <c r="GWQ6" s="275"/>
      <c r="GWR6" s="275"/>
      <c r="GWS6" s="275"/>
      <c r="GWT6" s="275"/>
      <c r="GWU6" s="275"/>
      <c r="GWV6" s="275"/>
      <c r="GWW6" s="275"/>
      <c r="GWX6" s="275"/>
      <c r="GWY6" s="275"/>
      <c r="GWZ6" s="275"/>
      <c r="GXA6" s="275"/>
      <c r="GXB6" s="275"/>
      <c r="GXC6" s="275"/>
      <c r="GXD6" s="275"/>
      <c r="GXE6" s="275"/>
      <c r="GXF6" s="275"/>
      <c r="GXG6" s="275"/>
      <c r="GXH6" s="275"/>
      <c r="GXI6" s="275"/>
      <c r="GXJ6" s="275"/>
      <c r="GXK6" s="275"/>
      <c r="GXL6" s="275"/>
      <c r="GXM6" s="275"/>
      <c r="GXN6" s="275"/>
      <c r="GXO6" s="275"/>
      <c r="GXP6" s="275"/>
      <c r="GXQ6" s="275"/>
      <c r="GXR6" s="275"/>
      <c r="GXS6" s="275"/>
      <c r="GXT6" s="275"/>
      <c r="GXU6" s="275"/>
      <c r="GXV6" s="275"/>
      <c r="GXW6" s="275"/>
      <c r="GXX6" s="275"/>
      <c r="GXY6" s="275"/>
      <c r="GXZ6" s="275"/>
      <c r="GYA6" s="275"/>
      <c r="GYB6" s="275"/>
      <c r="GYC6" s="275"/>
      <c r="GYD6" s="275"/>
      <c r="GYE6" s="275"/>
      <c r="GYF6" s="275"/>
      <c r="GYG6" s="275"/>
      <c r="GYH6" s="275"/>
      <c r="GYI6" s="275"/>
      <c r="GYJ6" s="275"/>
      <c r="GYK6" s="275"/>
      <c r="GYL6" s="275"/>
      <c r="GYM6" s="275"/>
      <c r="GYN6" s="275"/>
      <c r="GYO6" s="275"/>
      <c r="GYP6" s="275"/>
      <c r="GYQ6" s="275"/>
      <c r="GYR6" s="275"/>
      <c r="GYS6" s="275"/>
      <c r="GYT6" s="275"/>
      <c r="GYU6" s="275"/>
      <c r="GYV6" s="275"/>
      <c r="GYW6" s="275"/>
      <c r="GYX6" s="275"/>
      <c r="GYY6" s="275"/>
      <c r="GYZ6" s="275"/>
      <c r="GZA6" s="275"/>
      <c r="GZB6" s="275"/>
      <c r="GZC6" s="275"/>
      <c r="GZD6" s="275"/>
      <c r="GZE6" s="275"/>
      <c r="GZF6" s="275"/>
      <c r="GZG6" s="275"/>
      <c r="GZH6" s="275"/>
      <c r="GZI6" s="275"/>
      <c r="GZJ6" s="275"/>
      <c r="GZK6" s="275"/>
      <c r="GZL6" s="275"/>
      <c r="GZM6" s="275"/>
      <c r="GZN6" s="275"/>
      <c r="GZO6" s="275"/>
      <c r="GZP6" s="275"/>
      <c r="GZQ6" s="275"/>
      <c r="GZR6" s="275"/>
      <c r="GZS6" s="275"/>
      <c r="GZT6" s="275"/>
      <c r="GZU6" s="275"/>
      <c r="GZV6" s="275"/>
      <c r="GZW6" s="275"/>
      <c r="GZX6" s="275"/>
      <c r="GZY6" s="275"/>
      <c r="GZZ6" s="275"/>
      <c r="HAA6" s="275"/>
      <c r="HAB6" s="275"/>
      <c r="HAC6" s="275"/>
      <c r="HAD6" s="275"/>
      <c r="HAE6" s="275"/>
      <c r="HAF6" s="275"/>
      <c r="HAG6" s="275"/>
      <c r="HAH6" s="275"/>
      <c r="HAI6" s="275"/>
      <c r="HAJ6" s="275"/>
      <c r="HAK6" s="275"/>
      <c r="HAL6" s="275"/>
      <c r="HAM6" s="275"/>
      <c r="HAN6" s="275"/>
      <c r="HAO6" s="275"/>
      <c r="HAP6" s="275"/>
      <c r="HAQ6" s="275"/>
      <c r="HAR6" s="275"/>
      <c r="HAS6" s="275"/>
      <c r="HAT6" s="275"/>
      <c r="HAU6" s="275"/>
      <c r="HAV6" s="275"/>
      <c r="HAW6" s="275"/>
      <c r="HAX6" s="275"/>
      <c r="HAY6" s="275"/>
      <c r="HAZ6" s="275"/>
      <c r="HBA6" s="275"/>
      <c r="HBB6" s="275"/>
      <c r="HBC6" s="275"/>
      <c r="HBD6" s="275"/>
      <c r="HBE6" s="275"/>
      <c r="HBF6" s="275"/>
      <c r="HBG6" s="275"/>
      <c r="HBH6" s="275"/>
      <c r="HBI6" s="275"/>
      <c r="HBJ6" s="275"/>
      <c r="HBK6" s="275"/>
      <c r="HBL6" s="275"/>
      <c r="HBM6" s="275"/>
      <c r="HBN6" s="275"/>
      <c r="HBO6" s="275"/>
      <c r="HBP6" s="275"/>
      <c r="HBQ6" s="275"/>
      <c r="HBR6" s="275"/>
      <c r="HBS6" s="275"/>
      <c r="HBT6" s="275"/>
      <c r="HBU6" s="275"/>
      <c r="HBV6" s="275"/>
      <c r="HBW6" s="275"/>
      <c r="HBX6" s="275"/>
      <c r="HBY6" s="275"/>
      <c r="HBZ6" s="275"/>
      <c r="HCA6" s="275"/>
      <c r="HCB6" s="275"/>
      <c r="HCC6" s="275"/>
      <c r="HCD6" s="275"/>
      <c r="HCE6" s="275"/>
      <c r="HCF6" s="275"/>
      <c r="HCG6" s="275"/>
      <c r="HCH6" s="275"/>
      <c r="HCI6" s="275"/>
      <c r="HCJ6" s="275"/>
      <c r="HCK6" s="275"/>
      <c r="HCL6" s="275"/>
      <c r="HCM6" s="275"/>
      <c r="HCN6" s="275"/>
      <c r="HCO6" s="275"/>
      <c r="HCP6" s="275"/>
      <c r="HCQ6" s="275"/>
      <c r="HCR6" s="275"/>
      <c r="HCS6" s="275"/>
      <c r="HCT6" s="275"/>
      <c r="HCU6" s="275"/>
      <c r="HCV6" s="275"/>
      <c r="HCW6" s="275"/>
      <c r="HCX6" s="275"/>
      <c r="HCY6" s="275"/>
      <c r="HCZ6" s="275"/>
      <c r="HDA6" s="275"/>
      <c r="HDB6" s="275"/>
      <c r="HDC6" s="275"/>
      <c r="HDD6" s="275"/>
      <c r="HDE6" s="275"/>
      <c r="HDF6" s="275"/>
      <c r="HDG6" s="275"/>
      <c r="HDH6" s="275"/>
      <c r="HDI6" s="275"/>
      <c r="HDJ6" s="275"/>
      <c r="HDK6" s="275"/>
      <c r="HDL6" s="275"/>
      <c r="HDM6" s="275"/>
      <c r="HDN6" s="275"/>
      <c r="HDO6" s="275"/>
      <c r="HDP6" s="275"/>
      <c r="HDQ6" s="275"/>
      <c r="HDR6" s="275"/>
      <c r="HDS6" s="275"/>
      <c r="HDT6" s="275"/>
      <c r="HDU6" s="275"/>
      <c r="HDV6" s="275"/>
      <c r="HDW6" s="275"/>
      <c r="HDX6" s="275"/>
      <c r="HDY6" s="275"/>
      <c r="HDZ6" s="275"/>
      <c r="HEA6" s="275"/>
      <c r="HEB6" s="275"/>
      <c r="HEC6" s="275"/>
      <c r="HED6" s="275"/>
      <c r="HEE6" s="275"/>
      <c r="HEF6" s="275"/>
      <c r="HEG6" s="275"/>
      <c r="HEH6" s="275"/>
      <c r="HEI6" s="275"/>
      <c r="HEJ6" s="275"/>
      <c r="HEK6" s="275"/>
      <c r="HEL6" s="275"/>
      <c r="HEM6" s="275"/>
      <c r="HEN6" s="275"/>
      <c r="HEO6" s="275"/>
      <c r="HEP6" s="275"/>
      <c r="HEQ6" s="275"/>
      <c r="HER6" s="275"/>
      <c r="HES6" s="275"/>
      <c r="HET6" s="275"/>
      <c r="HEU6" s="275"/>
      <c r="HEV6" s="275"/>
      <c r="HEW6" s="275"/>
      <c r="HEX6" s="275"/>
      <c r="HEY6" s="275"/>
      <c r="HEZ6" s="275"/>
      <c r="HFA6" s="275"/>
      <c r="HFB6" s="275"/>
      <c r="HFC6" s="275"/>
      <c r="HFD6" s="275"/>
      <c r="HFE6" s="275"/>
      <c r="HFF6" s="275"/>
      <c r="HFG6" s="275"/>
      <c r="HFH6" s="275"/>
      <c r="HFI6" s="275"/>
      <c r="HFJ6" s="275"/>
      <c r="HFK6" s="275"/>
      <c r="HFL6" s="275"/>
      <c r="HFM6" s="275"/>
      <c r="HFN6" s="275"/>
      <c r="HFO6" s="275"/>
      <c r="HFP6" s="275"/>
      <c r="HFQ6" s="275"/>
      <c r="HFR6" s="275"/>
      <c r="HFS6" s="275"/>
      <c r="HFT6" s="275"/>
      <c r="HFU6" s="275"/>
      <c r="HFV6" s="275"/>
      <c r="HFW6" s="275"/>
      <c r="HFX6" s="275"/>
      <c r="HFY6" s="275"/>
      <c r="HFZ6" s="275"/>
      <c r="HGA6" s="275"/>
      <c r="HGB6" s="275"/>
      <c r="HGC6" s="275"/>
      <c r="HGD6" s="275"/>
      <c r="HGE6" s="275"/>
      <c r="HGF6" s="275"/>
      <c r="HGG6" s="275"/>
      <c r="HGH6" s="275"/>
      <c r="HGI6" s="275"/>
      <c r="HGJ6" s="275"/>
      <c r="HGK6" s="275"/>
      <c r="HGL6" s="275"/>
      <c r="HGM6" s="275"/>
      <c r="HGN6" s="275"/>
      <c r="HGO6" s="275"/>
      <c r="HGP6" s="275"/>
      <c r="HGQ6" s="275"/>
      <c r="HGR6" s="275"/>
      <c r="HGS6" s="275"/>
      <c r="HGT6" s="275"/>
      <c r="HGU6" s="275"/>
      <c r="HGV6" s="275"/>
      <c r="HGW6" s="275"/>
      <c r="HGX6" s="275"/>
      <c r="HGY6" s="275"/>
      <c r="HGZ6" s="275"/>
      <c r="HHA6" s="275"/>
      <c r="HHB6" s="275"/>
      <c r="HHC6" s="275"/>
      <c r="HHD6" s="275"/>
      <c r="HHE6" s="275"/>
      <c r="HHF6" s="275"/>
      <c r="HHG6" s="275"/>
      <c r="HHH6" s="275"/>
      <c r="HHI6" s="275"/>
      <c r="HHJ6" s="275"/>
      <c r="HHK6" s="275"/>
      <c r="HHL6" s="275"/>
      <c r="HHM6" s="275"/>
      <c r="HHN6" s="275"/>
      <c r="HHO6" s="275"/>
      <c r="HHP6" s="275"/>
      <c r="HHQ6" s="275"/>
      <c r="HHR6" s="275"/>
      <c r="HHS6" s="275"/>
      <c r="HHT6" s="275"/>
      <c r="HHU6" s="275"/>
      <c r="HHV6" s="275"/>
      <c r="HHW6" s="275"/>
      <c r="HHX6" s="275"/>
      <c r="HHY6" s="275"/>
      <c r="HHZ6" s="275"/>
      <c r="HIA6" s="275"/>
      <c r="HIB6" s="275"/>
      <c r="HIC6" s="275"/>
      <c r="HID6" s="275"/>
      <c r="HIE6" s="275"/>
      <c r="HIF6" s="275"/>
      <c r="HIG6" s="275"/>
      <c r="HIH6" s="275"/>
      <c r="HII6" s="275"/>
      <c r="HIJ6" s="275"/>
      <c r="HIK6" s="275"/>
      <c r="HIL6" s="275"/>
      <c r="HIM6" s="275"/>
      <c r="HIN6" s="275"/>
      <c r="HIO6" s="275"/>
      <c r="HIP6" s="275"/>
      <c r="HIQ6" s="275"/>
      <c r="HIR6" s="275"/>
      <c r="HIS6" s="275"/>
      <c r="HIT6" s="275"/>
      <c r="HIU6" s="275"/>
      <c r="HIV6" s="275"/>
      <c r="HIW6" s="275"/>
      <c r="HIX6" s="275"/>
      <c r="HIY6" s="275"/>
      <c r="HIZ6" s="275"/>
      <c r="HJA6" s="275"/>
      <c r="HJB6" s="275"/>
      <c r="HJC6" s="275"/>
      <c r="HJD6" s="275"/>
      <c r="HJE6" s="275"/>
      <c r="HJF6" s="275"/>
      <c r="HJG6" s="275"/>
      <c r="HJH6" s="275"/>
      <c r="HJI6" s="275"/>
      <c r="HJJ6" s="275"/>
      <c r="HJK6" s="275"/>
      <c r="HJL6" s="275"/>
      <c r="HJM6" s="275"/>
      <c r="HJN6" s="275"/>
      <c r="HJO6" s="275"/>
      <c r="HJP6" s="275"/>
      <c r="HJQ6" s="275"/>
      <c r="HJR6" s="275"/>
      <c r="HJS6" s="275"/>
      <c r="HJT6" s="275"/>
      <c r="HJU6" s="275"/>
      <c r="HJV6" s="275"/>
      <c r="HJW6" s="275"/>
      <c r="HJX6" s="275"/>
      <c r="HJY6" s="275"/>
      <c r="HJZ6" s="275"/>
      <c r="HKA6" s="275"/>
      <c r="HKB6" s="275"/>
      <c r="HKC6" s="275"/>
      <c r="HKD6" s="275"/>
      <c r="HKE6" s="275"/>
      <c r="HKF6" s="275"/>
      <c r="HKG6" s="275"/>
      <c r="HKH6" s="275"/>
      <c r="HKI6" s="275"/>
      <c r="HKJ6" s="275"/>
      <c r="HKK6" s="275"/>
      <c r="HKL6" s="275"/>
      <c r="HKM6" s="275"/>
      <c r="HKN6" s="275"/>
      <c r="HKO6" s="275"/>
      <c r="HKP6" s="275"/>
      <c r="HKQ6" s="275"/>
      <c r="HKR6" s="275"/>
      <c r="HKS6" s="275"/>
      <c r="HKT6" s="275"/>
      <c r="HKU6" s="275"/>
      <c r="HKV6" s="275"/>
      <c r="HKW6" s="275"/>
      <c r="HKX6" s="275"/>
      <c r="HKY6" s="275"/>
      <c r="HKZ6" s="275"/>
      <c r="HLA6" s="275"/>
      <c r="HLB6" s="275"/>
      <c r="HLC6" s="275"/>
      <c r="HLD6" s="275"/>
      <c r="HLE6" s="275"/>
      <c r="HLF6" s="275"/>
      <c r="HLG6" s="275"/>
      <c r="HLH6" s="275"/>
      <c r="HLI6" s="275"/>
      <c r="HLJ6" s="275"/>
      <c r="HLK6" s="275"/>
      <c r="HLL6" s="275"/>
      <c r="HLM6" s="275"/>
      <c r="HLN6" s="275"/>
      <c r="HLO6" s="275"/>
      <c r="HLP6" s="275"/>
      <c r="HLQ6" s="275"/>
      <c r="HLR6" s="275"/>
      <c r="HLS6" s="275"/>
      <c r="HLT6" s="275"/>
      <c r="HLU6" s="275"/>
      <c r="HLV6" s="275"/>
      <c r="HLW6" s="275"/>
      <c r="HLX6" s="275"/>
      <c r="HLY6" s="275"/>
      <c r="HLZ6" s="275"/>
      <c r="HMA6" s="275"/>
      <c r="HMB6" s="275"/>
      <c r="HMC6" s="275"/>
      <c r="HMD6" s="275"/>
      <c r="HME6" s="275"/>
      <c r="HMF6" s="275"/>
      <c r="HMG6" s="275"/>
      <c r="HMH6" s="275"/>
      <c r="HMI6" s="275"/>
      <c r="HMJ6" s="275"/>
      <c r="HMK6" s="275"/>
      <c r="HML6" s="275"/>
      <c r="HMM6" s="275"/>
      <c r="HMN6" s="275"/>
      <c r="HMO6" s="275"/>
      <c r="HMP6" s="275"/>
      <c r="HMQ6" s="275"/>
      <c r="HMR6" s="275"/>
      <c r="HMS6" s="275"/>
      <c r="HMT6" s="275"/>
      <c r="HMU6" s="275"/>
      <c r="HMV6" s="275"/>
      <c r="HMW6" s="275"/>
      <c r="HMX6" s="275"/>
      <c r="HMY6" s="275"/>
      <c r="HMZ6" s="275"/>
      <c r="HNA6" s="275"/>
      <c r="HNB6" s="275"/>
      <c r="HNC6" s="275"/>
      <c r="HND6" s="275"/>
      <c r="HNE6" s="275"/>
      <c r="HNF6" s="275"/>
      <c r="HNG6" s="275"/>
      <c r="HNH6" s="275"/>
      <c r="HNI6" s="275"/>
      <c r="HNJ6" s="275"/>
      <c r="HNK6" s="275"/>
      <c r="HNL6" s="275"/>
      <c r="HNM6" s="275"/>
      <c r="HNN6" s="275"/>
      <c r="HNO6" s="275"/>
      <c r="HNP6" s="275"/>
      <c r="HNQ6" s="275"/>
      <c r="HNR6" s="275"/>
      <c r="HNS6" s="275"/>
      <c r="HNT6" s="275"/>
      <c r="HNU6" s="275"/>
      <c r="HNV6" s="275"/>
      <c r="HNW6" s="275"/>
      <c r="HNX6" s="275"/>
      <c r="HNY6" s="275"/>
      <c r="HNZ6" s="275"/>
      <c r="HOA6" s="275"/>
      <c r="HOB6" s="275"/>
      <c r="HOC6" s="275"/>
      <c r="HOD6" s="275"/>
      <c r="HOE6" s="275"/>
      <c r="HOF6" s="275"/>
      <c r="HOG6" s="275"/>
      <c r="HOH6" s="275"/>
      <c r="HOI6" s="275"/>
      <c r="HOJ6" s="275"/>
      <c r="HOK6" s="275"/>
      <c r="HOL6" s="275"/>
      <c r="HOM6" s="275"/>
      <c r="HON6" s="275"/>
      <c r="HOO6" s="275"/>
      <c r="HOP6" s="275"/>
      <c r="HOQ6" s="275"/>
      <c r="HOR6" s="275"/>
      <c r="HOS6" s="275"/>
      <c r="HOT6" s="275"/>
      <c r="HOU6" s="275"/>
      <c r="HOV6" s="275"/>
      <c r="HOW6" s="275"/>
      <c r="HOX6" s="275"/>
      <c r="HOY6" s="275"/>
      <c r="HOZ6" s="275"/>
      <c r="HPA6" s="275"/>
      <c r="HPB6" s="275"/>
      <c r="HPC6" s="275"/>
      <c r="HPD6" s="275"/>
      <c r="HPE6" s="275"/>
      <c r="HPF6" s="275"/>
      <c r="HPG6" s="275"/>
      <c r="HPH6" s="275"/>
      <c r="HPI6" s="275"/>
      <c r="HPJ6" s="275"/>
      <c r="HPK6" s="275"/>
      <c r="HPL6" s="275"/>
      <c r="HPM6" s="275"/>
      <c r="HPN6" s="275"/>
      <c r="HPO6" s="275"/>
      <c r="HPP6" s="275"/>
      <c r="HPQ6" s="275"/>
      <c r="HPR6" s="275"/>
      <c r="HPS6" s="275"/>
      <c r="HPT6" s="275"/>
      <c r="HPU6" s="275"/>
      <c r="HPV6" s="275"/>
      <c r="HPW6" s="275"/>
      <c r="HPX6" s="275"/>
      <c r="HPY6" s="275"/>
      <c r="HPZ6" s="275"/>
      <c r="HQA6" s="275"/>
      <c r="HQB6" s="275"/>
      <c r="HQC6" s="275"/>
      <c r="HQD6" s="275"/>
      <c r="HQE6" s="275"/>
      <c r="HQF6" s="275"/>
      <c r="HQG6" s="275"/>
      <c r="HQH6" s="275"/>
      <c r="HQI6" s="275"/>
      <c r="HQJ6" s="275"/>
      <c r="HQK6" s="275"/>
      <c r="HQL6" s="275"/>
      <c r="HQM6" s="275"/>
      <c r="HQN6" s="275"/>
      <c r="HQO6" s="275"/>
      <c r="HQP6" s="275"/>
      <c r="HQQ6" s="275"/>
      <c r="HQR6" s="275"/>
      <c r="HQS6" s="275"/>
      <c r="HQT6" s="275"/>
      <c r="HQU6" s="275"/>
      <c r="HQV6" s="275"/>
      <c r="HQW6" s="275"/>
      <c r="HQX6" s="275"/>
      <c r="HQY6" s="275"/>
      <c r="HQZ6" s="275"/>
      <c r="HRA6" s="275"/>
      <c r="HRB6" s="275"/>
      <c r="HRC6" s="275"/>
      <c r="HRD6" s="275"/>
      <c r="HRE6" s="275"/>
      <c r="HRF6" s="275"/>
      <c r="HRG6" s="275"/>
      <c r="HRH6" s="275"/>
      <c r="HRI6" s="275"/>
      <c r="HRJ6" s="275"/>
      <c r="HRK6" s="275"/>
      <c r="HRL6" s="275"/>
      <c r="HRM6" s="275"/>
      <c r="HRN6" s="275"/>
      <c r="HRO6" s="275"/>
      <c r="HRP6" s="275"/>
      <c r="HRQ6" s="275"/>
      <c r="HRR6" s="275"/>
      <c r="HRS6" s="275"/>
      <c r="HRT6" s="275"/>
      <c r="HRU6" s="275"/>
      <c r="HRV6" s="275"/>
      <c r="HRW6" s="275"/>
      <c r="HRX6" s="275"/>
      <c r="HRY6" s="275"/>
      <c r="HRZ6" s="275"/>
      <c r="HSA6" s="275"/>
      <c r="HSB6" s="275"/>
      <c r="HSC6" s="275"/>
      <c r="HSD6" s="275"/>
      <c r="HSE6" s="275"/>
      <c r="HSF6" s="275"/>
      <c r="HSG6" s="275"/>
      <c r="HSH6" s="275"/>
      <c r="HSI6" s="275"/>
      <c r="HSJ6" s="275"/>
      <c r="HSK6" s="275"/>
      <c r="HSL6" s="275"/>
      <c r="HSM6" s="275"/>
      <c r="HSN6" s="275"/>
      <c r="HSO6" s="275"/>
      <c r="HSP6" s="275"/>
      <c r="HSQ6" s="275"/>
      <c r="HSR6" s="275"/>
      <c r="HSS6" s="275"/>
      <c r="HST6" s="275"/>
      <c r="HSU6" s="275"/>
      <c r="HSV6" s="275"/>
      <c r="HSW6" s="275"/>
      <c r="HSX6" s="275"/>
      <c r="HSY6" s="275"/>
      <c r="HSZ6" s="275"/>
      <c r="HTA6" s="275"/>
      <c r="HTB6" s="275"/>
      <c r="HTC6" s="275"/>
      <c r="HTD6" s="275"/>
      <c r="HTE6" s="275"/>
      <c r="HTF6" s="275"/>
      <c r="HTG6" s="275"/>
      <c r="HTH6" s="275"/>
      <c r="HTI6" s="275"/>
      <c r="HTJ6" s="275"/>
      <c r="HTK6" s="275"/>
      <c r="HTL6" s="275"/>
      <c r="HTM6" s="275"/>
      <c r="HTN6" s="275"/>
      <c r="HTO6" s="275"/>
      <c r="HTP6" s="275"/>
      <c r="HTQ6" s="275"/>
      <c r="HTR6" s="275"/>
      <c r="HTS6" s="275"/>
      <c r="HTT6" s="275"/>
      <c r="HTU6" s="275"/>
      <c r="HTV6" s="275"/>
      <c r="HTW6" s="275"/>
      <c r="HTX6" s="275"/>
      <c r="HTY6" s="275"/>
      <c r="HTZ6" s="275"/>
      <c r="HUA6" s="275"/>
      <c r="HUB6" s="275"/>
      <c r="HUC6" s="275"/>
      <c r="HUD6" s="275"/>
      <c r="HUE6" s="275"/>
      <c r="HUF6" s="275"/>
      <c r="HUG6" s="275"/>
      <c r="HUH6" s="275"/>
      <c r="HUI6" s="275"/>
      <c r="HUJ6" s="275"/>
      <c r="HUK6" s="275"/>
      <c r="HUL6" s="275"/>
      <c r="HUM6" s="275"/>
      <c r="HUN6" s="275"/>
      <c r="HUO6" s="275"/>
      <c r="HUP6" s="275"/>
      <c r="HUQ6" s="275"/>
      <c r="HUR6" s="275"/>
      <c r="HUS6" s="275"/>
      <c r="HUT6" s="275"/>
      <c r="HUU6" s="275"/>
      <c r="HUV6" s="275"/>
      <c r="HUW6" s="275"/>
      <c r="HUX6" s="275"/>
      <c r="HUY6" s="275"/>
      <c r="HUZ6" s="275"/>
      <c r="HVA6" s="275"/>
      <c r="HVB6" s="275"/>
      <c r="HVC6" s="275"/>
      <c r="HVD6" s="275"/>
      <c r="HVE6" s="275"/>
      <c r="HVF6" s="275"/>
      <c r="HVG6" s="275"/>
      <c r="HVH6" s="275"/>
      <c r="HVI6" s="275"/>
      <c r="HVJ6" s="275"/>
      <c r="HVK6" s="275"/>
      <c r="HVL6" s="275"/>
      <c r="HVM6" s="275"/>
      <c r="HVN6" s="275"/>
      <c r="HVO6" s="275"/>
      <c r="HVP6" s="275"/>
      <c r="HVQ6" s="275"/>
      <c r="HVR6" s="275"/>
      <c r="HVS6" s="275"/>
      <c r="HVT6" s="275"/>
      <c r="HVU6" s="275"/>
      <c r="HVV6" s="275"/>
      <c r="HVW6" s="275"/>
      <c r="HVX6" s="275"/>
      <c r="HVY6" s="275"/>
      <c r="HVZ6" s="275"/>
      <c r="HWA6" s="275"/>
      <c r="HWB6" s="275"/>
      <c r="HWC6" s="275"/>
      <c r="HWD6" s="275"/>
      <c r="HWE6" s="275"/>
      <c r="HWF6" s="275"/>
      <c r="HWG6" s="275"/>
      <c r="HWH6" s="275"/>
      <c r="HWI6" s="275"/>
      <c r="HWJ6" s="275"/>
      <c r="HWK6" s="275"/>
      <c r="HWL6" s="275"/>
      <c r="HWM6" s="275"/>
      <c r="HWN6" s="275"/>
      <c r="HWO6" s="275"/>
      <c r="HWP6" s="275"/>
      <c r="HWQ6" s="275"/>
      <c r="HWR6" s="275"/>
      <c r="HWS6" s="275"/>
      <c r="HWT6" s="275"/>
      <c r="HWU6" s="275"/>
      <c r="HWV6" s="275"/>
      <c r="HWW6" s="275"/>
      <c r="HWX6" s="275"/>
      <c r="HWY6" s="275"/>
      <c r="HWZ6" s="275"/>
      <c r="HXA6" s="275"/>
      <c r="HXB6" s="275"/>
      <c r="HXC6" s="275"/>
      <c r="HXD6" s="275"/>
      <c r="HXE6" s="275"/>
      <c r="HXF6" s="275"/>
      <c r="HXG6" s="275"/>
      <c r="HXH6" s="275"/>
      <c r="HXI6" s="275"/>
      <c r="HXJ6" s="275"/>
      <c r="HXK6" s="275"/>
      <c r="HXL6" s="275"/>
      <c r="HXM6" s="275"/>
      <c r="HXN6" s="275"/>
      <c r="HXO6" s="275"/>
      <c r="HXP6" s="275"/>
      <c r="HXQ6" s="275"/>
      <c r="HXR6" s="275"/>
      <c r="HXS6" s="275"/>
      <c r="HXT6" s="275"/>
      <c r="HXU6" s="275"/>
      <c r="HXV6" s="275"/>
      <c r="HXW6" s="275"/>
      <c r="HXX6" s="275"/>
      <c r="HXY6" s="275"/>
      <c r="HXZ6" s="275"/>
      <c r="HYA6" s="275"/>
      <c r="HYB6" s="275"/>
      <c r="HYC6" s="275"/>
      <c r="HYD6" s="275"/>
      <c r="HYE6" s="275"/>
      <c r="HYF6" s="275"/>
      <c r="HYG6" s="275"/>
      <c r="HYH6" s="275"/>
      <c r="HYI6" s="275"/>
      <c r="HYJ6" s="275"/>
      <c r="HYK6" s="275"/>
      <c r="HYL6" s="275"/>
      <c r="HYM6" s="275"/>
      <c r="HYN6" s="275"/>
      <c r="HYO6" s="275"/>
      <c r="HYP6" s="275"/>
      <c r="HYQ6" s="275"/>
      <c r="HYR6" s="275"/>
      <c r="HYS6" s="275"/>
      <c r="HYT6" s="275"/>
      <c r="HYU6" s="275"/>
      <c r="HYV6" s="275"/>
      <c r="HYW6" s="275"/>
      <c r="HYX6" s="275"/>
      <c r="HYY6" s="275"/>
      <c r="HYZ6" s="275"/>
      <c r="HZA6" s="275"/>
      <c r="HZB6" s="275"/>
      <c r="HZC6" s="275"/>
      <c r="HZD6" s="275"/>
      <c r="HZE6" s="275"/>
      <c r="HZF6" s="275"/>
      <c r="HZG6" s="275"/>
      <c r="HZH6" s="275"/>
      <c r="HZI6" s="275"/>
      <c r="HZJ6" s="275"/>
      <c r="HZK6" s="275"/>
      <c r="HZL6" s="275"/>
      <c r="HZM6" s="275"/>
      <c r="HZN6" s="275"/>
      <c r="HZO6" s="275"/>
      <c r="HZP6" s="275"/>
      <c r="HZQ6" s="275"/>
      <c r="HZR6" s="275"/>
      <c r="HZS6" s="275"/>
      <c r="HZT6" s="275"/>
      <c r="HZU6" s="275"/>
      <c r="HZV6" s="275"/>
      <c r="HZW6" s="275"/>
      <c r="HZX6" s="275"/>
      <c r="HZY6" s="275"/>
      <c r="HZZ6" s="275"/>
      <c r="IAA6" s="275"/>
      <c r="IAB6" s="275"/>
      <c r="IAC6" s="275"/>
      <c r="IAD6" s="275"/>
      <c r="IAE6" s="275"/>
      <c r="IAF6" s="275"/>
      <c r="IAG6" s="275"/>
      <c r="IAH6" s="275"/>
      <c r="IAI6" s="275"/>
      <c r="IAJ6" s="275"/>
      <c r="IAK6" s="275"/>
      <c r="IAL6" s="275"/>
      <c r="IAM6" s="275"/>
      <c r="IAN6" s="275"/>
      <c r="IAO6" s="275"/>
      <c r="IAP6" s="275"/>
      <c r="IAQ6" s="275"/>
      <c r="IAR6" s="275"/>
      <c r="IAS6" s="275"/>
      <c r="IAT6" s="275"/>
      <c r="IAU6" s="275"/>
      <c r="IAV6" s="275"/>
      <c r="IAW6" s="275"/>
      <c r="IAX6" s="275"/>
      <c r="IAY6" s="275"/>
      <c r="IAZ6" s="275"/>
      <c r="IBA6" s="275"/>
      <c r="IBB6" s="275"/>
      <c r="IBC6" s="275"/>
      <c r="IBD6" s="275"/>
      <c r="IBE6" s="275"/>
      <c r="IBF6" s="275"/>
      <c r="IBG6" s="275"/>
      <c r="IBH6" s="275"/>
      <c r="IBI6" s="275"/>
      <c r="IBJ6" s="275"/>
      <c r="IBK6" s="275"/>
      <c r="IBL6" s="275"/>
      <c r="IBM6" s="275"/>
      <c r="IBN6" s="275"/>
      <c r="IBO6" s="275"/>
      <c r="IBP6" s="275"/>
      <c r="IBQ6" s="275"/>
      <c r="IBR6" s="275"/>
      <c r="IBS6" s="275"/>
      <c r="IBT6" s="275"/>
      <c r="IBU6" s="275"/>
      <c r="IBV6" s="275"/>
      <c r="IBW6" s="275"/>
      <c r="IBX6" s="275"/>
      <c r="IBY6" s="275"/>
      <c r="IBZ6" s="275"/>
      <c r="ICA6" s="275"/>
      <c r="ICB6" s="275"/>
      <c r="ICC6" s="275"/>
      <c r="ICD6" s="275"/>
      <c r="ICE6" s="275"/>
      <c r="ICF6" s="275"/>
      <c r="ICG6" s="275"/>
      <c r="ICH6" s="275"/>
      <c r="ICI6" s="275"/>
      <c r="ICJ6" s="275"/>
      <c r="ICK6" s="275"/>
      <c r="ICL6" s="275"/>
      <c r="ICM6" s="275"/>
      <c r="ICN6" s="275"/>
      <c r="ICO6" s="275"/>
      <c r="ICP6" s="275"/>
      <c r="ICQ6" s="275"/>
      <c r="ICR6" s="275"/>
      <c r="ICS6" s="275"/>
      <c r="ICT6" s="275"/>
      <c r="ICU6" s="275"/>
      <c r="ICV6" s="275"/>
      <c r="ICW6" s="275"/>
      <c r="ICX6" s="275"/>
      <c r="ICY6" s="275"/>
      <c r="ICZ6" s="275"/>
      <c r="IDA6" s="275"/>
      <c r="IDB6" s="275"/>
      <c r="IDC6" s="275"/>
      <c r="IDD6" s="275"/>
      <c r="IDE6" s="275"/>
      <c r="IDF6" s="275"/>
      <c r="IDG6" s="275"/>
      <c r="IDH6" s="275"/>
      <c r="IDI6" s="275"/>
      <c r="IDJ6" s="275"/>
      <c r="IDK6" s="275"/>
      <c r="IDL6" s="275"/>
      <c r="IDM6" s="275"/>
      <c r="IDN6" s="275"/>
      <c r="IDO6" s="275"/>
      <c r="IDP6" s="275"/>
      <c r="IDQ6" s="275"/>
      <c r="IDR6" s="275"/>
      <c r="IDS6" s="275"/>
      <c r="IDT6" s="275"/>
      <c r="IDU6" s="275"/>
      <c r="IDV6" s="275"/>
      <c r="IDW6" s="275"/>
      <c r="IDX6" s="275"/>
      <c r="IDY6" s="275"/>
      <c r="IDZ6" s="275"/>
      <c r="IEA6" s="275"/>
      <c r="IEB6" s="275"/>
      <c r="IEC6" s="275"/>
      <c r="IED6" s="275"/>
      <c r="IEE6" s="275"/>
      <c r="IEF6" s="275"/>
      <c r="IEG6" s="275"/>
      <c r="IEH6" s="275"/>
      <c r="IEI6" s="275"/>
      <c r="IEJ6" s="275"/>
      <c r="IEK6" s="275"/>
      <c r="IEL6" s="275"/>
      <c r="IEM6" s="275"/>
      <c r="IEN6" s="275"/>
      <c r="IEO6" s="275"/>
      <c r="IEP6" s="275"/>
      <c r="IEQ6" s="275"/>
      <c r="IER6" s="275"/>
      <c r="IES6" s="275"/>
      <c r="IET6" s="275"/>
      <c r="IEU6" s="275"/>
      <c r="IEV6" s="275"/>
      <c r="IEW6" s="275"/>
      <c r="IEX6" s="275"/>
      <c r="IEY6" s="275"/>
      <c r="IEZ6" s="275"/>
      <c r="IFA6" s="275"/>
      <c r="IFB6" s="275"/>
      <c r="IFC6" s="275"/>
      <c r="IFD6" s="275"/>
      <c r="IFE6" s="275"/>
      <c r="IFF6" s="275"/>
      <c r="IFG6" s="275"/>
      <c r="IFH6" s="275"/>
      <c r="IFI6" s="275"/>
      <c r="IFJ6" s="275"/>
      <c r="IFK6" s="275"/>
      <c r="IFL6" s="275"/>
      <c r="IFM6" s="275"/>
      <c r="IFN6" s="275"/>
      <c r="IFO6" s="275"/>
      <c r="IFP6" s="275"/>
      <c r="IFQ6" s="275"/>
      <c r="IFR6" s="275"/>
      <c r="IFS6" s="275"/>
      <c r="IFT6" s="275"/>
      <c r="IFU6" s="275"/>
      <c r="IFV6" s="275"/>
      <c r="IFW6" s="275"/>
      <c r="IFX6" s="275"/>
      <c r="IFY6" s="275"/>
      <c r="IFZ6" s="275"/>
      <c r="IGA6" s="275"/>
      <c r="IGB6" s="275"/>
      <c r="IGC6" s="275"/>
      <c r="IGD6" s="275"/>
      <c r="IGE6" s="275"/>
      <c r="IGF6" s="275"/>
      <c r="IGG6" s="275"/>
      <c r="IGH6" s="275"/>
      <c r="IGI6" s="275"/>
      <c r="IGJ6" s="275"/>
      <c r="IGK6" s="275"/>
      <c r="IGL6" s="275"/>
      <c r="IGM6" s="275"/>
      <c r="IGN6" s="275"/>
      <c r="IGO6" s="275"/>
      <c r="IGP6" s="275"/>
      <c r="IGQ6" s="275"/>
      <c r="IGR6" s="275"/>
      <c r="IGS6" s="275"/>
      <c r="IGT6" s="275"/>
      <c r="IGU6" s="275"/>
      <c r="IGV6" s="275"/>
      <c r="IGW6" s="275"/>
      <c r="IGX6" s="275"/>
      <c r="IGY6" s="275"/>
      <c r="IGZ6" s="275"/>
      <c r="IHA6" s="275"/>
      <c r="IHB6" s="275"/>
      <c r="IHC6" s="275"/>
      <c r="IHD6" s="275"/>
      <c r="IHE6" s="275"/>
      <c r="IHF6" s="275"/>
      <c r="IHG6" s="275"/>
      <c r="IHH6" s="275"/>
      <c r="IHI6" s="275"/>
      <c r="IHJ6" s="275"/>
      <c r="IHK6" s="275"/>
      <c r="IHL6" s="275"/>
      <c r="IHM6" s="275"/>
      <c r="IHN6" s="275"/>
      <c r="IHO6" s="275"/>
      <c r="IHP6" s="275"/>
      <c r="IHQ6" s="275"/>
      <c r="IHR6" s="275"/>
      <c r="IHS6" s="275"/>
      <c r="IHT6" s="275"/>
      <c r="IHU6" s="275"/>
      <c r="IHV6" s="275"/>
      <c r="IHW6" s="275"/>
      <c r="IHX6" s="275"/>
      <c r="IHY6" s="275"/>
      <c r="IHZ6" s="275"/>
      <c r="IIA6" s="275"/>
      <c r="IIB6" s="275"/>
      <c r="IIC6" s="275"/>
      <c r="IID6" s="275"/>
      <c r="IIE6" s="275"/>
      <c r="IIF6" s="275"/>
      <c r="IIG6" s="275"/>
      <c r="IIH6" s="275"/>
      <c r="III6" s="275"/>
      <c r="IIJ6" s="275"/>
      <c r="IIK6" s="275"/>
      <c r="IIL6" s="275"/>
      <c r="IIM6" s="275"/>
      <c r="IIN6" s="275"/>
      <c r="IIO6" s="275"/>
      <c r="IIP6" s="275"/>
      <c r="IIQ6" s="275"/>
      <c r="IIR6" s="275"/>
      <c r="IIS6" s="275"/>
      <c r="IIT6" s="275"/>
      <c r="IIU6" s="275"/>
      <c r="IIV6" s="275"/>
      <c r="IIW6" s="275"/>
      <c r="IIX6" s="275"/>
      <c r="IIY6" s="275"/>
      <c r="IIZ6" s="275"/>
      <c r="IJA6" s="275"/>
      <c r="IJB6" s="275"/>
      <c r="IJC6" s="275"/>
      <c r="IJD6" s="275"/>
      <c r="IJE6" s="275"/>
      <c r="IJF6" s="275"/>
      <c r="IJG6" s="275"/>
      <c r="IJH6" s="275"/>
      <c r="IJI6" s="275"/>
      <c r="IJJ6" s="275"/>
      <c r="IJK6" s="275"/>
      <c r="IJL6" s="275"/>
      <c r="IJM6" s="275"/>
      <c r="IJN6" s="275"/>
      <c r="IJO6" s="275"/>
      <c r="IJP6" s="275"/>
      <c r="IJQ6" s="275"/>
      <c r="IJR6" s="275"/>
      <c r="IJS6" s="275"/>
      <c r="IJT6" s="275"/>
      <c r="IJU6" s="275"/>
      <c r="IJV6" s="275"/>
      <c r="IJW6" s="275"/>
      <c r="IJX6" s="275"/>
      <c r="IJY6" s="275"/>
      <c r="IJZ6" s="275"/>
      <c r="IKA6" s="275"/>
      <c r="IKB6" s="275"/>
      <c r="IKC6" s="275"/>
      <c r="IKD6" s="275"/>
      <c r="IKE6" s="275"/>
      <c r="IKF6" s="275"/>
      <c r="IKG6" s="275"/>
      <c r="IKH6" s="275"/>
      <c r="IKI6" s="275"/>
      <c r="IKJ6" s="275"/>
      <c r="IKK6" s="275"/>
      <c r="IKL6" s="275"/>
      <c r="IKM6" s="275"/>
      <c r="IKN6" s="275"/>
      <c r="IKO6" s="275"/>
      <c r="IKP6" s="275"/>
      <c r="IKQ6" s="275"/>
      <c r="IKR6" s="275"/>
      <c r="IKS6" s="275"/>
      <c r="IKT6" s="275"/>
      <c r="IKU6" s="275"/>
      <c r="IKV6" s="275"/>
      <c r="IKW6" s="275"/>
      <c r="IKX6" s="275"/>
      <c r="IKY6" s="275"/>
      <c r="IKZ6" s="275"/>
      <c r="ILA6" s="275"/>
      <c r="ILB6" s="275"/>
      <c r="ILC6" s="275"/>
      <c r="ILD6" s="275"/>
      <c r="ILE6" s="275"/>
      <c r="ILF6" s="275"/>
      <c r="ILG6" s="275"/>
      <c r="ILH6" s="275"/>
      <c r="ILI6" s="275"/>
      <c r="ILJ6" s="275"/>
      <c r="ILK6" s="275"/>
      <c r="ILL6" s="275"/>
      <c r="ILM6" s="275"/>
      <c r="ILN6" s="275"/>
      <c r="ILO6" s="275"/>
      <c r="ILP6" s="275"/>
      <c r="ILQ6" s="275"/>
      <c r="ILR6" s="275"/>
      <c r="ILS6" s="275"/>
      <c r="ILT6" s="275"/>
      <c r="ILU6" s="275"/>
      <c r="ILV6" s="275"/>
      <c r="ILW6" s="275"/>
      <c r="ILX6" s="275"/>
      <c r="ILY6" s="275"/>
      <c r="ILZ6" s="275"/>
      <c r="IMA6" s="275"/>
      <c r="IMB6" s="275"/>
      <c r="IMC6" s="275"/>
      <c r="IMD6" s="275"/>
      <c r="IME6" s="275"/>
      <c r="IMF6" s="275"/>
      <c r="IMG6" s="275"/>
      <c r="IMH6" s="275"/>
      <c r="IMI6" s="275"/>
      <c r="IMJ6" s="275"/>
      <c r="IMK6" s="275"/>
      <c r="IML6" s="275"/>
      <c r="IMM6" s="275"/>
      <c r="IMN6" s="275"/>
      <c r="IMO6" s="275"/>
      <c r="IMP6" s="275"/>
      <c r="IMQ6" s="275"/>
      <c r="IMR6" s="275"/>
      <c r="IMS6" s="275"/>
      <c r="IMT6" s="275"/>
      <c r="IMU6" s="275"/>
      <c r="IMV6" s="275"/>
      <c r="IMW6" s="275"/>
      <c r="IMX6" s="275"/>
      <c r="IMY6" s="275"/>
      <c r="IMZ6" s="275"/>
      <c r="INA6" s="275"/>
      <c r="INB6" s="275"/>
      <c r="INC6" s="275"/>
      <c r="IND6" s="275"/>
      <c r="INE6" s="275"/>
      <c r="INF6" s="275"/>
      <c r="ING6" s="275"/>
      <c r="INH6" s="275"/>
      <c r="INI6" s="275"/>
      <c r="INJ6" s="275"/>
      <c r="INK6" s="275"/>
      <c r="INL6" s="275"/>
      <c r="INM6" s="275"/>
      <c r="INN6" s="275"/>
      <c r="INO6" s="275"/>
      <c r="INP6" s="275"/>
      <c r="INQ6" s="275"/>
      <c r="INR6" s="275"/>
      <c r="INS6" s="275"/>
      <c r="INT6" s="275"/>
      <c r="INU6" s="275"/>
      <c r="INV6" s="275"/>
      <c r="INW6" s="275"/>
      <c r="INX6" s="275"/>
      <c r="INY6" s="275"/>
      <c r="INZ6" s="275"/>
      <c r="IOA6" s="275"/>
      <c r="IOB6" s="275"/>
      <c r="IOC6" s="275"/>
      <c r="IOD6" s="275"/>
      <c r="IOE6" s="275"/>
      <c r="IOF6" s="275"/>
      <c r="IOG6" s="275"/>
      <c r="IOH6" s="275"/>
      <c r="IOI6" s="275"/>
      <c r="IOJ6" s="275"/>
      <c r="IOK6" s="275"/>
      <c r="IOL6" s="275"/>
      <c r="IOM6" s="275"/>
      <c r="ION6" s="275"/>
      <c r="IOO6" s="275"/>
      <c r="IOP6" s="275"/>
      <c r="IOQ6" s="275"/>
      <c r="IOR6" s="275"/>
      <c r="IOS6" s="275"/>
      <c r="IOT6" s="275"/>
      <c r="IOU6" s="275"/>
      <c r="IOV6" s="275"/>
      <c r="IOW6" s="275"/>
      <c r="IOX6" s="275"/>
      <c r="IOY6" s="275"/>
      <c r="IOZ6" s="275"/>
      <c r="IPA6" s="275"/>
      <c r="IPB6" s="275"/>
      <c r="IPC6" s="275"/>
      <c r="IPD6" s="275"/>
      <c r="IPE6" s="275"/>
      <c r="IPF6" s="275"/>
      <c r="IPG6" s="275"/>
      <c r="IPH6" s="275"/>
      <c r="IPI6" s="275"/>
      <c r="IPJ6" s="275"/>
      <c r="IPK6" s="275"/>
      <c r="IPL6" s="275"/>
      <c r="IPM6" s="275"/>
      <c r="IPN6" s="275"/>
      <c r="IPO6" s="275"/>
      <c r="IPP6" s="275"/>
      <c r="IPQ6" s="275"/>
      <c r="IPR6" s="275"/>
      <c r="IPS6" s="275"/>
      <c r="IPT6" s="275"/>
      <c r="IPU6" s="275"/>
      <c r="IPV6" s="275"/>
      <c r="IPW6" s="275"/>
      <c r="IPX6" s="275"/>
      <c r="IPY6" s="275"/>
      <c r="IPZ6" s="275"/>
      <c r="IQA6" s="275"/>
      <c r="IQB6" s="275"/>
      <c r="IQC6" s="275"/>
      <c r="IQD6" s="275"/>
      <c r="IQE6" s="275"/>
      <c r="IQF6" s="275"/>
      <c r="IQG6" s="275"/>
      <c r="IQH6" s="275"/>
      <c r="IQI6" s="275"/>
      <c r="IQJ6" s="275"/>
      <c r="IQK6" s="275"/>
      <c r="IQL6" s="275"/>
      <c r="IQM6" s="275"/>
      <c r="IQN6" s="275"/>
      <c r="IQO6" s="275"/>
      <c r="IQP6" s="275"/>
      <c r="IQQ6" s="275"/>
      <c r="IQR6" s="275"/>
      <c r="IQS6" s="275"/>
      <c r="IQT6" s="275"/>
      <c r="IQU6" s="275"/>
      <c r="IQV6" s="275"/>
      <c r="IQW6" s="275"/>
      <c r="IQX6" s="275"/>
      <c r="IQY6" s="275"/>
      <c r="IQZ6" s="275"/>
      <c r="IRA6" s="275"/>
      <c r="IRB6" s="275"/>
      <c r="IRC6" s="275"/>
      <c r="IRD6" s="275"/>
      <c r="IRE6" s="275"/>
      <c r="IRF6" s="275"/>
      <c r="IRG6" s="275"/>
      <c r="IRH6" s="275"/>
      <c r="IRI6" s="275"/>
      <c r="IRJ6" s="275"/>
      <c r="IRK6" s="275"/>
      <c r="IRL6" s="275"/>
      <c r="IRM6" s="275"/>
      <c r="IRN6" s="275"/>
      <c r="IRO6" s="275"/>
      <c r="IRP6" s="275"/>
      <c r="IRQ6" s="275"/>
      <c r="IRR6" s="275"/>
      <c r="IRS6" s="275"/>
      <c r="IRT6" s="275"/>
      <c r="IRU6" s="275"/>
      <c r="IRV6" s="275"/>
      <c r="IRW6" s="275"/>
      <c r="IRX6" s="275"/>
      <c r="IRY6" s="275"/>
      <c r="IRZ6" s="275"/>
      <c r="ISA6" s="275"/>
      <c r="ISB6" s="275"/>
      <c r="ISC6" s="275"/>
      <c r="ISD6" s="275"/>
      <c r="ISE6" s="275"/>
      <c r="ISF6" s="275"/>
      <c r="ISG6" s="275"/>
      <c r="ISH6" s="275"/>
      <c r="ISI6" s="275"/>
      <c r="ISJ6" s="275"/>
      <c r="ISK6" s="275"/>
      <c r="ISL6" s="275"/>
      <c r="ISM6" s="275"/>
      <c r="ISN6" s="275"/>
      <c r="ISO6" s="275"/>
      <c r="ISP6" s="275"/>
      <c r="ISQ6" s="275"/>
      <c r="ISR6" s="275"/>
      <c r="ISS6" s="275"/>
      <c r="IST6" s="275"/>
      <c r="ISU6" s="275"/>
      <c r="ISV6" s="275"/>
      <c r="ISW6" s="275"/>
      <c r="ISX6" s="275"/>
      <c r="ISY6" s="275"/>
      <c r="ISZ6" s="275"/>
      <c r="ITA6" s="275"/>
      <c r="ITB6" s="275"/>
      <c r="ITC6" s="275"/>
      <c r="ITD6" s="275"/>
      <c r="ITE6" s="275"/>
      <c r="ITF6" s="275"/>
      <c r="ITG6" s="275"/>
      <c r="ITH6" s="275"/>
      <c r="ITI6" s="275"/>
      <c r="ITJ6" s="275"/>
      <c r="ITK6" s="275"/>
      <c r="ITL6" s="275"/>
      <c r="ITM6" s="275"/>
      <c r="ITN6" s="275"/>
      <c r="ITO6" s="275"/>
      <c r="ITP6" s="275"/>
      <c r="ITQ6" s="275"/>
      <c r="ITR6" s="275"/>
      <c r="ITS6" s="275"/>
      <c r="ITT6" s="275"/>
      <c r="ITU6" s="275"/>
      <c r="ITV6" s="275"/>
      <c r="ITW6" s="275"/>
      <c r="ITX6" s="275"/>
      <c r="ITY6" s="275"/>
      <c r="ITZ6" s="275"/>
      <c r="IUA6" s="275"/>
      <c r="IUB6" s="275"/>
      <c r="IUC6" s="275"/>
      <c r="IUD6" s="275"/>
      <c r="IUE6" s="275"/>
      <c r="IUF6" s="275"/>
      <c r="IUG6" s="275"/>
      <c r="IUH6" s="275"/>
      <c r="IUI6" s="275"/>
      <c r="IUJ6" s="275"/>
      <c r="IUK6" s="275"/>
      <c r="IUL6" s="275"/>
      <c r="IUM6" s="275"/>
      <c r="IUN6" s="275"/>
      <c r="IUO6" s="275"/>
      <c r="IUP6" s="275"/>
      <c r="IUQ6" s="275"/>
      <c r="IUR6" s="275"/>
      <c r="IUS6" s="275"/>
      <c r="IUT6" s="275"/>
      <c r="IUU6" s="275"/>
      <c r="IUV6" s="275"/>
      <c r="IUW6" s="275"/>
      <c r="IUX6" s="275"/>
      <c r="IUY6" s="275"/>
      <c r="IUZ6" s="275"/>
      <c r="IVA6" s="275"/>
      <c r="IVB6" s="275"/>
      <c r="IVC6" s="275"/>
      <c r="IVD6" s="275"/>
      <c r="IVE6" s="275"/>
      <c r="IVF6" s="275"/>
      <c r="IVG6" s="275"/>
      <c r="IVH6" s="275"/>
      <c r="IVI6" s="275"/>
      <c r="IVJ6" s="275"/>
      <c r="IVK6" s="275"/>
      <c r="IVL6" s="275"/>
      <c r="IVM6" s="275"/>
      <c r="IVN6" s="275"/>
      <c r="IVO6" s="275"/>
      <c r="IVP6" s="275"/>
      <c r="IVQ6" s="275"/>
      <c r="IVR6" s="275"/>
      <c r="IVS6" s="275"/>
      <c r="IVT6" s="275"/>
      <c r="IVU6" s="275"/>
      <c r="IVV6" s="275"/>
      <c r="IVW6" s="275"/>
      <c r="IVX6" s="275"/>
      <c r="IVY6" s="275"/>
      <c r="IVZ6" s="275"/>
      <c r="IWA6" s="275"/>
      <c r="IWB6" s="275"/>
      <c r="IWC6" s="275"/>
      <c r="IWD6" s="275"/>
      <c r="IWE6" s="275"/>
      <c r="IWF6" s="275"/>
      <c r="IWG6" s="275"/>
      <c r="IWH6" s="275"/>
      <c r="IWI6" s="275"/>
      <c r="IWJ6" s="275"/>
      <c r="IWK6" s="275"/>
      <c r="IWL6" s="275"/>
      <c r="IWM6" s="275"/>
      <c r="IWN6" s="275"/>
      <c r="IWO6" s="275"/>
      <c r="IWP6" s="275"/>
      <c r="IWQ6" s="275"/>
      <c r="IWR6" s="275"/>
      <c r="IWS6" s="275"/>
      <c r="IWT6" s="275"/>
      <c r="IWU6" s="275"/>
      <c r="IWV6" s="275"/>
      <c r="IWW6" s="275"/>
      <c r="IWX6" s="275"/>
      <c r="IWY6" s="275"/>
      <c r="IWZ6" s="275"/>
      <c r="IXA6" s="275"/>
      <c r="IXB6" s="275"/>
      <c r="IXC6" s="275"/>
      <c r="IXD6" s="275"/>
      <c r="IXE6" s="275"/>
      <c r="IXF6" s="275"/>
      <c r="IXG6" s="275"/>
      <c r="IXH6" s="275"/>
      <c r="IXI6" s="275"/>
      <c r="IXJ6" s="275"/>
      <c r="IXK6" s="275"/>
      <c r="IXL6" s="275"/>
      <c r="IXM6" s="275"/>
      <c r="IXN6" s="275"/>
      <c r="IXO6" s="275"/>
      <c r="IXP6" s="275"/>
      <c r="IXQ6" s="275"/>
      <c r="IXR6" s="275"/>
      <c r="IXS6" s="275"/>
      <c r="IXT6" s="275"/>
      <c r="IXU6" s="275"/>
      <c r="IXV6" s="275"/>
      <c r="IXW6" s="275"/>
      <c r="IXX6" s="275"/>
      <c r="IXY6" s="275"/>
      <c r="IXZ6" s="275"/>
      <c r="IYA6" s="275"/>
      <c r="IYB6" s="275"/>
      <c r="IYC6" s="275"/>
      <c r="IYD6" s="275"/>
      <c r="IYE6" s="275"/>
      <c r="IYF6" s="275"/>
      <c r="IYG6" s="275"/>
      <c r="IYH6" s="275"/>
      <c r="IYI6" s="275"/>
      <c r="IYJ6" s="275"/>
      <c r="IYK6" s="275"/>
      <c r="IYL6" s="275"/>
      <c r="IYM6" s="275"/>
      <c r="IYN6" s="275"/>
      <c r="IYO6" s="275"/>
      <c r="IYP6" s="275"/>
      <c r="IYQ6" s="275"/>
      <c r="IYR6" s="275"/>
      <c r="IYS6" s="275"/>
      <c r="IYT6" s="275"/>
      <c r="IYU6" s="275"/>
      <c r="IYV6" s="275"/>
      <c r="IYW6" s="275"/>
      <c r="IYX6" s="275"/>
      <c r="IYY6" s="275"/>
      <c r="IYZ6" s="275"/>
      <c r="IZA6" s="275"/>
      <c r="IZB6" s="275"/>
      <c r="IZC6" s="275"/>
      <c r="IZD6" s="275"/>
      <c r="IZE6" s="275"/>
      <c r="IZF6" s="275"/>
      <c r="IZG6" s="275"/>
      <c r="IZH6" s="275"/>
      <c r="IZI6" s="275"/>
      <c r="IZJ6" s="275"/>
      <c r="IZK6" s="275"/>
      <c r="IZL6" s="275"/>
      <c r="IZM6" s="275"/>
      <c r="IZN6" s="275"/>
      <c r="IZO6" s="275"/>
      <c r="IZP6" s="275"/>
      <c r="IZQ6" s="275"/>
      <c r="IZR6" s="275"/>
      <c r="IZS6" s="275"/>
      <c r="IZT6" s="275"/>
      <c r="IZU6" s="275"/>
      <c r="IZV6" s="275"/>
      <c r="IZW6" s="275"/>
      <c r="IZX6" s="275"/>
      <c r="IZY6" s="275"/>
      <c r="IZZ6" s="275"/>
      <c r="JAA6" s="275"/>
      <c r="JAB6" s="275"/>
      <c r="JAC6" s="275"/>
      <c r="JAD6" s="275"/>
      <c r="JAE6" s="275"/>
      <c r="JAF6" s="275"/>
      <c r="JAG6" s="275"/>
      <c r="JAH6" s="275"/>
      <c r="JAI6" s="275"/>
      <c r="JAJ6" s="275"/>
      <c r="JAK6" s="275"/>
      <c r="JAL6" s="275"/>
      <c r="JAM6" s="275"/>
      <c r="JAN6" s="275"/>
      <c r="JAO6" s="275"/>
      <c r="JAP6" s="275"/>
      <c r="JAQ6" s="275"/>
      <c r="JAR6" s="275"/>
      <c r="JAS6" s="275"/>
      <c r="JAT6" s="275"/>
      <c r="JAU6" s="275"/>
      <c r="JAV6" s="275"/>
      <c r="JAW6" s="275"/>
      <c r="JAX6" s="275"/>
      <c r="JAY6" s="275"/>
      <c r="JAZ6" s="275"/>
      <c r="JBA6" s="275"/>
      <c r="JBB6" s="275"/>
      <c r="JBC6" s="275"/>
      <c r="JBD6" s="275"/>
      <c r="JBE6" s="275"/>
      <c r="JBF6" s="275"/>
      <c r="JBG6" s="275"/>
      <c r="JBH6" s="275"/>
      <c r="JBI6" s="275"/>
      <c r="JBJ6" s="275"/>
      <c r="JBK6" s="275"/>
      <c r="JBL6" s="275"/>
      <c r="JBM6" s="275"/>
      <c r="JBN6" s="275"/>
      <c r="JBO6" s="275"/>
      <c r="JBP6" s="275"/>
      <c r="JBQ6" s="275"/>
      <c r="JBR6" s="275"/>
      <c r="JBS6" s="275"/>
      <c r="JBT6" s="275"/>
      <c r="JBU6" s="275"/>
      <c r="JBV6" s="275"/>
      <c r="JBW6" s="275"/>
      <c r="JBX6" s="275"/>
      <c r="JBY6" s="275"/>
      <c r="JBZ6" s="275"/>
      <c r="JCA6" s="275"/>
      <c r="JCB6" s="275"/>
      <c r="JCC6" s="275"/>
      <c r="JCD6" s="275"/>
      <c r="JCE6" s="275"/>
      <c r="JCF6" s="275"/>
      <c r="JCG6" s="275"/>
      <c r="JCH6" s="275"/>
      <c r="JCI6" s="275"/>
      <c r="JCJ6" s="275"/>
      <c r="JCK6" s="275"/>
      <c r="JCL6" s="275"/>
      <c r="JCM6" s="275"/>
      <c r="JCN6" s="275"/>
      <c r="JCO6" s="275"/>
      <c r="JCP6" s="275"/>
      <c r="JCQ6" s="275"/>
      <c r="JCR6" s="275"/>
      <c r="JCS6" s="275"/>
      <c r="JCT6" s="275"/>
      <c r="JCU6" s="275"/>
      <c r="JCV6" s="275"/>
      <c r="JCW6" s="275"/>
      <c r="JCX6" s="275"/>
      <c r="JCY6" s="275"/>
      <c r="JCZ6" s="275"/>
      <c r="JDA6" s="275"/>
      <c r="JDB6" s="275"/>
      <c r="JDC6" s="275"/>
      <c r="JDD6" s="275"/>
      <c r="JDE6" s="275"/>
      <c r="JDF6" s="275"/>
      <c r="JDG6" s="275"/>
      <c r="JDH6" s="275"/>
      <c r="JDI6" s="275"/>
      <c r="JDJ6" s="275"/>
      <c r="JDK6" s="275"/>
      <c r="JDL6" s="275"/>
      <c r="JDM6" s="275"/>
      <c r="JDN6" s="275"/>
      <c r="JDO6" s="275"/>
      <c r="JDP6" s="275"/>
      <c r="JDQ6" s="275"/>
      <c r="JDR6" s="275"/>
      <c r="JDS6" s="275"/>
      <c r="JDT6" s="275"/>
      <c r="JDU6" s="275"/>
      <c r="JDV6" s="275"/>
      <c r="JDW6" s="275"/>
      <c r="JDX6" s="275"/>
      <c r="JDY6" s="275"/>
      <c r="JDZ6" s="275"/>
      <c r="JEA6" s="275"/>
      <c r="JEB6" s="275"/>
      <c r="JEC6" s="275"/>
      <c r="JED6" s="275"/>
      <c r="JEE6" s="275"/>
      <c r="JEF6" s="275"/>
      <c r="JEG6" s="275"/>
      <c r="JEH6" s="275"/>
      <c r="JEI6" s="275"/>
      <c r="JEJ6" s="275"/>
      <c r="JEK6" s="275"/>
      <c r="JEL6" s="275"/>
      <c r="JEM6" s="275"/>
      <c r="JEN6" s="275"/>
      <c r="JEO6" s="275"/>
      <c r="JEP6" s="275"/>
      <c r="JEQ6" s="275"/>
      <c r="JER6" s="275"/>
      <c r="JES6" s="275"/>
      <c r="JET6" s="275"/>
      <c r="JEU6" s="275"/>
      <c r="JEV6" s="275"/>
      <c r="JEW6" s="275"/>
      <c r="JEX6" s="275"/>
      <c r="JEY6" s="275"/>
      <c r="JEZ6" s="275"/>
      <c r="JFA6" s="275"/>
      <c r="JFB6" s="275"/>
      <c r="JFC6" s="275"/>
      <c r="JFD6" s="275"/>
      <c r="JFE6" s="275"/>
      <c r="JFF6" s="275"/>
      <c r="JFG6" s="275"/>
      <c r="JFH6" s="275"/>
      <c r="JFI6" s="275"/>
      <c r="JFJ6" s="275"/>
      <c r="JFK6" s="275"/>
      <c r="JFL6" s="275"/>
      <c r="JFM6" s="275"/>
      <c r="JFN6" s="275"/>
      <c r="JFO6" s="275"/>
      <c r="JFP6" s="275"/>
      <c r="JFQ6" s="275"/>
      <c r="JFR6" s="275"/>
      <c r="JFS6" s="275"/>
      <c r="JFT6" s="275"/>
      <c r="JFU6" s="275"/>
      <c r="JFV6" s="275"/>
      <c r="JFW6" s="275"/>
      <c r="JFX6" s="275"/>
      <c r="JFY6" s="275"/>
      <c r="JFZ6" s="275"/>
      <c r="JGA6" s="275"/>
      <c r="JGB6" s="275"/>
      <c r="JGC6" s="275"/>
      <c r="JGD6" s="275"/>
      <c r="JGE6" s="275"/>
      <c r="JGF6" s="275"/>
      <c r="JGG6" s="275"/>
      <c r="JGH6" s="275"/>
      <c r="JGI6" s="275"/>
      <c r="JGJ6" s="275"/>
      <c r="JGK6" s="275"/>
      <c r="JGL6" s="275"/>
      <c r="JGM6" s="275"/>
      <c r="JGN6" s="275"/>
      <c r="JGO6" s="275"/>
      <c r="JGP6" s="275"/>
      <c r="JGQ6" s="275"/>
      <c r="JGR6" s="275"/>
      <c r="JGS6" s="275"/>
      <c r="JGT6" s="275"/>
      <c r="JGU6" s="275"/>
      <c r="JGV6" s="275"/>
      <c r="JGW6" s="275"/>
      <c r="JGX6" s="275"/>
      <c r="JGY6" s="275"/>
      <c r="JGZ6" s="275"/>
      <c r="JHA6" s="275"/>
      <c r="JHB6" s="275"/>
      <c r="JHC6" s="275"/>
      <c r="JHD6" s="275"/>
      <c r="JHE6" s="275"/>
      <c r="JHF6" s="275"/>
      <c r="JHG6" s="275"/>
      <c r="JHH6" s="275"/>
      <c r="JHI6" s="275"/>
      <c r="JHJ6" s="275"/>
      <c r="JHK6" s="275"/>
      <c r="JHL6" s="275"/>
      <c r="JHM6" s="275"/>
      <c r="JHN6" s="275"/>
      <c r="JHO6" s="275"/>
      <c r="JHP6" s="275"/>
      <c r="JHQ6" s="275"/>
      <c r="JHR6" s="275"/>
      <c r="JHS6" s="275"/>
      <c r="JHT6" s="275"/>
      <c r="JHU6" s="275"/>
      <c r="JHV6" s="275"/>
      <c r="JHW6" s="275"/>
      <c r="JHX6" s="275"/>
      <c r="JHY6" s="275"/>
      <c r="JHZ6" s="275"/>
      <c r="JIA6" s="275"/>
      <c r="JIB6" s="275"/>
      <c r="JIC6" s="275"/>
      <c r="JID6" s="275"/>
      <c r="JIE6" s="275"/>
      <c r="JIF6" s="275"/>
      <c r="JIG6" s="275"/>
      <c r="JIH6" s="275"/>
      <c r="JII6" s="275"/>
      <c r="JIJ6" s="275"/>
      <c r="JIK6" s="275"/>
      <c r="JIL6" s="275"/>
      <c r="JIM6" s="275"/>
      <c r="JIN6" s="275"/>
      <c r="JIO6" s="275"/>
      <c r="JIP6" s="275"/>
      <c r="JIQ6" s="275"/>
      <c r="JIR6" s="275"/>
      <c r="JIS6" s="275"/>
      <c r="JIT6" s="275"/>
      <c r="JIU6" s="275"/>
      <c r="JIV6" s="275"/>
      <c r="JIW6" s="275"/>
      <c r="JIX6" s="275"/>
      <c r="JIY6" s="275"/>
      <c r="JIZ6" s="275"/>
      <c r="JJA6" s="275"/>
      <c r="JJB6" s="275"/>
      <c r="JJC6" s="275"/>
      <c r="JJD6" s="275"/>
      <c r="JJE6" s="275"/>
      <c r="JJF6" s="275"/>
      <c r="JJG6" s="275"/>
      <c r="JJH6" s="275"/>
      <c r="JJI6" s="275"/>
      <c r="JJJ6" s="275"/>
      <c r="JJK6" s="275"/>
      <c r="JJL6" s="275"/>
      <c r="JJM6" s="275"/>
      <c r="JJN6" s="275"/>
      <c r="JJO6" s="275"/>
      <c r="JJP6" s="275"/>
      <c r="JJQ6" s="275"/>
      <c r="JJR6" s="275"/>
      <c r="JJS6" s="275"/>
      <c r="JJT6" s="275"/>
      <c r="JJU6" s="275"/>
      <c r="JJV6" s="275"/>
      <c r="JJW6" s="275"/>
      <c r="JJX6" s="275"/>
      <c r="JJY6" s="275"/>
      <c r="JJZ6" s="275"/>
      <c r="JKA6" s="275"/>
      <c r="JKB6" s="275"/>
      <c r="JKC6" s="275"/>
      <c r="JKD6" s="275"/>
      <c r="JKE6" s="275"/>
      <c r="JKF6" s="275"/>
      <c r="JKG6" s="275"/>
      <c r="JKH6" s="275"/>
      <c r="JKI6" s="275"/>
      <c r="JKJ6" s="275"/>
      <c r="JKK6" s="275"/>
      <c r="JKL6" s="275"/>
      <c r="JKM6" s="275"/>
      <c r="JKN6" s="275"/>
      <c r="JKO6" s="275"/>
      <c r="JKP6" s="275"/>
      <c r="JKQ6" s="275"/>
      <c r="JKR6" s="275"/>
      <c r="JKS6" s="275"/>
      <c r="JKT6" s="275"/>
      <c r="JKU6" s="275"/>
      <c r="JKV6" s="275"/>
      <c r="JKW6" s="275"/>
      <c r="JKX6" s="275"/>
      <c r="JKY6" s="275"/>
      <c r="JKZ6" s="275"/>
      <c r="JLA6" s="275"/>
      <c r="JLB6" s="275"/>
      <c r="JLC6" s="275"/>
      <c r="JLD6" s="275"/>
      <c r="JLE6" s="275"/>
      <c r="JLF6" s="275"/>
      <c r="JLG6" s="275"/>
      <c r="JLH6" s="275"/>
      <c r="JLI6" s="275"/>
      <c r="JLJ6" s="275"/>
      <c r="JLK6" s="275"/>
      <c r="JLL6" s="275"/>
      <c r="JLM6" s="275"/>
      <c r="JLN6" s="275"/>
      <c r="JLO6" s="275"/>
      <c r="JLP6" s="275"/>
      <c r="JLQ6" s="275"/>
      <c r="JLR6" s="275"/>
      <c r="JLS6" s="275"/>
      <c r="JLT6" s="275"/>
      <c r="JLU6" s="275"/>
      <c r="JLV6" s="275"/>
      <c r="JLW6" s="275"/>
      <c r="JLX6" s="275"/>
      <c r="JLY6" s="275"/>
      <c r="JLZ6" s="275"/>
      <c r="JMA6" s="275"/>
      <c r="JMB6" s="275"/>
      <c r="JMC6" s="275"/>
      <c r="JMD6" s="275"/>
      <c r="JME6" s="275"/>
      <c r="JMF6" s="275"/>
      <c r="JMG6" s="275"/>
      <c r="JMH6" s="275"/>
      <c r="JMI6" s="275"/>
      <c r="JMJ6" s="275"/>
      <c r="JMK6" s="275"/>
      <c r="JML6" s="275"/>
      <c r="JMM6" s="275"/>
      <c r="JMN6" s="275"/>
      <c r="JMO6" s="275"/>
      <c r="JMP6" s="275"/>
      <c r="JMQ6" s="275"/>
      <c r="JMR6" s="275"/>
      <c r="JMS6" s="275"/>
      <c r="JMT6" s="275"/>
      <c r="JMU6" s="275"/>
      <c r="JMV6" s="275"/>
      <c r="JMW6" s="275"/>
      <c r="JMX6" s="275"/>
      <c r="JMY6" s="275"/>
      <c r="JMZ6" s="275"/>
      <c r="JNA6" s="275"/>
      <c r="JNB6" s="275"/>
      <c r="JNC6" s="275"/>
      <c r="JND6" s="275"/>
      <c r="JNE6" s="275"/>
      <c r="JNF6" s="275"/>
      <c r="JNG6" s="275"/>
      <c r="JNH6" s="275"/>
      <c r="JNI6" s="275"/>
      <c r="JNJ6" s="275"/>
      <c r="JNK6" s="275"/>
      <c r="JNL6" s="275"/>
      <c r="JNM6" s="275"/>
      <c r="JNN6" s="275"/>
      <c r="JNO6" s="275"/>
      <c r="JNP6" s="275"/>
      <c r="JNQ6" s="275"/>
      <c r="JNR6" s="275"/>
      <c r="JNS6" s="275"/>
      <c r="JNT6" s="275"/>
      <c r="JNU6" s="275"/>
      <c r="JNV6" s="275"/>
      <c r="JNW6" s="275"/>
      <c r="JNX6" s="275"/>
      <c r="JNY6" s="275"/>
      <c r="JNZ6" s="275"/>
      <c r="JOA6" s="275"/>
      <c r="JOB6" s="275"/>
      <c r="JOC6" s="275"/>
      <c r="JOD6" s="275"/>
      <c r="JOE6" s="275"/>
      <c r="JOF6" s="275"/>
      <c r="JOG6" s="275"/>
      <c r="JOH6" s="275"/>
      <c r="JOI6" s="275"/>
      <c r="JOJ6" s="275"/>
      <c r="JOK6" s="275"/>
      <c r="JOL6" s="275"/>
      <c r="JOM6" s="275"/>
      <c r="JON6" s="275"/>
      <c r="JOO6" s="275"/>
      <c r="JOP6" s="275"/>
      <c r="JOQ6" s="275"/>
      <c r="JOR6" s="275"/>
      <c r="JOS6" s="275"/>
      <c r="JOT6" s="275"/>
      <c r="JOU6" s="275"/>
      <c r="JOV6" s="275"/>
      <c r="JOW6" s="275"/>
      <c r="JOX6" s="275"/>
      <c r="JOY6" s="275"/>
      <c r="JOZ6" s="275"/>
      <c r="JPA6" s="275"/>
      <c r="JPB6" s="275"/>
      <c r="JPC6" s="275"/>
      <c r="JPD6" s="275"/>
      <c r="JPE6" s="275"/>
      <c r="JPF6" s="275"/>
      <c r="JPG6" s="275"/>
      <c r="JPH6" s="275"/>
      <c r="JPI6" s="275"/>
      <c r="JPJ6" s="275"/>
      <c r="JPK6" s="275"/>
      <c r="JPL6" s="275"/>
      <c r="JPM6" s="275"/>
      <c r="JPN6" s="275"/>
      <c r="JPO6" s="275"/>
      <c r="JPP6" s="275"/>
      <c r="JPQ6" s="275"/>
      <c r="JPR6" s="275"/>
      <c r="JPS6" s="275"/>
      <c r="JPT6" s="275"/>
      <c r="JPU6" s="275"/>
      <c r="JPV6" s="275"/>
      <c r="JPW6" s="275"/>
      <c r="JPX6" s="275"/>
      <c r="JPY6" s="275"/>
      <c r="JPZ6" s="275"/>
      <c r="JQA6" s="275"/>
      <c r="JQB6" s="275"/>
      <c r="JQC6" s="275"/>
      <c r="JQD6" s="275"/>
      <c r="JQE6" s="275"/>
      <c r="JQF6" s="275"/>
      <c r="JQG6" s="275"/>
      <c r="JQH6" s="275"/>
      <c r="JQI6" s="275"/>
      <c r="JQJ6" s="275"/>
      <c r="JQK6" s="275"/>
      <c r="JQL6" s="275"/>
      <c r="JQM6" s="275"/>
      <c r="JQN6" s="275"/>
      <c r="JQO6" s="275"/>
      <c r="JQP6" s="275"/>
      <c r="JQQ6" s="275"/>
      <c r="JQR6" s="275"/>
      <c r="JQS6" s="275"/>
      <c r="JQT6" s="275"/>
      <c r="JQU6" s="275"/>
      <c r="JQV6" s="275"/>
      <c r="JQW6" s="275"/>
      <c r="JQX6" s="275"/>
      <c r="JQY6" s="275"/>
      <c r="JQZ6" s="275"/>
      <c r="JRA6" s="275"/>
      <c r="JRB6" s="275"/>
      <c r="JRC6" s="275"/>
      <c r="JRD6" s="275"/>
      <c r="JRE6" s="275"/>
      <c r="JRF6" s="275"/>
      <c r="JRG6" s="275"/>
      <c r="JRH6" s="275"/>
      <c r="JRI6" s="275"/>
      <c r="JRJ6" s="275"/>
      <c r="JRK6" s="275"/>
      <c r="JRL6" s="275"/>
      <c r="JRM6" s="275"/>
      <c r="JRN6" s="275"/>
      <c r="JRO6" s="275"/>
      <c r="JRP6" s="275"/>
      <c r="JRQ6" s="275"/>
      <c r="JRR6" s="275"/>
      <c r="JRS6" s="275"/>
      <c r="JRT6" s="275"/>
      <c r="JRU6" s="275"/>
      <c r="JRV6" s="275"/>
      <c r="JRW6" s="275"/>
      <c r="JRX6" s="275"/>
      <c r="JRY6" s="275"/>
      <c r="JRZ6" s="275"/>
      <c r="JSA6" s="275"/>
      <c r="JSB6" s="275"/>
      <c r="JSC6" s="275"/>
      <c r="JSD6" s="275"/>
      <c r="JSE6" s="275"/>
      <c r="JSF6" s="275"/>
      <c r="JSG6" s="275"/>
      <c r="JSH6" s="275"/>
      <c r="JSI6" s="275"/>
      <c r="JSJ6" s="275"/>
      <c r="JSK6" s="275"/>
      <c r="JSL6" s="275"/>
      <c r="JSM6" s="275"/>
      <c r="JSN6" s="275"/>
      <c r="JSO6" s="275"/>
      <c r="JSP6" s="275"/>
      <c r="JSQ6" s="275"/>
      <c r="JSR6" s="275"/>
      <c r="JSS6" s="275"/>
      <c r="JST6" s="275"/>
      <c r="JSU6" s="275"/>
      <c r="JSV6" s="275"/>
      <c r="JSW6" s="275"/>
      <c r="JSX6" s="275"/>
      <c r="JSY6" s="275"/>
      <c r="JSZ6" s="275"/>
      <c r="JTA6" s="275"/>
      <c r="JTB6" s="275"/>
      <c r="JTC6" s="275"/>
      <c r="JTD6" s="275"/>
      <c r="JTE6" s="275"/>
      <c r="JTF6" s="275"/>
      <c r="JTG6" s="275"/>
      <c r="JTH6" s="275"/>
      <c r="JTI6" s="275"/>
      <c r="JTJ6" s="275"/>
      <c r="JTK6" s="275"/>
      <c r="JTL6" s="275"/>
      <c r="JTM6" s="275"/>
      <c r="JTN6" s="275"/>
      <c r="JTO6" s="275"/>
      <c r="JTP6" s="275"/>
      <c r="JTQ6" s="275"/>
      <c r="JTR6" s="275"/>
      <c r="JTS6" s="275"/>
      <c r="JTT6" s="275"/>
      <c r="JTU6" s="275"/>
      <c r="JTV6" s="275"/>
      <c r="JTW6" s="275"/>
      <c r="JTX6" s="275"/>
      <c r="JTY6" s="275"/>
      <c r="JTZ6" s="275"/>
      <c r="JUA6" s="275"/>
      <c r="JUB6" s="275"/>
      <c r="JUC6" s="275"/>
      <c r="JUD6" s="275"/>
      <c r="JUE6" s="275"/>
      <c r="JUF6" s="275"/>
      <c r="JUG6" s="275"/>
      <c r="JUH6" s="275"/>
      <c r="JUI6" s="275"/>
      <c r="JUJ6" s="275"/>
      <c r="JUK6" s="275"/>
      <c r="JUL6" s="275"/>
      <c r="JUM6" s="275"/>
      <c r="JUN6" s="275"/>
      <c r="JUO6" s="275"/>
      <c r="JUP6" s="275"/>
      <c r="JUQ6" s="275"/>
      <c r="JUR6" s="275"/>
      <c r="JUS6" s="275"/>
      <c r="JUT6" s="275"/>
      <c r="JUU6" s="275"/>
      <c r="JUV6" s="275"/>
      <c r="JUW6" s="275"/>
      <c r="JUX6" s="275"/>
      <c r="JUY6" s="275"/>
      <c r="JUZ6" s="275"/>
      <c r="JVA6" s="275"/>
      <c r="JVB6" s="275"/>
      <c r="JVC6" s="275"/>
      <c r="JVD6" s="275"/>
      <c r="JVE6" s="275"/>
      <c r="JVF6" s="275"/>
      <c r="JVG6" s="275"/>
      <c r="JVH6" s="275"/>
      <c r="JVI6" s="275"/>
      <c r="JVJ6" s="275"/>
      <c r="JVK6" s="275"/>
      <c r="JVL6" s="275"/>
      <c r="JVM6" s="275"/>
      <c r="JVN6" s="275"/>
      <c r="JVO6" s="275"/>
      <c r="JVP6" s="275"/>
      <c r="JVQ6" s="275"/>
      <c r="JVR6" s="275"/>
      <c r="JVS6" s="275"/>
      <c r="JVT6" s="275"/>
      <c r="JVU6" s="275"/>
      <c r="JVV6" s="275"/>
      <c r="JVW6" s="275"/>
      <c r="JVX6" s="275"/>
      <c r="JVY6" s="275"/>
      <c r="JVZ6" s="275"/>
      <c r="JWA6" s="275"/>
      <c r="JWB6" s="275"/>
      <c r="JWC6" s="275"/>
      <c r="JWD6" s="275"/>
      <c r="JWE6" s="275"/>
      <c r="JWF6" s="275"/>
      <c r="JWG6" s="275"/>
      <c r="JWH6" s="275"/>
      <c r="JWI6" s="275"/>
      <c r="JWJ6" s="275"/>
      <c r="JWK6" s="275"/>
      <c r="JWL6" s="275"/>
      <c r="JWM6" s="275"/>
      <c r="JWN6" s="275"/>
      <c r="JWO6" s="275"/>
      <c r="JWP6" s="275"/>
      <c r="JWQ6" s="275"/>
      <c r="JWR6" s="275"/>
      <c r="JWS6" s="275"/>
      <c r="JWT6" s="275"/>
      <c r="JWU6" s="275"/>
      <c r="JWV6" s="275"/>
      <c r="JWW6" s="275"/>
      <c r="JWX6" s="275"/>
      <c r="JWY6" s="275"/>
      <c r="JWZ6" s="275"/>
      <c r="JXA6" s="275"/>
      <c r="JXB6" s="275"/>
      <c r="JXC6" s="275"/>
      <c r="JXD6" s="275"/>
      <c r="JXE6" s="275"/>
      <c r="JXF6" s="275"/>
      <c r="JXG6" s="275"/>
      <c r="JXH6" s="275"/>
      <c r="JXI6" s="275"/>
      <c r="JXJ6" s="275"/>
      <c r="JXK6" s="275"/>
      <c r="JXL6" s="275"/>
      <c r="JXM6" s="275"/>
      <c r="JXN6" s="275"/>
      <c r="JXO6" s="275"/>
      <c r="JXP6" s="275"/>
      <c r="JXQ6" s="275"/>
      <c r="JXR6" s="275"/>
      <c r="JXS6" s="275"/>
      <c r="JXT6" s="275"/>
      <c r="JXU6" s="275"/>
      <c r="JXV6" s="275"/>
      <c r="JXW6" s="275"/>
      <c r="JXX6" s="275"/>
      <c r="JXY6" s="275"/>
      <c r="JXZ6" s="275"/>
      <c r="JYA6" s="275"/>
      <c r="JYB6" s="275"/>
      <c r="JYC6" s="275"/>
      <c r="JYD6" s="275"/>
      <c r="JYE6" s="275"/>
      <c r="JYF6" s="275"/>
      <c r="JYG6" s="275"/>
      <c r="JYH6" s="275"/>
      <c r="JYI6" s="275"/>
      <c r="JYJ6" s="275"/>
      <c r="JYK6" s="275"/>
      <c r="JYL6" s="275"/>
      <c r="JYM6" s="275"/>
      <c r="JYN6" s="275"/>
      <c r="JYO6" s="275"/>
      <c r="JYP6" s="275"/>
      <c r="JYQ6" s="275"/>
      <c r="JYR6" s="275"/>
      <c r="JYS6" s="275"/>
      <c r="JYT6" s="275"/>
      <c r="JYU6" s="275"/>
      <c r="JYV6" s="275"/>
      <c r="JYW6" s="275"/>
      <c r="JYX6" s="275"/>
      <c r="JYY6" s="275"/>
      <c r="JYZ6" s="275"/>
      <c r="JZA6" s="275"/>
      <c r="JZB6" s="275"/>
      <c r="JZC6" s="275"/>
      <c r="JZD6" s="275"/>
      <c r="JZE6" s="275"/>
      <c r="JZF6" s="275"/>
      <c r="JZG6" s="275"/>
      <c r="JZH6" s="275"/>
      <c r="JZI6" s="275"/>
      <c r="JZJ6" s="275"/>
      <c r="JZK6" s="275"/>
      <c r="JZL6" s="275"/>
      <c r="JZM6" s="275"/>
      <c r="JZN6" s="275"/>
      <c r="JZO6" s="275"/>
      <c r="JZP6" s="275"/>
      <c r="JZQ6" s="275"/>
      <c r="JZR6" s="275"/>
      <c r="JZS6" s="275"/>
      <c r="JZT6" s="275"/>
      <c r="JZU6" s="275"/>
      <c r="JZV6" s="275"/>
      <c r="JZW6" s="275"/>
      <c r="JZX6" s="275"/>
      <c r="JZY6" s="275"/>
      <c r="JZZ6" s="275"/>
      <c r="KAA6" s="275"/>
      <c r="KAB6" s="275"/>
      <c r="KAC6" s="275"/>
      <c r="KAD6" s="275"/>
      <c r="KAE6" s="275"/>
      <c r="KAF6" s="275"/>
      <c r="KAG6" s="275"/>
      <c r="KAH6" s="275"/>
      <c r="KAI6" s="275"/>
      <c r="KAJ6" s="275"/>
      <c r="KAK6" s="275"/>
      <c r="KAL6" s="275"/>
      <c r="KAM6" s="275"/>
      <c r="KAN6" s="275"/>
      <c r="KAO6" s="275"/>
      <c r="KAP6" s="275"/>
      <c r="KAQ6" s="275"/>
      <c r="KAR6" s="275"/>
      <c r="KAS6" s="275"/>
      <c r="KAT6" s="275"/>
      <c r="KAU6" s="275"/>
      <c r="KAV6" s="275"/>
      <c r="KAW6" s="275"/>
      <c r="KAX6" s="275"/>
      <c r="KAY6" s="275"/>
      <c r="KAZ6" s="275"/>
      <c r="KBA6" s="275"/>
      <c r="KBB6" s="275"/>
      <c r="KBC6" s="275"/>
      <c r="KBD6" s="275"/>
      <c r="KBE6" s="275"/>
      <c r="KBF6" s="275"/>
      <c r="KBG6" s="275"/>
      <c r="KBH6" s="275"/>
      <c r="KBI6" s="275"/>
      <c r="KBJ6" s="275"/>
      <c r="KBK6" s="275"/>
      <c r="KBL6" s="275"/>
      <c r="KBM6" s="275"/>
      <c r="KBN6" s="275"/>
      <c r="KBO6" s="275"/>
      <c r="KBP6" s="275"/>
      <c r="KBQ6" s="275"/>
      <c r="KBR6" s="275"/>
      <c r="KBS6" s="275"/>
      <c r="KBT6" s="275"/>
      <c r="KBU6" s="275"/>
      <c r="KBV6" s="275"/>
      <c r="KBW6" s="275"/>
      <c r="KBX6" s="275"/>
      <c r="KBY6" s="275"/>
      <c r="KBZ6" s="275"/>
      <c r="KCA6" s="275"/>
      <c r="KCB6" s="275"/>
      <c r="KCC6" s="275"/>
      <c r="KCD6" s="275"/>
      <c r="KCE6" s="275"/>
      <c r="KCF6" s="275"/>
      <c r="KCG6" s="275"/>
      <c r="KCH6" s="275"/>
      <c r="KCI6" s="275"/>
      <c r="KCJ6" s="275"/>
      <c r="KCK6" s="275"/>
      <c r="KCL6" s="275"/>
      <c r="KCM6" s="275"/>
      <c r="KCN6" s="275"/>
      <c r="KCO6" s="275"/>
      <c r="KCP6" s="275"/>
      <c r="KCQ6" s="275"/>
      <c r="KCR6" s="275"/>
      <c r="KCS6" s="275"/>
      <c r="KCT6" s="275"/>
      <c r="KCU6" s="275"/>
      <c r="KCV6" s="275"/>
      <c r="KCW6" s="275"/>
      <c r="KCX6" s="275"/>
      <c r="KCY6" s="275"/>
      <c r="KCZ6" s="275"/>
      <c r="KDA6" s="275"/>
      <c r="KDB6" s="275"/>
      <c r="KDC6" s="275"/>
      <c r="KDD6" s="275"/>
      <c r="KDE6" s="275"/>
      <c r="KDF6" s="275"/>
      <c r="KDG6" s="275"/>
      <c r="KDH6" s="275"/>
      <c r="KDI6" s="275"/>
      <c r="KDJ6" s="275"/>
      <c r="KDK6" s="275"/>
      <c r="KDL6" s="275"/>
      <c r="KDM6" s="275"/>
      <c r="KDN6" s="275"/>
      <c r="KDO6" s="275"/>
      <c r="KDP6" s="275"/>
      <c r="KDQ6" s="275"/>
      <c r="KDR6" s="275"/>
      <c r="KDS6" s="275"/>
      <c r="KDT6" s="275"/>
      <c r="KDU6" s="275"/>
      <c r="KDV6" s="275"/>
      <c r="KDW6" s="275"/>
      <c r="KDX6" s="275"/>
      <c r="KDY6" s="275"/>
      <c r="KDZ6" s="275"/>
      <c r="KEA6" s="275"/>
      <c r="KEB6" s="275"/>
      <c r="KEC6" s="275"/>
      <c r="KED6" s="275"/>
      <c r="KEE6" s="275"/>
      <c r="KEF6" s="275"/>
      <c r="KEG6" s="275"/>
      <c r="KEH6" s="275"/>
      <c r="KEI6" s="275"/>
      <c r="KEJ6" s="275"/>
      <c r="KEK6" s="275"/>
      <c r="KEL6" s="275"/>
      <c r="KEM6" s="275"/>
      <c r="KEN6" s="275"/>
      <c r="KEO6" s="275"/>
      <c r="KEP6" s="275"/>
      <c r="KEQ6" s="275"/>
      <c r="KER6" s="275"/>
      <c r="KES6" s="275"/>
      <c r="KET6" s="275"/>
      <c r="KEU6" s="275"/>
      <c r="KEV6" s="275"/>
      <c r="KEW6" s="275"/>
      <c r="KEX6" s="275"/>
      <c r="KEY6" s="275"/>
      <c r="KEZ6" s="275"/>
      <c r="KFA6" s="275"/>
      <c r="KFB6" s="275"/>
      <c r="KFC6" s="275"/>
      <c r="KFD6" s="275"/>
      <c r="KFE6" s="275"/>
      <c r="KFF6" s="275"/>
      <c r="KFG6" s="275"/>
      <c r="KFH6" s="275"/>
      <c r="KFI6" s="275"/>
      <c r="KFJ6" s="275"/>
      <c r="KFK6" s="275"/>
      <c r="KFL6" s="275"/>
      <c r="KFM6" s="275"/>
      <c r="KFN6" s="275"/>
      <c r="KFO6" s="275"/>
      <c r="KFP6" s="275"/>
      <c r="KFQ6" s="275"/>
      <c r="KFR6" s="275"/>
      <c r="KFS6" s="275"/>
      <c r="KFT6" s="275"/>
      <c r="KFU6" s="275"/>
      <c r="KFV6" s="275"/>
      <c r="KFW6" s="275"/>
      <c r="KFX6" s="275"/>
      <c r="KFY6" s="275"/>
      <c r="KFZ6" s="275"/>
      <c r="KGA6" s="275"/>
      <c r="KGB6" s="275"/>
      <c r="KGC6" s="275"/>
      <c r="KGD6" s="275"/>
      <c r="KGE6" s="275"/>
      <c r="KGF6" s="275"/>
      <c r="KGG6" s="275"/>
      <c r="KGH6" s="275"/>
      <c r="KGI6" s="275"/>
      <c r="KGJ6" s="275"/>
      <c r="KGK6" s="275"/>
      <c r="KGL6" s="275"/>
      <c r="KGM6" s="275"/>
      <c r="KGN6" s="275"/>
      <c r="KGO6" s="275"/>
      <c r="KGP6" s="275"/>
      <c r="KGQ6" s="275"/>
      <c r="KGR6" s="275"/>
      <c r="KGS6" s="275"/>
      <c r="KGT6" s="275"/>
      <c r="KGU6" s="275"/>
      <c r="KGV6" s="275"/>
      <c r="KGW6" s="275"/>
      <c r="KGX6" s="275"/>
      <c r="KGY6" s="275"/>
      <c r="KGZ6" s="275"/>
      <c r="KHA6" s="275"/>
      <c r="KHB6" s="275"/>
      <c r="KHC6" s="275"/>
      <c r="KHD6" s="275"/>
      <c r="KHE6" s="275"/>
      <c r="KHF6" s="275"/>
      <c r="KHG6" s="275"/>
      <c r="KHH6" s="275"/>
      <c r="KHI6" s="275"/>
      <c r="KHJ6" s="275"/>
      <c r="KHK6" s="275"/>
      <c r="KHL6" s="275"/>
      <c r="KHM6" s="275"/>
      <c r="KHN6" s="275"/>
      <c r="KHO6" s="275"/>
      <c r="KHP6" s="275"/>
      <c r="KHQ6" s="275"/>
      <c r="KHR6" s="275"/>
      <c r="KHS6" s="275"/>
      <c r="KHT6" s="275"/>
      <c r="KHU6" s="275"/>
      <c r="KHV6" s="275"/>
      <c r="KHW6" s="275"/>
      <c r="KHX6" s="275"/>
      <c r="KHY6" s="275"/>
      <c r="KHZ6" s="275"/>
      <c r="KIA6" s="275"/>
      <c r="KIB6" s="275"/>
      <c r="KIC6" s="275"/>
      <c r="KID6" s="275"/>
      <c r="KIE6" s="275"/>
      <c r="KIF6" s="275"/>
      <c r="KIG6" s="275"/>
      <c r="KIH6" s="275"/>
      <c r="KII6" s="275"/>
      <c r="KIJ6" s="275"/>
      <c r="KIK6" s="275"/>
      <c r="KIL6" s="275"/>
      <c r="KIM6" s="275"/>
      <c r="KIN6" s="275"/>
      <c r="KIO6" s="275"/>
      <c r="KIP6" s="275"/>
      <c r="KIQ6" s="275"/>
      <c r="KIR6" s="275"/>
      <c r="KIS6" s="275"/>
      <c r="KIT6" s="275"/>
      <c r="KIU6" s="275"/>
      <c r="KIV6" s="275"/>
      <c r="KIW6" s="275"/>
      <c r="KIX6" s="275"/>
      <c r="KIY6" s="275"/>
      <c r="KIZ6" s="275"/>
      <c r="KJA6" s="275"/>
      <c r="KJB6" s="275"/>
      <c r="KJC6" s="275"/>
      <c r="KJD6" s="275"/>
      <c r="KJE6" s="275"/>
      <c r="KJF6" s="275"/>
      <c r="KJG6" s="275"/>
      <c r="KJH6" s="275"/>
      <c r="KJI6" s="275"/>
      <c r="KJJ6" s="275"/>
      <c r="KJK6" s="275"/>
      <c r="KJL6" s="275"/>
      <c r="KJM6" s="275"/>
      <c r="KJN6" s="275"/>
      <c r="KJO6" s="275"/>
      <c r="KJP6" s="275"/>
      <c r="KJQ6" s="275"/>
      <c r="KJR6" s="275"/>
      <c r="KJS6" s="275"/>
      <c r="KJT6" s="275"/>
      <c r="KJU6" s="275"/>
      <c r="KJV6" s="275"/>
      <c r="KJW6" s="275"/>
      <c r="KJX6" s="275"/>
      <c r="KJY6" s="275"/>
      <c r="KJZ6" s="275"/>
      <c r="KKA6" s="275"/>
      <c r="KKB6" s="275"/>
      <c r="KKC6" s="275"/>
      <c r="KKD6" s="275"/>
      <c r="KKE6" s="275"/>
      <c r="KKF6" s="275"/>
      <c r="KKG6" s="275"/>
      <c r="KKH6" s="275"/>
      <c r="KKI6" s="275"/>
      <c r="KKJ6" s="275"/>
      <c r="KKK6" s="275"/>
      <c r="KKL6" s="275"/>
      <c r="KKM6" s="275"/>
      <c r="KKN6" s="275"/>
      <c r="KKO6" s="275"/>
      <c r="KKP6" s="275"/>
      <c r="KKQ6" s="275"/>
      <c r="KKR6" s="275"/>
      <c r="KKS6" s="275"/>
      <c r="KKT6" s="275"/>
      <c r="KKU6" s="275"/>
      <c r="KKV6" s="275"/>
      <c r="KKW6" s="275"/>
      <c r="KKX6" s="275"/>
      <c r="KKY6" s="275"/>
      <c r="KKZ6" s="275"/>
      <c r="KLA6" s="275"/>
      <c r="KLB6" s="275"/>
      <c r="KLC6" s="275"/>
      <c r="KLD6" s="275"/>
      <c r="KLE6" s="275"/>
      <c r="KLF6" s="275"/>
      <c r="KLG6" s="275"/>
      <c r="KLH6" s="275"/>
      <c r="KLI6" s="275"/>
      <c r="KLJ6" s="275"/>
      <c r="KLK6" s="275"/>
      <c r="KLL6" s="275"/>
      <c r="KLM6" s="275"/>
      <c r="KLN6" s="275"/>
      <c r="KLO6" s="275"/>
      <c r="KLP6" s="275"/>
      <c r="KLQ6" s="275"/>
      <c r="KLR6" s="275"/>
      <c r="KLS6" s="275"/>
      <c r="KLT6" s="275"/>
      <c r="KLU6" s="275"/>
      <c r="KLV6" s="275"/>
      <c r="KLW6" s="275"/>
      <c r="KLX6" s="275"/>
      <c r="KLY6" s="275"/>
      <c r="KLZ6" s="275"/>
      <c r="KMA6" s="275"/>
      <c r="KMB6" s="275"/>
      <c r="KMC6" s="275"/>
      <c r="KMD6" s="275"/>
      <c r="KME6" s="275"/>
      <c r="KMF6" s="275"/>
      <c r="KMG6" s="275"/>
      <c r="KMH6" s="275"/>
      <c r="KMI6" s="275"/>
      <c r="KMJ6" s="275"/>
      <c r="KMK6" s="275"/>
      <c r="KML6" s="275"/>
      <c r="KMM6" s="275"/>
      <c r="KMN6" s="275"/>
      <c r="KMO6" s="275"/>
      <c r="KMP6" s="275"/>
      <c r="KMQ6" s="275"/>
      <c r="KMR6" s="275"/>
      <c r="KMS6" s="275"/>
      <c r="KMT6" s="275"/>
      <c r="KMU6" s="275"/>
      <c r="KMV6" s="275"/>
      <c r="KMW6" s="275"/>
      <c r="KMX6" s="275"/>
      <c r="KMY6" s="275"/>
      <c r="KMZ6" s="275"/>
      <c r="KNA6" s="275"/>
      <c r="KNB6" s="275"/>
      <c r="KNC6" s="275"/>
      <c r="KND6" s="275"/>
      <c r="KNE6" s="275"/>
      <c r="KNF6" s="275"/>
      <c r="KNG6" s="275"/>
      <c r="KNH6" s="275"/>
      <c r="KNI6" s="275"/>
      <c r="KNJ6" s="275"/>
      <c r="KNK6" s="275"/>
      <c r="KNL6" s="275"/>
      <c r="KNM6" s="275"/>
      <c r="KNN6" s="275"/>
      <c r="KNO6" s="275"/>
      <c r="KNP6" s="275"/>
      <c r="KNQ6" s="275"/>
      <c r="KNR6" s="275"/>
      <c r="KNS6" s="275"/>
      <c r="KNT6" s="275"/>
      <c r="KNU6" s="275"/>
      <c r="KNV6" s="275"/>
      <c r="KNW6" s="275"/>
      <c r="KNX6" s="275"/>
      <c r="KNY6" s="275"/>
      <c r="KNZ6" s="275"/>
      <c r="KOA6" s="275"/>
      <c r="KOB6" s="275"/>
      <c r="KOC6" s="275"/>
      <c r="KOD6" s="275"/>
      <c r="KOE6" s="275"/>
      <c r="KOF6" s="275"/>
      <c r="KOG6" s="275"/>
      <c r="KOH6" s="275"/>
      <c r="KOI6" s="275"/>
      <c r="KOJ6" s="275"/>
      <c r="KOK6" s="275"/>
      <c r="KOL6" s="275"/>
      <c r="KOM6" s="275"/>
      <c r="KON6" s="275"/>
      <c r="KOO6" s="275"/>
      <c r="KOP6" s="275"/>
      <c r="KOQ6" s="275"/>
      <c r="KOR6" s="275"/>
      <c r="KOS6" s="275"/>
      <c r="KOT6" s="275"/>
      <c r="KOU6" s="275"/>
      <c r="KOV6" s="275"/>
      <c r="KOW6" s="275"/>
      <c r="KOX6" s="275"/>
      <c r="KOY6" s="275"/>
      <c r="KOZ6" s="275"/>
      <c r="KPA6" s="275"/>
      <c r="KPB6" s="275"/>
      <c r="KPC6" s="275"/>
      <c r="KPD6" s="275"/>
      <c r="KPE6" s="275"/>
      <c r="KPF6" s="275"/>
      <c r="KPG6" s="275"/>
      <c r="KPH6" s="275"/>
      <c r="KPI6" s="275"/>
      <c r="KPJ6" s="275"/>
      <c r="KPK6" s="275"/>
      <c r="KPL6" s="275"/>
      <c r="KPM6" s="275"/>
      <c r="KPN6" s="275"/>
      <c r="KPO6" s="275"/>
      <c r="KPP6" s="275"/>
      <c r="KPQ6" s="275"/>
      <c r="KPR6" s="275"/>
      <c r="KPS6" s="275"/>
      <c r="KPT6" s="275"/>
      <c r="KPU6" s="275"/>
      <c r="KPV6" s="275"/>
      <c r="KPW6" s="275"/>
      <c r="KPX6" s="275"/>
      <c r="KPY6" s="275"/>
      <c r="KPZ6" s="275"/>
      <c r="KQA6" s="275"/>
      <c r="KQB6" s="275"/>
      <c r="KQC6" s="275"/>
      <c r="KQD6" s="275"/>
      <c r="KQE6" s="275"/>
      <c r="KQF6" s="275"/>
      <c r="KQG6" s="275"/>
      <c r="KQH6" s="275"/>
      <c r="KQI6" s="275"/>
      <c r="KQJ6" s="275"/>
      <c r="KQK6" s="275"/>
      <c r="KQL6" s="275"/>
      <c r="KQM6" s="275"/>
      <c r="KQN6" s="275"/>
      <c r="KQO6" s="275"/>
      <c r="KQP6" s="275"/>
      <c r="KQQ6" s="275"/>
      <c r="KQR6" s="275"/>
      <c r="KQS6" s="275"/>
      <c r="KQT6" s="275"/>
      <c r="KQU6" s="275"/>
      <c r="KQV6" s="275"/>
      <c r="KQW6" s="275"/>
      <c r="KQX6" s="275"/>
      <c r="KQY6" s="275"/>
      <c r="KQZ6" s="275"/>
      <c r="KRA6" s="275"/>
      <c r="KRB6" s="275"/>
      <c r="KRC6" s="275"/>
      <c r="KRD6" s="275"/>
      <c r="KRE6" s="275"/>
      <c r="KRF6" s="275"/>
      <c r="KRG6" s="275"/>
      <c r="KRH6" s="275"/>
      <c r="KRI6" s="275"/>
      <c r="KRJ6" s="275"/>
      <c r="KRK6" s="275"/>
      <c r="KRL6" s="275"/>
      <c r="KRM6" s="275"/>
      <c r="KRN6" s="275"/>
      <c r="KRO6" s="275"/>
      <c r="KRP6" s="275"/>
      <c r="KRQ6" s="275"/>
      <c r="KRR6" s="275"/>
      <c r="KRS6" s="275"/>
      <c r="KRT6" s="275"/>
      <c r="KRU6" s="275"/>
      <c r="KRV6" s="275"/>
      <c r="KRW6" s="275"/>
      <c r="KRX6" s="275"/>
      <c r="KRY6" s="275"/>
      <c r="KRZ6" s="275"/>
      <c r="KSA6" s="275"/>
      <c r="KSB6" s="275"/>
      <c r="KSC6" s="275"/>
      <c r="KSD6" s="275"/>
      <c r="KSE6" s="275"/>
      <c r="KSF6" s="275"/>
      <c r="KSG6" s="275"/>
      <c r="KSH6" s="275"/>
      <c r="KSI6" s="275"/>
      <c r="KSJ6" s="275"/>
      <c r="KSK6" s="275"/>
      <c r="KSL6" s="275"/>
      <c r="KSM6" s="275"/>
      <c r="KSN6" s="275"/>
      <c r="KSO6" s="275"/>
      <c r="KSP6" s="275"/>
      <c r="KSQ6" s="275"/>
      <c r="KSR6" s="275"/>
      <c r="KSS6" s="275"/>
      <c r="KST6" s="275"/>
      <c r="KSU6" s="275"/>
      <c r="KSV6" s="275"/>
      <c r="KSW6" s="275"/>
      <c r="KSX6" s="275"/>
      <c r="KSY6" s="275"/>
      <c r="KSZ6" s="275"/>
      <c r="KTA6" s="275"/>
      <c r="KTB6" s="275"/>
      <c r="KTC6" s="275"/>
      <c r="KTD6" s="275"/>
      <c r="KTE6" s="275"/>
      <c r="KTF6" s="275"/>
      <c r="KTG6" s="275"/>
      <c r="KTH6" s="275"/>
      <c r="KTI6" s="275"/>
      <c r="KTJ6" s="275"/>
      <c r="KTK6" s="275"/>
      <c r="KTL6" s="275"/>
      <c r="KTM6" s="275"/>
      <c r="KTN6" s="275"/>
      <c r="KTO6" s="275"/>
      <c r="KTP6" s="275"/>
      <c r="KTQ6" s="275"/>
      <c r="KTR6" s="275"/>
      <c r="KTS6" s="275"/>
      <c r="KTT6" s="275"/>
      <c r="KTU6" s="275"/>
      <c r="KTV6" s="275"/>
      <c r="KTW6" s="275"/>
      <c r="KTX6" s="275"/>
      <c r="KTY6" s="275"/>
      <c r="KTZ6" s="275"/>
      <c r="KUA6" s="275"/>
      <c r="KUB6" s="275"/>
      <c r="KUC6" s="275"/>
      <c r="KUD6" s="275"/>
      <c r="KUE6" s="275"/>
      <c r="KUF6" s="275"/>
      <c r="KUG6" s="275"/>
      <c r="KUH6" s="275"/>
      <c r="KUI6" s="275"/>
      <c r="KUJ6" s="275"/>
      <c r="KUK6" s="275"/>
      <c r="KUL6" s="275"/>
      <c r="KUM6" s="275"/>
      <c r="KUN6" s="275"/>
      <c r="KUO6" s="275"/>
      <c r="KUP6" s="275"/>
      <c r="KUQ6" s="275"/>
      <c r="KUR6" s="275"/>
      <c r="KUS6" s="275"/>
      <c r="KUT6" s="275"/>
      <c r="KUU6" s="275"/>
      <c r="KUV6" s="275"/>
      <c r="KUW6" s="275"/>
      <c r="KUX6" s="275"/>
      <c r="KUY6" s="275"/>
      <c r="KUZ6" s="275"/>
      <c r="KVA6" s="275"/>
      <c r="KVB6" s="275"/>
      <c r="KVC6" s="275"/>
      <c r="KVD6" s="275"/>
      <c r="KVE6" s="275"/>
      <c r="KVF6" s="275"/>
      <c r="KVG6" s="275"/>
      <c r="KVH6" s="275"/>
      <c r="KVI6" s="275"/>
      <c r="KVJ6" s="275"/>
      <c r="KVK6" s="275"/>
      <c r="KVL6" s="275"/>
      <c r="KVM6" s="275"/>
      <c r="KVN6" s="275"/>
      <c r="KVO6" s="275"/>
      <c r="KVP6" s="275"/>
      <c r="KVQ6" s="275"/>
      <c r="KVR6" s="275"/>
      <c r="KVS6" s="275"/>
      <c r="KVT6" s="275"/>
      <c r="KVU6" s="275"/>
      <c r="KVV6" s="275"/>
      <c r="KVW6" s="275"/>
      <c r="KVX6" s="275"/>
      <c r="KVY6" s="275"/>
      <c r="KVZ6" s="275"/>
      <c r="KWA6" s="275"/>
      <c r="KWB6" s="275"/>
      <c r="KWC6" s="275"/>
      <c r="KWD6" s="275"/>
      <c r="KWE6" s="275"/>
      <c r="KWF6" s="275"/>
      <c r="KWG6" s="275"/>
      <c r="KWH6" s="275"/>
      <c r="KWI6" s="275"/>
      <c r="KWJ6" s="275"/>
      <c r="KWK6" s="275"/>
      <c r="KWL6" s="275"/>
      <c r="KWM6" s="275"/>
      <c r="KWN6" s="275"/>
      <c r="KWO6" s="275"/>
      <c r="KWP6" s="275"/>
      <c r="KWQ6" s="275"/>
      <c r="KWR6" s="275"/>
      <c r="KWS6" s="275"/>
      <c r="KWT6" s="275"/>
      <c r="KWU6" s="275"/>
      <c r="KWV6" s="275"/>
      <c r="KWW6" s="275"/>
      <c r="KWX6" s="275"/>
      <c r="KWY6" s="275"/>
      <c r="KWZ6" s="275"/>
      <c r="KXA6" s="275"/>
      <c r="KXB6" s="275"/>
      <c r="KXC6" s="275"/>
      <c r="KXD6" s="275"/>
      <c r="KXE6" s="275"/>
      <c r="KXF6" s="275"/>
      <c r="KXG6" s="275"/>
      <c r="KXH6" s="275"/>
      <c r="KXI6" s="275"/>
      <c r="KXJ6" s="275"/>
      <c r="KXK6" s="275"/>
      <c r="KXL6" s="275"/>
      <c r="KXM6" s="275"/>
      <c r="KXN6" s="275"/>
      <c r="KXO6" s="275"/>
      <c r="KXP6" s="275"/>
      <c r="KXQ6" s="275"/>
      <c r="KXR6" s="275"/>
      <c r="KXS6" s="275"/>
      <c r="KXT6" s="275"/>
      <c r="KXU6" s="275"/>
      <c r="KXV6" s="275"/>
      <c r="KXW6" s="275"/>
      <c r="KXX6" s="275"/>
      <c r="KXY6" s="275"/>
      <c r="KXZ6" s="275"/>
      <c r="KYA6" s="275"/>
      <c r="KYB6" s="275"/>
      <c r="KYC6" s="275"/>
      <c r="KYD6" s="275"/>
      <c r="KYE6" s="275"/>
      <c r="KYF6" s="275"/>
      <c r="KYG6" s="275"/>
      <c r="KYH6" s="275"/>
      <c r="KYI6" s="275"/>
      <c r="KYJ6" s="275"/>
      <c r="KYK6" s="275"/>
      <c r="KYL6" s="275"/>
      <c r="KYM6" s="275"/>
      <c r="KYN6" s="275"/>
      <c r="KYO6" s="275"/>
      <c r="KYP6" s="275"/>
      <c r="KYQ6" s="275"/>
      <c r="KYR6" s="275"/>
      <c r="KYS6" s="275"/>
      <c r="KYT6" s="275"/>
      <c r="KYU6" s="275"/>
      <c r="KYV6" s="275"/>
      <c r="KYW6" s="275"/>
      <c r="KYX6" s="275"/>
      <c r="KYY6" s="275"/>
      <c r="KYZ6" s="275"/>
      <c r="KZA6" s="275"/>
      <c r="KZB6" s="275"/>
      <c r="KZC6" s="275"/>
      <c r="KZD6" s="275"/>
      <c r="KZE6" s="275"/>
      <c r="KZF6" s="275"/>
      <c r="KZG6" s="275"/>
      <c r="KZH6" s="275"/>
      <c r="KZI6" s="275"/>
      <c r="KZJ6" s="275"/>
      <c r="KZK6" s="275"/>
      <c r="KZL6" s="275"/>
      <c r="KZM6" s="275"/>
      <c r="KZN6" s="275"/>
      <c r="KZO6" s="275"/>
      <c r="KZP6" s="275"/>
      <c r="KZQ6" s="275"/>
      <c r="KZR6" s="275"/>
      <c r="KZS6" s="275"/>
      <c r="KZT6" s="275"/>
      <c r="KZU6" s="275"/>
      <c r="KZV6" s="275"/>
      <c r="KZW6" s="275"/>
      <c r="KZX6" s="275"/>
      <c r="KZY6" s="275"/>
      <c r="KZZ6" s="275"/>
      <c r="LAA6" s="275"/>
      <c r="LAB6" s="275"/>
      <c r="LAC6" s="275"/>
      <c r="LAD6" s="275"/>
      <c r="LAE6" s="275"/>
      <c r="LAF6" s="275"/>
      <c r="LAG6" s="275"/>
      <c r="LAH6" s="275"/>
      <c r="LAI6" s="275"/>
      <c r="LAJ6" s="275"/>
      <c r="LAK6" s="275"/>
      <c r="LAL6" s="275"/>
      <c r="LAM6" s="275"/>
      <c r="LAN6" s="275"/>
      <c r="LAO6" s="275"/>
      <c r="LAP6" s="275"/>
      <c r="LAQ6" s="275"/>
      <c r="LAR6" s="275"/>
      <c r="LAS6" s="275"/>
      <c r="LAT6" s="275"/>
      <c r="LAU6" s="275"/>
      <c r="LAV6" s="275"/>
      <c r="LAW6" s="275"/>
      <c r="LAX6" s="275"/>
      <c r="LAY6" s="275"/>
      <c r="LAZ6" s="275"/>
      <c r="LBA6" s="275"/>
      <c r="LBB6" s="275"/>
      <c r="LBC6" s="275"/>
      <c r="LBD6" s="275"/>
      <c r="LBE6" s="275"/>
      <c r="LBF6" s="275"/>
      <c r="LBG6" s="275"/>
      <c r="LBH6" s="275"/>
      <c r="LBI6" s="275"/>
      <c r="LBJ6" s="275"/>
      <c r="LBK6" s="275"/>
      <c r="LBL6" s="275"/>
      <c r="LBM6" s="275"/>
      <c r="LBN6" s="275"/>
      <c r="LBO6" s="275"/>
      <c r="LBP6" s="275"/>
      <c r="LBQ6" s="275"/>
      <c r="LBR6" s="275"/>
      <c r="LBS6" s="275"/>
      <c r="LBT6" s="275"/>
      <c r="LBU6" s="275"/>
      <c r="LBV6" s="275"/>
      <c r="LBW6" s="275"/>
      <c r="LBX6" s="275"/>
      <c r="LBY6" s="275"/>
      <c r="LBZ6" s="275"/>
      <c r="LCA6" s="275"/>
      <c r="LCB6" s="275"/>
      <c r="LCC6" s="275"/>
      <c r="LCD6" s="275"/>
      <c r="LCE6" s="275"/>
      <c r="LCF6" s="275"/>
      <c r="LCG6" s="275"/>
      <c r="LCH6" s="275"/>
      <c r="LCI6" s="275"/>
      <c r="LCJ6" s="275"/>
      <c r="LCK6" s="275"/>
      <c r="LCL6" s="275"/>
      <c r="LCM6" s="275"/>
      <c r="LCN6" s="275"/>
      <c r="LCO6" s="275"/>
      <c r="LCP6" s="275"/>
      <c r="LCQ6" s="275"/>
      <c r="LCR6" s="275"/>
      <c r="LCS6" s="275"/>
      <c r="LCT6" s="275"/>
      <c r="LCU6" s="275"/>
      <c r="LCV6" s="275"/>
      <c r="LCW6" s="275"/>
      <c r="LCX6" s="275"/>
      <c r="LCY6" s="275"/>
      <c r="LCZ6" s="275"/>
      <c r="LDA6" s="275"/>
      <c r="LDB6" s="275"/>
      <c r="LDC6" s="275"/>
      <c r="LDD6" s="275"/>
      <c r="LDE6" s="275"/>
      <c r="LDF6" s="275"/>
      <c r="LDG6" s="275"/>
      <c r="LDH6" s="275"/>
      <c r="LDI6" s="275"/>
      <c r="LDJ6" s="275"/>
      <c r="LDK6" s="275"/>
      <c r="LDL6" s="275"/>
      <c r="LDM6" s="275"/>
      <c r="LDN6" s="275"/>
      <c r="LDO6" s="275"/>
      <c r="LDP6" s="275"/>
      <c r="LDQ6" s="275"/>
      <c r="LDR6" s="275"/>
      <c r="LDS6" s="275"/>
      <c r="LDT6" s="275"/>
      <c r="LDU6" s="275"/>
      <c r="LDV6" s="275"/>
      <c r="LDW6" s="275"/>
      <c r="LDX6" s="275"/>
      <c r="LDY6" s="275"/>
      <c r="LDZ6" s="275"/>
      <c r="LEA6" s="275"/>
      <c r="LEB6" s="275"/>
      <c r="LEC6" s="275"/>
      <c r="LED6" s="275"/>
      <c r="LEE6" s="275"/>
      <c r="LEF6" s="275"/>
      <c r="LEG6" s="275"/>
      <c r="LEH6" s="275"/>
      <c r="LEI6" s="275"/>
      <c r="LEJ6" s="275"/>
      <c r="LEK6" s="275"/>
      <c r="LEL6" s="275"/>
      <c r="LEM6" s="275"/>
      <c r="LEN6" s="275"/>
      <c r="LEO6" s="275"/>
      <c r="LEP6" s="275"/>
      <c r="LEQ6" s="275"/>
      <c r="LER6" s="275"/>
      <c r="LES6" s="275"/>
      <c r="LET6" s="275"/>
      <c r="LEU6" s="275"/>
      <c r="LEV6" s="275"/>
      <c r="LEW6" s="275"/>
      <c r="LEX6" s="275"/>
      <c r="LEY6" s="275"/>
      <c r="LEZ6" s="275"/>
      <c r="LFA6" s="275"/>
      <c r="LFB6" s="275"/>
      <c r="LFC6" s="275"/>
      <c r="LFD6" s="275"/>
      <c r="LFE6" s="275"/>
      <c r="LFF6" s="275"/>
      <c r="LFG6" s="275"/>
      <c r="LFH6" s="275"/>
      <c r="LFI6" s="275"/>
      <c r="LFJ6" s="275"/>
      <c r="LFK6" s="275"/>
      <c r="LFL6" s="275"/>
      <c r="LFM6" s="275"/>
      <c r="LFN6" s="275"/>
      <c r="LFO6" s="275"/>
      <c r="LFP6" s="275"/>
      <c r="LFQ6" s="275"/>
      <c r="LFR6" s="275"/>
      <c r="LFS6" s="275"/>
      <c r="LFT6" s="275"/>
      <c r="LFU6" s="275"/>
      <c r="LFV6" s="275"/>
      <c r="LFW6" s="275"/>
      <c r="LFX6" s="275"/>
      <c r="LFY6" s="275"/>
      <c r="LFZ6" s="275"/>
      <c r="LGA6" s="275"/>
      <c r="LGB6" s="275"/>
      <c r="LGC6" s="275"/>
      <c r="LGD6" s="275"/>
      <c r="LGE6" s="275"/>
      <c r="LGF6" s="275"/>
      <c r="LGG6" s="275"/>
      <c r="LGH6" s="275"/>
      <c r="LGI6" s="275"/>
      <c r="LGJ6" s="275"/>
      <c r="LGK6" s="275"/>
      <c r="LGL6" s="275"/>
      <c r="LGM6" s="275"/>
      <c r="LGN6" s="275"/>
      <c r="LGO6" s="275"/>
      <c r="LGP6" s="275"/>
      <c r="LGQ6" s="275"/>
      <c r="LGR6" s="275"/>
      <c r="LGS6" s="275"/>
      <c r="LGT6" s="275"/>
      <c r="LGU6" s="275"/>
      <c r="LGV6" s="275"/>
      <c r="LGW6" s="275"/>
      <c r="LGX6" s="275"/>
      <c r="LGY6" s="275"/>
      <c r="LGZ6" s="275"/>
      <c r="LHA6" s="275"/>
      <c r="LHB6" s="275"/>
      <c r="LHC6" s="275"/>
      <c r="LHD6" s="275"/>
      <c r="LHE6" s="275"/>
      <c r="LHF6" s="275"/>
      <c r="LHG6" s="275"/>
      <c r="LHH6" s="275"/>
      <c r="LHI6" s="275"/>
      <c r="LHJ6" s="275"/>
      <c r="LHK6" s="275"/>
      <c r="LHL6" s="275"/>
      <c r="LHM6" s="275"/>
      <c r="LHN6" s="275"/>
      <c r="LHO6" s="275"/>
      <c r="LHP6" s="275"/>
      <c r="LHQ6" s="275"/>
      <c r="LHR6" s="275"/>
      <c r="LHS6" s="275"/>
      <c r="LHT6" s="275"/>
      <c r="LHU6" s="275"/>
      <c r="LHV6" s="275"/>
      <c r="LHW6" s="275"/>
      <c r="LHX6" s="275"/>
      <c r="LHY6" s="275"/>
      <c r="LHZ6" s="275"/>
      <c r="LIA6" s="275"/>
      <c r="LIB6" s="275"/>
      <c r="LIC6" s="275"/>
      <c r="LID6" s="275"/>
      <c r="LIE6" s="275"/>
      <c r="LIF6" s="275"/>
      <c r="LIG6" s="275"/>
      <c r="LIH6" s="275"/>
      <c r="LII6" s="275"/>
      <c r="LIJ6" s="275"/>
      <c r="LIK6" s="275"/>
      <c r="LIL6" s="275"/>
      <c r="LIM6" s="275"/>
      <c r="LIN6" s="275"/>
      <c r="LIO6" s="275"/>
      <c r="LIP6" s="275"/>
      <c r="LIQ6" s="275"/>
      <c r="LIR6" s="275"/>
      <c r="LIS6" s="275"/>
      <c r="LIT6" s="275"/>
      <c r="LIU6" s="275"/>
      <c r="LIV6" s="275"/>
      <c r="LIW6" s="275"/>
      <c r="LIX6" s="275"/>
      <c r="LIY6" s="275"/>
      <c r="LIZ6" s="275"/>
      <c r="LJA6" s="275"/>
      <c r="LJB6" s="275"/>
      <c r="LJC6" s="275"/>
      <c r="LJD6" s="275"/>
      <c r="LJE6" s="275"/>
      <c r="LJF6" s="275"/>
      <c r="LJG6" s="275"/>
      <c r="LJH6" s="275"/>
      <c r="LJI6" s="275"/>
      <c r="LJJ6" s="275"/>
      <c r="LJK6" s="275"/>
      <c r="LJL6" s="275"/>
      <c r="LJM6" s="275"/>
      <c r="LJN6" s="275"/>
      <c r="LJO6" s="275"/>
      <c r="LJP6" s="275"/>
      <c r="LJQ6" s="275"/>
      <c r="LJR6" s="275"/>
      <c r="LJS6" s="275"/>
      <c r="LJT6" s="275"/>
      <c r="LJU6" s="275"/>
      <c r="LJV6" s="275"/>
      <c r="LJW6" s="275"/>
      <c r="LJX6" s="275"/>
      <c r="LJY6" s="275"/>
      <c r="LJZ6" s="275"/>
      <c r="LKA6" s="275"/>
      <c r="LKB6" s="275"/>
      <c r="LKC6" s="275"/>
      <c r="LKD6" s="275"/>
      <c r="LKE6" s="275"/>
      <c r="LKF6" s="275"/>
      <c r="LKG6" s="275"/>
      <c r="LKH6" s="275"/>
      <c r="LKI6" s="275"/>
      <c r="LKJ6" s="275"/>
      <c r="LKK6" s="275"/>
      <c r="LKL6" s="275"/>
      <c r="LKM6" s="275"/>
      <c r="LKN6" s="275"/>
      <c r="LKO6" s="275"/>
      <c r="LKP6" s="275"/>
      <c r="LKQ6" s="275"/>
      <c r="LKR6" s="275"/>
      <c r="LKS6" s="275"/>
      <c r="LKT6" s="275"/>
      <c r="LKU6" s="275"/>
      <c r="LKV6" s="275"/>
      <c r="LKW6" s="275"/>
      <c r="LKX6" s="275"/>
      <c r="LKY6" s="275"/>
      <c r="LKZ6" s="275"/>
      <c r="LLA6" s="275"/>
      <c r="LLB6" s="275"/>
      <c r="LLC6" s="275"/>
      <c r="LLD6" s="275"/>
      <c r="LLE6" s="275"/>
      <c r="LLF6" s="275"/>
      <c r="LLG6" s="275"/>
      <c r="LLH6" s="275"/>
      <c r="LLI6" s="275"/>
      <c r="LLJ6" s="275"/>
      <c r="LLK6" s="275"/>
      <c r="LLL6" s="275"/>
      <c r="LLM6" s="275"/>
      <c r="LLN6" s="275"/>
      <c r="LLO6" s="275"/>
      <c r="LLP6" s="275"/>
      <c r="LLQ6" s="275"/>
      <c r="LLR6" s="275"/>
      <c r="LLS6" s="275"/>
      <c r="LLT6" s="275"/>
      <c r="LLU6" s="275"/>
      <c r="LLV6" s="275"/>
      <c r="LLW6" s="275"/>
      <c r="LLX6" s="275"/>
      <c r="LLY6" s="275"/>
      <c r="LLZ6" s="275"/>
      <c r="LMA6" s="275"/>
      <c r="LMB6" s="275"/>
      <c r="LMC6" s="275"/>
      <c r="LMD6" s="275"/>
      <c r="LME6" s="275"/>
      <c r="LMF6" s="275"/>
      <c r="LMG6" s="275"/>
      <c r="LMH6" s="275"/>
      <c r="LMI6" s="275"/>
      <c r="LMJ6" s="275"/>
      <c r="LMK6" s="275"/>
      <c r="LML6" s="275"/>
      <c r="LMM6" s="275"/>
      <c r="LMN6" s="275"/>
      <c r="LMO6" s="275"/>
      <c r="LMP6" s="275"/>
      <c r="LMQ6" s="275"/>
      <c r="LMR6" s="275"/>
      <c r="LMS6" s="275"/>
      <c r="LMT6" s="275"/>
      <c r="LMU6" s="275"/>
      <c r="LMV6" s="275"/>
      <c r="LMW6" s="275"/>
      <c r="LMX6" s="275"/>
      <c r="LMY6" s="275"/>
      <c r="LMZ6" s="275"/>
      <c r="LNA6" s="275"/>
      <c r="LNB6" s="275"/>
      <c r="LNC6" s="275"/>
      <c r="LND6" s="275"/>
      <c r="LNE6" s="275"/>
      <c r="LNF6" s="275"/>
      <c r="LNG6" s="275"/>
      <c r="LNH6" s="275"/>
      <c r="LNI6" s="275"/>
      <c r="LNJ6" s="275"/>
      <c r="LNK6" s="275"/>
      <c r="LNL6" s="275"/>
      <c r="LNM6" s="275"/>
      <c r="LNN6" s="275"/>
      <c r="LNO6" s="275"/>
      <c r="LNP6" s="275"/>
      <c r="LNQ6" s="275"/>
      <c r="LNR6" s="275"/>
      <c r="LNS6" s="275"/>
      <c r="LNT6" s="275"/>
      <c r="LNU6" s="275"/>
      <c r="LNV6" s="275"/>
      <c r="LNW6" s="275"/>
      <c r="LNX6" s="275"/>
      <c r="LNY6" s="275"/>
      <c r="LNZ6" s="275"/>
      <c r="LOA6" s="275"/>
      <c r="LOB6" s="275"/>
      <c r="LOC6" s="275"/>
      <c r="LOD6" s="275"/>
      <c r="LOE6" s="275"/>
      <c r="LOF6" s="275"/>
      <c r="LOG6" s="275"/>
      <c r="LOH6" s="275"/>
      <c r="LOI6" s="275"/>
      <c r="LOJ6" s="275"/>
      <c r="LOK6" s="275"/>
      <c r="LOL6" s="275"/>
      <c r="LOM6" s="275"/>
      <c r="LON6" s="275"/>
      <c r="LOO6" s="275"/>
      <c r="LOP6" s="275"/>
      <c r="LOQ6" s="275"/>
      <c r="LOR6" s="275"/>
      <c r="LOS6" s="275"/>
      <c r="LOT6" s="275"/>
      <c r="LOU6" s="275"/>
      <c r="LOV6" s="275"/>
      <c r="LOW6" s="275"/>
      <c r="LOX6" s="275"/>
      <c r="LOY6" s="275"/>
      <c r="LOZ6" s="275"/>
      <c r="LPA6" s="275"/>
      <c r="LPB6" s="275"/>
      <c r="LPC6" s="275"/>
      <c r="LPD6" s="275"/>
      <c r="LPE6" s="275"/>
      <c r="LPF6" s="275"/>
      <c r="LPG6" s="275"/>
      <c r="LPH6" s="275"/>
      <c r="LPI6" s="275"/>
      <c r="LPJ6" s="275"/>
      <c r="LPK6" s="275"/>
      <c r="LPL6" s="275"/>
      <c r="LPM6" s="275"/>
      <c r="LPN6" s="275"/>
      <c r="LPO6" s="275"/>
      <c r="LPP6" s="275"/>
      <c r="LPQ6" s="275"/>
      <c r="LPR6" s="275"/>
      <c r="LPS6" s="275"/>
      <c r="LPT6" s="275"/>
      <c r="LPU6" s="275"/>
      <c r="LPV6" s="275"/>
      <c r="LPW6" s="275"/>
      <c r="LPX6" s="275"/>
      <c r="LPY6" s="275"/>
      <c r="LPZ6" s="275"/>
      <c r="LQA6" s="275"/>
      <c r="LQB6" s="275"/>
      <c r="LQC6" s="275"/>
      <c r="LQD6" s="275"/>
      <c r="LQE6" s="275"/>
      <c r="LQF6" s="275"/>
      <c r="LQG6" s="275"/>
      <c r="LQH6" s="275"/>
      <c r="LQI6" s="275"/>
      <c r="LQJ6" s="275"/>
      <c r="LQK6" s="275"/>
      <c r="LQL6" s="275"/>
      <c r="LQM6" s="275"/>
      <c r="LQN6" s="275"/>
      <c r="LQO6" s="275"/>
      <c r="LQP6" s="275"/>
      <c r="LQQ6" s="275"/>
      <c r="LQR6" s="275"/>
      <c r="LQS6" s="275"/>
      <c r="LQT6" s="275"/>
      <c r="LQU6" s="275"/>
      <c r="LQV6" s="275"/>
      <c r="LQW6" s="275"/>
      <c r="LQX6" s="275"/>
      <c r="LQY6" s="275"/>
      <c r="LQZ6" s="275"/>
      <c r="LRA6" s="275"/>
      <c r="LRB6" s="275"/>
      <c r="LRC6" s="275"/>
      <c r="LRD6" s="275"/>
      <c r="LRE6" s="275"/>
      <c r="LRF6" s="275"/>
      <c r="LRG6" s="275"/>
      <c r="LRH6" s="275"/>
      <c r="LRI6" s="275"/>
      <c r="LRJ6" s="275"/>
      <c r="LRK6" s="275"/>
      <c r="LRL6" s="275"/>
      <c r="LRM6" s="275"/>
      <c r="LRN6" s="275"/>
      <c r="LRO6" s="275"/>
      <c r="LRP6" s="275"/>
      <c r="LRQ6" s="275"/>
      <c r="LRR6" s="275"/>
      <c r="LRS6" s="275"/>
      <c r="LRT6" s="275"/>
      <c r="LRU6" s="275"/>
      <c r="LRV6" s="275"/>
      <c r="LRW6" s="275"/>
      <c r="LRX6" s="275"/>
      <c r="LRY6" s="275"/>
      <c r="LRZ6" s="275"/>
      <c r="LSA6" s="275"/>
      <c r="LSB6" s="275"/>
      <c r="LSC6" s="275"/>
      <c r="LSD6" s="275"/>
      <c r="LSE6" s="275"/>
      <c r="LSF6" s="275"/>
      <c r="LSG6" s="275"/>
      <c r="LSH6" s="275"/>
      <c r="LSI6" s="275"/>
      <c r="LSJ6" s="275"/>
      <c r="LSK6" s="275"/>
      <c r="LSL6" s="275"/>
      <c r="LSM6" s="275"/>
      <c r="LSN6" s="275"/>
      <c r="LSO6" s="275"/>
      <c r="LSP6" s="275"/>
      <c r="LSQ6" s="275"/>
      <c r="LSR6" s="275"/>
      <c r="LSS6" s="275"/>
      <c r="LST6" s="275"/>
      <c r="LSU6" s="275"/>
      <c r="LSV6" s="275"/>
      <c r="LSW6" s="275"/>
      <c r="LSX6" s="275"/>
      <c r="LSY6" s="275"/>
      <c r="LSZ6" s="275"/>
      <c r="LTA6" s="275"/>
      <c r="LTB6" s="275"/>
      <c r="LTC6" s="275"/>
      <c r="LTD6" s="275"/>
      <c r="LTE6" s="275"/>
      <c r="LTF6" s="275"/>
      <c r="LTG6" s="275"/>
      <c r="LTH6" s="275"/>
      <c r="LTI6" s="275"/>
      <c r="LTJ6" s="275"/>
      <c r="LTK6" s="275"/>
      <c r="LTL6" s="275"/>
      <c r="LTM6" s="275"/>
      <c r="LTN6" s="275"/>
      <c r="LTO6" s="275"/>
      <c r="LTP6" s="275"/>
      <c r="LTQ6" s="275"/>
      <c r="LTR6" s="275"/>
      <c r="LTS6" s="275"/>
      <c r="LTT6" s="275"/>
      <c r="LTU6" s="275"/>
      <c r="LTV6" s="275"/>
      <c r="LTW6" s="275"/>
      <c r="LTX6" s="275"/>
      <c r="LTY6" s="275"/>
      <c r="LTZ6" s="275"/>
      <c r="LUA6" s="275"/>
      <c r="LUB6" s="275"/>
      <c r="LUC6" s="275"/>
      <c r="LUD6" s="275"/>
      <c r="LUE6" s="275"/>
      <c r="LUF6" s="275"/>
      <c r="LUG6" s="275"/>
      <c r="LUH6" s="275"/>
      <c r="LUI6" s="275"/>
      <c r="LUJ6" s="275"/>
      <c r="LUK6" s="275"/>
      <c r="LUL6" s="275"/>
      <c r="LUM6" s="275"/>
      <c r="LUN6" s="275"/>
      <c r="LUO6" s="275"/>
      <c r="LUP6" s="275"/>
      <c r="LUQ6" s="275"/>
      <c r="LUR6" s="275"/>
      <c r="LUS6" s="275"/>
      <c r="LUT6" s="275"/>
      <c r="LUU6" s="275"/>
      <c r="LUV6" s="275"/>
      <c r="LUW6" s="275"/>
      <c r="LUX6" s="275"/>
      <c r="LUY6" s="275"/>
      <c r="LUZ6" s="275"/>
      <c r="LVA6" s="275"/>
      <c r="LVB6" s="275"/>
      <c r="LVC6" s="275"/>
      <c r="LVD6" s="275"/>
      <c r="LVE6" s="275"/>
      <c r="LVF6" s="275"/>
      <c r="LVG6" s="275"/>
      <c r="LVH6" s="275"/>
      <c r="LVI6" s="275"/>
      <c r="LVJ6" s="275"/>
      <c r="LVK6" s="275"/>
      <c r="LVL6" s="275"/>
      <c r="LVM6" s="275"/>
      <c r="LVN6" s="275"/>
      <c r="LVO6" s="275"/>
      <c r="LVP6" s="275"/>
      <c r="LVQ6" s="275"/>
      <c r="LVR6" s="275"/>
      <c r="LVS6" s="275"/>
      <c r="LVT6" s="275"/>
      <c r="LVU6" s="275"/>
      <c r="LVV6" s="275"/>
      <c r="LVW6" s="275"/>
      <c r="LVX6" s="275"/>
      <c r="LVY6" s="275"/>
      <c r="LVZ6" s="275"/>
      <c r="LWA6" s="275"/>
      <c r="LWB6" s="275"/>
      <c r="LWC6" s="275"/>
      <c r="LWD6" s="275"/>
      <c r="LWE6" s="275"/>
      <c r="LWF6" s="275"/>
      <c r="LWG6" s="275"/>
      <c r="LWH6" s="275"/>
      <c r="LWI6" s="275"/>
      <c r="LWJ6" s="275"/>
      <c r="LWK6" s="275"/>
      <c r="LWL6" s="275"/>
      <c r="LWM6" s="275"/>
      <c r="LWN6" s="275"/>
      <c r="LWO6" s="275"/>
      <c r="LWP6" s="275"/>
      <c r="LWQ6" s="275"/>
      <c r="LWR6" s="275"/>
      <c r="LWS6" s="275"/>
      <c r="LWT6" s="275"/>
      <c r="LWU6" s="275"/>
      <c r="LWV6" s="275"/>
      <c r="LWW6" s="275"/>
      <c r="LWX6" s="275"/>
      <c r="LWY6" s="275"/>
      <c r="LWZ6" s="275"/>
      <c r="LXA6" s="275"/>
      <c r="LXB6" s="275"/>
      <c r="LXC6" s="275"/>
      <c r="LXD6" s="275"/>
      <c r="LXE6" s="275"/>
      <c r="LXF6" s="275"/>
      <c r="LXG6" s="275"/>
      <c r="LXH6" s="275"/>
      <c r="LXI6" s="275"/>
      <c r="LXJ6" s="275"/>
      <c r="LXK6" s="275"/>
      <c r="LXL6" s="275"/>
      <c r="LXM6" s="275"/>
      <c r="LXN6" s="275"/>
      <c r="LXO6" s="275"/>
      <c r="LXP6" s="275"/>
      <c r="LXQ6" s="275"/>
      <c r="LXR6" s="275"/>
      <c r="LXS6" s="275"/>
      <c r="LXT6" s="275"/>
      <c r="LXU6" s="275"/>
      <c r="LXV6" s="275"/>
      <c r="LXW6" s="275"/>
      <c r="LXX6" s="275"/>
      <c r="LXY6" s="275"/>
      <c r="LXZ6" s="275"/>
      <c r="LYA6" s="275"/>
      <c r="LYB6" s="275"/>
      <c r="LYC6" s="275"/>
      <c r="LYD6" s="275"/>
      <c r="LYE6" s="275"/>
      <c r="LYF6" s="275"/>
      <c r="LYG6" s="275"/>
      <c r="LYH6" s="275"/>
      <c r="LYI6" s="275"/>
      <c r="LYJ6" s="275"/>
      <c r="LYK6" s="275"/>
      <c r="LYL6" s="275"/>
      <c r="LYM6" s="275"/>
      <c r="LYN6" s="275"/>
      <c r="LYO6" s="275"/>
      <c r="LYP6" s="275"/>
      <c r="LYQ6" s="275"/>
      <c r="LYR6" s="275"/>
      <c r="LYS6" s="275"/>
      <c r="LYT6" s="275"/>
      <c r="LYU6" s="275"/>
      <c r="LYV6" s="275"/>
      <c r="LYW6" s="275"/>
      <c r="LYX6" s="275"/>
      <c r="LYY6" s="275"/>
      <c r="LYZ6" s="275"/>
      <c r="LZA6" s="275"/>
      <c r="LZB6" s="275"/>
      <c r="LZC6" s="275"/>
      <c r="LZD6" s="275"/>
      <c r="LZE6" s="275"/>
      <c r="LZF6" s="275"/>
      <c r="LZG6" s="275"/>
      <c r="LZH6" s="275"/>
      <c r="LZI6" s="275"/>
      <c r="LZJ6" s="275"/>
      <c r="LZK6" s="275"/>
      <c r="LZL6" s="275"/>
      <c r="LZM6" s="275"/>
      <c r="LZN6" s="275"/>
      <c r="LZO6" s="275"/>
      <c r="LZP6" s="275"/>
      <c r="LZQ6" s="275"/>
      <c r="LZR6" s="275"/>
      <c r="LZS6" s="275"/>
      <c r="LZT6" s="275"/>
      <c r="LZU6" s="275"/>
      <c r="LZV6" s="275"/>
      <c r="LZW6" s="275"/>
      <c r="LZX6" s="275"/>
      <c r="LZY6" s="275"/>
      <c r="LZZ6" s="275"/>
      <c r="MAA6" s="275"/>
      <c r="MAB6" s="275"/>
      <c r="MAC6" s="275"/>
      <c r="MAD6" s="275"/>
      <c r="MAE6" s="275"/>
      <c r="MAF6" s="275"/>
      <c r="MAG6" s="275"/>
      <c r="MAH6" s="275"/>
      <c r="MAI6" s="275"/>
      <c r="MAJ6" s="275"/>
      <c r="MAK6" s="275"/>
      <c r="MAL6" s="275"/>
      <c r="MAM6" s="275"/>
      <c r="MAN6" s="275"/>
      <c r="MAO6" s="275"/>
      <c r="MAP6" s="275"/>
      <c r="MAQ6" s="275"/>
      <c r="MAR6" s="275"/>
      <c r="MAS6" s="275"/>
      <c r="MAT6" s="275"/>
      <c r="MAU6" s="275"/>
      <c r="MAV6" s="275"/>
      <c r="MAW6" s="275"/>
      <c r="MAX6" s="275"/>
      <c r="MAY6" s="275"/>
      <c r="MAZ6" s="275"/>
      <c r="MBA6" s="275"/>
      <c r="MBB6" s="275"/>
      <c r="MBC6" s="275"/>
      <c r="MBD6" s="275"/>
      <c r="MBE6" s="275"/>
      <c r="MBF6" s="275"/>
      <c r="MBG6" s="275"/>
      <c r="MBH6" s="275"/>
      <c r="MBI6" s="275"/>
      <c r="MBJ6" s="275"/>
      <c r="MBK6" s="275"/>
      <c r="MBL6" s="275"/>
      <c r="MBM6" s="275"/>
      <c r="MBN6" s="275"/>
      <c r="MBO6" s="275"/>
      <c r="MBP6" s="275"/>
      <c r="MBQ6" s="275"/>
      <c r="MBR6" s="275"/>
      <c r="MBS6" s="275"/>
      <c r="MBT6" s="275"/>
      <c r="MBU6" s="275"/>
      <c r="MBV6" s="275"/>
      <c r="MBW6" s="275"/>
      <c r="MBX6" s="275"/>
      <c r="MBY6" s="275"/>
      <c r="MBZ6" s="275"/>
      <c r="MCA6" s="275"/>
      <c r="MCB6" s="275"/>
      <c r="MCC6" s="275"/>
      <c r="MCD6" s="275"/>
      <c r="MCE6" s="275"/>
      <c r="MCF6" s="275"/>
      <c r="MCG6" s="275"/>
      <c r="MCH6" s="275"/>
      <c r="MCI6" s="275"/>
      <c r="MCJ6" s="275"/>
      <c r="MCK6" s="275"/>
      <c r="MCL6" s="275"/>
      <c r="MCM6" s="275"/>
      <c r="MCN6" s="275"/>
      <c r="MCO6" s="275"/>
      <c r="MCP6" s="275"/>
      <c r="MCQ6" s="275"/>
      <c r="MCR6" s="275"/>
      <c r="MCS6" s="275"/>
      <c r="MCT6" s="275"/>
      <c r="MCU6" s="275"/>
      <c r="MCV6" s="275"/>
      <c r="MCW6" s="275"/>
      <c r="MCX6" s="275"/>
      <c r="MCY6" s="275"/>
      <c r="MCZ6" s="275"/>
      <c r="MDA6" s="275"/>
      <c r="MDB6" s="275"/>
      <c r="MDC6" s="275"/>
      <c r="MDD6" s="275"/>
      <c r="MDE6" s="275"/>
      <c r="MDF6" s="275"/>
      <c r="MDG6" s="275"/>
      <c r="MDH6" s="275"/>
      <c r="MDI6" s="275"/>
      <c r="MDJ6" s="275"/>
      <c r="MDK6" s="275"/>
      <c r="MDL6" s="275"/>
      <c r="MDM6" s="275"/>
      <c r="MDN6" s="275"/>
      <c r="MDO6" s="275"/>
      <c r="MDP6" s="275"/>
      <c r="MDQ6" s="275"/>
      <c r="MDR6" s="275"/>
      <c r="MDS6" s="275"/>
      <c r="MDT6" s="275"/>
      <c r="MDU6" s="275"/>
      <c r="MDV6" s="275"/>
      <c r="MDW6" s="275"/>
      <c r="MDX6" s="275"/>
      <c r="MDY6" s="275"/>
      <c r="MDZ6" s="275"/>
      <c r="MEA6" s="275"/>
      <c r="MEB6" s="275"/>
      <c r="MEC6" s="275"/>
      <c r="MED6" s="275"/>
      <c r="MEE6" s="275"/>
      <c r="MEF6" s="275"/>
      <c r="MEG6" s="275"/>
      <c r="MEH6" s="275"/>
      <c r="MEI6" s="275"/>
      <c r="MEJ6" s="275"/>
      <c r="MEK6" s="275"/>
      <c r="MEL6" s="275"/>
      <c r="MEM6" s="275"/>
      <c r="MEN6" s="275"/>
      <c r="MEO6" s="275"/>
      <c r="MEP6" s="275"/>
      <c r="MEQ6" s="275"/>
      <c r="MER6" s="275"/>
      <c r="MES6" s="275"/>
      <c r="MET6" s="275"/>
      <c r="MEU6" s="275"/>
      <c r="MEV6" s="275"/>
      <c r="MEW6" s="275"/>
      <c r="MEX6" s="275"/>
      <c r="MEY6" s="275"/>
      <c r="MEZ6" s="275"/>
      <c r="MFA6" s="275"/>
      <c r="MFB6" s="275"/>
      <c r="MFC6" s="275"/>
      <c r="MFD6" s="275"/>
      <c r="MFE6" s="275"/>
      <c r="MFF6" s="275"/>
      <c r="MFG6" s="275"/>
      <c r="MFH6" s="275"/>
      <c r="MFI6" s="275"/>
      <c r="MFJ6" s="275"/>
      <c r="MFK6" s="275"/>
      <c r="MFL6" s="275"/>
      <c r="MFM6" s="275"/>
      <c r="MFN6" s="275"/>
      <c r="MFO6" s="275"/>
      <c r="MFP6" s="275"/>
      <c r="MFQ6" s="275"/>
      <c r="MFR6" s="275"/>
      <c r="MFS6" s="275"/>
      <c r="MFT6" s="275"/>
      <c r="MFU6" s="275"/>
      <c r="MFV6" s="275"/>
      <c r="MFW6" s="275"/>
      <c r="MFX6" s="275"/>
      <c r="MFY6" s="275"/>
      <c r="MFZ6" s="275"/>
      <c r="MGA6" s="275"/>
      <c r="MGB6" s="275"/>
      <c r="MGC6" s="275"/>
      <c r="MGD6" s="275"/>
      <c r="MGE6" s="275"/>
      <c r="MGF6" s="275"/>
      <c r="MGG6" s="275"/>
      <c r="MGH6" s="275"/>
      <c r="MGI6" s="275"/>
      <c r="MGJ6" s="275"/>
      <c r="MGK6" s="275"/>
      <c r="MGL6" s="275"/>
      <c r="MGM6" s="275"/>
      <c r="MGN6" s="275"/>
      <c r="MGO6" s="275"/>
      <c r="MGP6" s="275"/>
      <c r="MGQ6" s="275"/>
      <c r="MGR6" s="275"/>
      <c r="MGS6" s="275"/>
      <c r="MGT6" s="275"/>
      <c r="MGU6" s="275"/>
      <c r="MGV6" s="275"/>
      <c r="MGW6" s="275"/>
      <c r="MGX6" s="275"/>
      <c r="MGY6" s="275"/>
      <c r="MGZ6" s="275"/>
      <c r="MHA6" s="275"/>
      <c r="MHB6" s="275"/>
      <c r="MHC6" s="275"/>
      <c r="MHD6" s="275"/>
      <c r="MHE6" s="275"/>
      <c r="MHF6" s="275"/>
      <c r="MHG6" s="275"/>
      <c r="MHH6" s="275"/>
      <c r="MHI6" s="275"/>
      <c r="MHJ6" s="275"/>
      <c r="MHK6" s="275"/>
      <c r="MHL6" s="275"/>
      <c r="MHM6" s="275"/>
      <c r="MHN6" s="275"/>
      <c r="MHO6" s="275"/>
      <c r="MHP6" s="275"/>
      <c r="MHQ6" s="275"/>
      <c r="MHR6" s="275"/>
      <c r="MHS6" s="275"/>
      <c r="MHT6" s="275"/>
      <c r="MHU6" s="275"/>
      <c r="MHV6" s="275"/>
      <c r="MHW6" s="275"/>
      <c r="MHX6" s="275"/>
      <c r="MHY6" s="275"/>
      <c r="MHZ6" s="275"/>
      <c r="MIA6" s="275"/>
      <c r="MIB6" s="275"/>
      <c r="MIC6" s="275"/>
      <c r="MID6" s="275"/>
      <c r="MIE6" s="275"/>
      <c r="MIF6" s="275"/>
      <c r="MIG6" s="275"/>
      <c r="MIH6" s="275"/>
      <c r="MII6" s="275"/>
      <c r="MIJ6" s="275"/>
      <c r="MIK6" s="275"/>
      <c r="MIL6" s="275"/>
      <c r="MIM6" s="275"/>
      <c r="MIN6" s="275"/>
      <c r="MIO6" s="275"/>
      <c r="MIP6" s="275"/>
      <c r="MIQ6" s="275"/>
      <c r="MIR6" s="275"/>
      <c r="MIS6" s="275"/>
      <c r="MIT6" s="275"/>
      <c r="MIU6" s="275"/>
      <c r="MIV6" s="275"/>
      <c r="MIW6" s="275"/>
      <c r="MIX6" s="275"/>
      <c r="MIY6" s="275"/>
      <c r="MIZ6" s="275"/>
      <c r="MJA6" s="275"/>
      <c r="MJB6" s="275"/>
      <c r="MJC6" s="275"/>
      <c r="MJD6" s="275"/>
      <c r="MJE6" s="275"/>
      <c r="MJF6" s="275"/>
      <c r="MJG6" s="275"/>
      <c r="MJH6" s="275"/>
      <c r="MJI6" s="275"/>
      <c r="MJJ6" s="275"/>
      <c r="MJK6" s="275"/>
      <c r="MJL6" s="275"/>
      <c r="MJM6" s="275"/>
      <c r="MJN6" s="275"/>
      <c r="MJO6" s="275"/>
      <c r="MJP6" s="275"/>
      <c r="MJQ6" s="275"/>
      <c r="MJR6" s="275"/>
      <c r="MJS6" s="275"/>
      <c r="MJT6" s="275"/>
      <c r="MJU6" s="275"/>
      <c r="MJV6" s="275"/>
      <c r="MJW6" s="275"/>
      <c r="MJX6" s="275"/>
      <c r="MJY6" s="275"/>
      <c r="MJZ6" s="275"/>
      <c r="MKA6" s="275"/>
      <c r="MKB6" s="275"/>
      <c r="MKC6" s="275"/>
      <c r="MKD6" s="275"/>
      <c r="MKE6" s="275"/>
      <c r="MKF6" s="275"/>
      <c r="MKG6" s="275"/>
      <c r="MKH6" s="275"/>
      <c r="MKI6" s="275"/>
      <c r="MKJ6" s="275"/>
      <c r="MKK6" s="275"/>
      <c r="MKL6" s="275"/>
      <c r="MKM6" s="275"/>
      <c r="MKN6" s="275"/>
      <c r="MKO6" s="275"/>
      <c r="MKP6" s="275"/>
      <c r="MKQ6" s="275"/>
      <c r="MKR6" s="275"/>
      <c r="MKS6" s="275"/>
      <c r="MKT6" s="275"/>
      <c r="MKU6" s="275"/>
      <c r="MKV6" s="275"/>
      <c r="MKW6" s="275"/>
      <c r="MKX6" s="275"/>
      <c r="MKY6" s="275"/>
      <c r="MKZ6" s="275"/>
      <c r="MLA6" s="275"/>
      <c r="MLB6" s="275"/>
      <c r="MLC6" s="275"/>
      <c r="MLD6" s="275"/>
      <c r="MLE6" s="275"/>
      <c r="MLF6" s="275"/>
      <c r="MLG6" s="275"/>
      <c r="MLH6" s="275"/>
      <c r="MLI6" s="275"/>
      <c r="MLJ6" s="275"/>
      <c r="MLK6" s="275"/>
      <c r="MLL6" s="275"/>
      <c r="MLM6" s="275"/>
      <c r="MLN6" s="275"/>
      <c r="MLO6" s="275"/>
      <c r="MLP6" s="275"/>
      <c r="MLQ6" s="275"/>
      <c r="MLR6" s="275"/>
      <c r="MLS6" s="275"/>
      <c r="MLT6" s="275"/>
      <c r="MLU6" s="275"/>
      <c r="MLV6" s="275"/>
      <c r="MLW6" s="275"/>
      <c r="MLX6" s="275"/>
      <c r="MLY6" s="275"/>
      <c r="MLZ6" s="275"/>
      <c r="MMA6" s="275"/>
      <c r="MMB6" s="275"/>
      <c r="MMC6" s="275"/>
      <c r="MMD6" s="275"/>
      <c r="MME6" s="275"/>
      <c r="MMF6" s="275"/>
      <c r="MMG6" s="275"/>
      <c r="MMH6" s="275"/>
      <c r="MMI6" s="275"/>
      <c r="MMJ6" s="275"/>
      <c r="MMK6" s="275"/>
      <c r="MML6" s="275"/>
      <c r="MMM6" s="275"/>
      <c r="MMN6" s="275"/>
      <c r="MMO6" s="275"/>
      <c r="MMP6" s="275"/>
      <c r="MMQ6" s="275"/>
      <c r="MMR6" s="275"/>
      <c r="MMS6" s="275"/>
      <c r="MMT6" s="275"/>
      <c r="MMU6" s="275"/>
      <c r="MMV6" s="275"/>
      <c r="MMW6" s="275"/>
      <c r="MMX6" s="275"/>
      <c r="MMY6" s="275"/>
      <c r="MMZ6" s="275"/>
      <c r="MNA6" s="275"/>
      <c r="MNB6" s="275"/>
      <c r="MNC6" s="275"/>
      <c r="MND6" s="275"/>
      <c r="MNE6" s="275"/>
      <c r="MNF6" s="275"/>
      <c r="MNG6" s="275"/>
      <c r="MNH6" s="275"/>
      <c r="MNI6" s="275"/>
      <c r="MNJ6" s="275"/>
      <c r="MNK6" s="275"/>
      <c r="MNL6" s="275"/>
      <c r="MNM6" s="275"/>
      <c r="MNN6" s="275"/>
      <c r="MNO6" s="275"/>
      <c r="MNP6" s="275"/>
      <c r="MNQ6" s="275"/>
      <c r="MNR6" s="275"/>
      <c r="MNS6" s="275"/>
      <c r="MNT6" s="275"/>
      <c r="MNU6" s="275"/>
      <c r="MNV6" s="275"/>
      <c r="MNW6" s="275"/>
      <c r="MNX6" s="275"/>
      <c r="MNY6" s="275"/>
      <c r="MNZ6" s="275"/>
      <c r="MOA6" s="275"/>
      <c r="MOB6" s="275"/>
      <c r="MOC6" s="275"/>
      <c r="MOD6" s="275"/>
      <c r="MOE6" s="275"/>
      <c r="MOF6" s="275"/>
      <c r="MOG6" s="275"/>
      <c r="MOH6" s="275"/>
      <c r="MOI6" s="275"/>
      <c r="MOJ6" s="275"/>
      <c r="MOK6" s="275"/>
      <c r="MOL6" s="275"/>
      <c r="MOM6" s="275"/>
      <c r="MON6" s="275"/>
      <c r="MOO6" s="275"/>
      <c r="MOP6" s="275"/>
      <c r="MOQ6" s="275"/>
      <c r="MOR6" s="275"/>
      <c r="MOS6" s="275"/>
      <c r="MOT6" s="275"/>
      <c r="MOU6" s="275"/>
      <c r="MOV6" s="275"/>
      <c r="MOW6" s="275"/>
      <c r="MOX6" s="275"/>
      <c r="MOY6" s="275"/>
      <c r="MOZ6" s="275"/>
      <c r="MPA6" s="275"/>
      <c r="MPB6" s="275"/>
      <c r="MPC6" s="275"/>
      <c r="MPD6" s="275"/>
      <c r="MPE6" s="275"/>
      <c r="MPF6" s="275"/>
      <c r="MPG6" s="275"/>
      <c r="MPH6" s="275"/>
      <c r="MPI6" s="275"/>
      <c r="MPJ6" s="275"/>
      <c r="MPK6" s="275"/>
      <c r="MPL6" s="275"/>
      <c r="MPM6" s="275"/>
      <c r="MPN6" s="275"/>
      <c r="MPO6" s="275"/>
      <c r="MPP6" s="275"/>
      <c r="MPQ6" s="275"/>
      <c r="MPR6" s="275"/>
      <c r="MPS6" s="275"/>
      <c r="MPT6" s="275"/>
      <c r="MPU6" s="275"/>
      <c r="MPV6" s="275"/>
      <c r="MPW6" s="275"/>
      <c r="MPX6" s="275"/>
      <c r="MPY6" s="275"/>
      <c r="MPZ6" s="275"/>
      <c r="MQA6" s="275"/>
      <c r="MQB6" s="275"/>
      <c r="MQC6" s="275"/>
      <c r="MQD6" s="275"/>
      <c r="MQE6" s="275"/>
      <c r="MQF6" s="275"/>
      <c r="MQG6" s="275"/>
      <c r="MQH6" s="275"/>
      <c r="MQI6" s="275"/>
      <c r="MQJ6" s="275"/>
      <c r="MQK6" s="275"/>
      <c r="MQL6" s="275"/>
      <c r="MQM6" s="275"/>
      <c r="MQN6" s="275"/>
      <c r="MQO6" s="275"/>
      <c r="MQP6" s="275"/>
      <c r="MQQ6" s="275"/>
      <c r="MQR6" s="275"/>
      <c r="MQS6" s="275"/>
      <c r="MQT6" s="275"/>
      <c r="MQU6" s="275"/>
      <c r="MQV6" s="275"/>
      <c r="MQW6" s="275"/>
      <c r="MQX6" s="275"/>
      <c r="MQY6" s="275"/>
      <c r="MQZ6" s="275"/>
      <c r="MRA6" s="275"/>
      <c r="MRB6" s="275"/>
      <c r="MRC6" s="275"/>
      <c r="MRD6" s="275"/>
      <c r="MRE6" s="275"/>
      <c r="MRF6" s="275"/>
      <c r="MRG6" s="275"/>
      <c r="MRH6" s="275"/>
      <c r="MRI6" s="275"/>
      <c r="MRJ6" s="275"/>
      <c r="MRK6" s="275"/>
      <c r="MRL6" s="275"/>
      <c r="MRM6" s="275"/>
      <c r="MRN6" s="275"/>
      <c r="MRO6" s="275"/>
      <c r="MRP6" s="275"/>
      <c r="MRQ6" s="275"/>
      <c r="MRR6" s="275"/>
      <c r="MRS6" s="275"/>
      <c r="MRT6" s="275"/>
      <c r="MRU6" s="275"/>
      <c r="MRV6" s="275"/>
      <c r="MRW6" s="275"/>
      <c r="MRX6" s="275"/>
      <c r="MRY6" s="275"/>
      <c r="MRZ6" s="275"/>
      <c r="MSA6" s="275"/>
      <c r="MSB6" s="275"/>
      <c r="MSC6" s="275"/>
      <c r="MSD6" s="275"/>
      <c r="MSE6" s="275"/>
      <c r="MSF6" s="275"/>
      <c r="MSG6" s="275"/>
      <c r="MSH6" s="275"/>
      <c r="MSI6" s="275"/>
      <c r="MSJ6" s="275"/>
      <c r="MSK6" s="275"/>
      <c r="MSL6" s="275"/>
      <c r="MSM6" s="275"/>
      <c r="MSN6" s="275"/>
      <c r="MSO6" s="275"/>
      <c r="MSP6" s="275"/>
      <c r="MSQ6" s="275"/>
      <c r="MSR6" s="275"/>
      <c r="MSS6" s="275"/>
      <c r="MST6" s="275"/>
      <c r="MSU6" s="275"/>
      <c r="MSV6" s="275"/>
      <c r="MSW6" s="275"/>
      <c r="MSX6" s="275"/>
      <c r="MSY6" s="275"/>
      <c r="MSZ6" s="275"/>
      <c r="MTA6" s="275"/>
      <c r="MTB6" s="275"/>
      <c r="MTC6" s="275"/>
      <c r="MTD6" s="275"/>
      <c r="MTE6" s="275"/>
      <c r="MTF6" s="275"/>
      <c r="MTG6" s="275"/>
      <c r="MTH6" s="275"/>
      <c r="MTI6" s="275"/>
      <c r="MTJ6" s="275"/>
      <c r="MTK6" s="275"/>
      <c r="MTL6" s="275"/>
      <c r="MTM6" s="275"/>
      <c r="MTN6" s="275"/>
      <c r="MTO6" s="275"/>
      <c r="MTP6" s="275"/>
      <c r="MTQ6" s="275"/>
      <c r="MTR6" s="275"/>
      <c r="MTS6" s="275"/>
      <c r="MTT6" s="275"/>
      <c r="MTU6" s="275"/>
      <c r="MTV6" s="275"/>
      <c r="MTW6" s="275"/>
      <c r="MTX6" s="275"/>
      <c r="MTY6" s="275"/>
      <c r="MTZ6" s="275"/>
      <c r="MUA6" s="275"/>
      <c r="MUB6" s="275"/>
      <c r="MUC6" s="275"/>
      <c r="MUD6" s="275"/>
      <c r="MUE6" s="275"/>
      <c r="MUF6" s="275"/>
      <c r="MUG6" s="275"/>
      <c r="MUH6" s="275"/>
      <c r="MUI6" s="275"/>
      <c r="MUJ6" s="275"/>
      <c r="MUK6" s="275"/>
      <c r="MUL6" s="275"/>
      <c r="MUM6" s="275"/>
      <c r="MUN6" s="275"/>
      <c r="MUO6" s="275"/>
      <c r="MUP6" s="275"/>
      <c r="MUQ6" s="275"/>
      <c r="MUR6" s="275"/>
      <c r="MUS6" s="275"/>
      <c r="MUT6" s="275"/>
      <c r="MUU6" s="275"/>
      <c r="MUV6" s="275"/>
      <c r="MUW6" s="275"/>
      <c r="MUX6" s="275"/>
      <c r="MUY6" s="275"/>
      <c r="MUZ6" s="275"/>
      <c r="MVA6" s="275"/>
      <c r="MVB6" s="275"/>
      <c r="MVC6" s="275"/>
      <c r="MVD6" s="275"/>
      <c r="MVE6" s="275"/>
      <c r="MVF6" s="275"/>
      <c r="MVG6" s="275"/>
      <c r="MVH6" s="275"/>
      <c r="MVI6" s="275"/>
      <c r="MVJ6" s="275"/>
      <c r="MVK6" s="275"/>
      <c r="MVL6" s="275"/>
      <c r="MVM6" s="275"/>
      <c r="MVN6" s="275"/>
      <c r="MVO6" s="275"/>
      <c r="MVP6" s="275"/>
      <c r="MVQ6" s="275"/>
      <c r="MVR6" s="275"/>
      <c r="MVS6" s="275"/>
      <c r="MVT6" s="275"/>
      <c r="MVU6" s="275"/>
      <c r="MVV6" s="275"/>
      <c r="MVW6" s="275"/>
      <c r="MVX6" s="275"/>
      <c r="MVY6" s="275"/>
      <c r="MVZ6" s="275"/>
      <c r="MWA6" s="275"/>
      <c r="MWB6" s="275"/>
      <c r="MWC6" s="275"/>
      <c r="MWD6" s="275"/>
      <c r="MWE6" s="275"/>
      <c r="MWF6" s="275"/>
      <c r="MWG6" s="275"/>
      <c r="MWH6" s="275"/>
      <c r="MWI6" s="275"/>
      <c r="MWJ6" s="275"/>
      <c r="MWK6" s="275"/>
      <c r="MWL6" s="275"/>
      <c r="MWM6" s="275"/>
      <c r="MWN6" s="275"/>
      <c r="MWO6" s="275"/>
      <c r="MWP6" s="275"/>
      <c r="MWQ6" s="275"/>
      <c r="MWR6" s="275"/>
      <c r="MWS6" s="275"/>
      <c r="MWT6" s="275"/>
      <c r="MWU6" s="275"/>
      <c r="MWV6" s="275"/>
      <c r="MWW6" s="275"/>
      <c r="MWX6" s="275"/>
      <c r="MWY6" s="275"/>
      <c r="MWZ6" s="275"/>
      <c r="MXA6" s="275"/>
      <c r="MXB6" s="275"/>
      <c r="MXC6" s="275"/>
      <c r="MXD6" s="275"/>
      <c r="MXE6" s="275"/>
      <c r="MXF6" s="275"/>
      <c r="MXG6" s="275"/>
      <c r="MXH6" s="275"/>
      <c r="MXI6" s="275"/>
      <c r="MXJ6" s="275"/>
      <c r="MXK6" s="275"/>
      <c r="MXL6" s="275"/>
      <c r="MXM6" s="275"/>
      <c r="MXN6" s="275"/>
      <c r="MXO6" s="275"/>
      <c r="MXP6" s="275"/>
      <c r="MXQ6" s="275"/>
      <c r="MXR6" s="275"/>
      <c r="MXS6" s="275"/>
      <c r="MXT6" s="275"/>
      <c r="MXU6" s="275"/>
      <c r="MXV6" s="275"/>
      <c r="MXW6" s="275"/>
      <c r="MXX6" s="275"/>
      <c r="MXY6" s="275"/>
      <c r="MXZ6" s="275"/>
      <c r="MYA6" s="275"/>
      <c r="MYB6" s="275"/>
      <c r="MYC6" s="275"/>
      <c r="MYD6" s="275"/>
      <c r="MYE6" s="275"/>
      <c r="MYF6" s="275"/>
      <c r="MYG6" s="275"/>
      <c r="MYH6" s="275"/>
      <c r="MYI6" s="275"/>
      <c r="MYJ6" s="275"/>
      <c r="MYK6" s="275"/>
      <c r="MYL6" s="275"/>
      <c r="MYM6" s="275"/>
      <c r="MYN6" s="275"/>
      <c r="MYO6" s="275"/>
      <c r="MYP6" s="275"/>
      <c r="MYQ6" s="275"/>
      <c r="MYR6" s="275"/>
      <c r="MYS6" s="275"/>
      <c r="MYT6" s="275"/>
      <c r="MYU6" s="275"/>
      <c r="MYV6" s="275"/>
      <c r="MYW6" s="275"/>
      <c r="MYX6" s="275"/>
      <c r="MYY6" s="275"/>
      <c r="MYZ6" s="275"/>
      <c r="MZA6" s="275"/>
      <c r="MZB6" s="275"/>
      <c r="MZC6" s="275"/>
      <c r="MZD6" s="275"/>
      <c r="MZE6" s="275"/>
      <c r="MZF6" s="275"/>
      <c r="MZG6" s="275"/>
      <c r="MZH6" s="275"/>
      <c r="MZI6" s="275"/>
      <c r="MZJ6" s="275"/>
      <c r="MZK6" s="275"/>
      <c r="MZL6" s="275"/>
      <c r="MZM6" s="275"/>
      <c r="MZN6" s="275"/>
      <c r="MZO6" s="275"/>
      <c r="MZP6" s="275"/>
      <c r="MZQ6" s="275"/>
      <c r="MZR6" s="275"/>
      <c r="MZS6" s="275"/>
      <c r="MZT6" s="275"/>
      <c r="MZU6" s="275"/>
      <c r="MZV6" s="275"/>
      <c r="MZW6" s="275"/>
      <c r="MZX6" s="275"/>
      <c r="MZY6" s="275"/>
      <c r="MZZ6" s="275"/>
      <c r="NAA6" s="275"/>
      <c r="NAB6" s="275"/>
      <c r="NAC6" s="275"/>
      <c r="NAD6" s="275"/>
      <c r="NAE6" s="275"/>
      <c r="NAF6" s="275"/>
      <c r="NAG6" s="275"/>
      <c r="NAH6" s="275"/>
      <c r="NAI6" s="275"/>
      <c r="NAJ6" s="275"/>
      <c r="NAK6" s="275"/>
      <c r="NAL6" s="275"/>
      <c r="NAM6" s="275"/>
      <c r="NAN6" s="275"/>
      <c r="NAO6" s="275"/>
      <c r="NAP6" s="275"/>
      <c r="NAQ6" s="275"/>
      <c r="NAR6" s="275"/>
      <c r="NAS6" s="275"/>
      <c r="NAT6" s="275"/>
      <c r="NAU6" s="275"/>
      <c r="NAV6" s="275"/>
      <c r="NAW6" s="275"/>
      <c r="NAX6" s="275"/>
      <c r="NAY6" s="275"/>
      <c r="NAZ6" s="275"/>
      <c r="NBA6" s="275"/>
      <c r="NBB6" s="275"/>
      <c r="NBC6" s="275"/>
      <c r="NBD6" s="275"/>
      <c r="NBE6" s="275"/>
      <c r="NBF6" s="275"/>
      <c r="NBG6" s="275"/>
      <c r="NBH6" s="275"/>
      <c r="NBI6" s="275"/>
      <c r="NBJ6" s="275"/>
      <c r="NBK6" s="275"/>
      <c r="NBL6" s="275"/>
      <c r="NBM6" s="275"/>
      <c r="NBN6" s="275"/>
      <c r="NBO6" s="275"/>
      <c r="NBP6" s="275"/>
      <c r="NBQ6" s="275"/>
      <c r="NBR6" s="275"/>
      <c r="NBS6" s="275"/>
      <c r="NBT6" s="275"/>
      <c r="NBU6" s="275"/>
      <c r="NBV6" s="275"/>
      <c r="NBW6" s="275"/>
      <c r="NBX6" s="275"/>
      <c r="NBY6" s="275"/>
      <c r="NBZ6" s="275"/>
      <c r="NCA6" s="275"/>
      <c r="NCB6" s="275"/>
      <c r="NCC6" s="275"/>
      <c r="NCD6" s="275"/>
      <c r="NCE6" s="275"/>
      <c r="NCF6" s="275"/>
      <c r="NCG6" s="275"/>
      <c r="NCH6" s="275"/>
      <c r="NCI6" s="275"/>
      <c r="NCJ6" s="275"/>
      <c r="NCK6" s="275"/>
      <c r="NCL6" s="275"/>
      <c r="NCM6" s="275"/>
      <c r="NCN6" s="275"/>
      <c r="NCO6" s="275"/>
      <c r="NCP6" s="275"/>
      <c r="NCQ6" s="275"/>
      <c r="NCR6" s="275"/>
      <c r="NCS6" s="275"/>
      <c r="NCT6" s="275"/>
      <c r="NCU6" s="275"/>
      <c r="NCV6" s="275"/>
      <c r="NCW6" s="275"/>
      <c r="NCX6" s="275"/>
      <c r="NCY6" s="275"/>
      <c r="NCZ6" s="275"/>
      <c r="NDA6" s="275"/>
      <c r="NDB6" s="275"/>
      <c r="NDC6" s="275"/>
      <c r="NDD6" s="275"/>
      <c r="NDE6" s="275"/>
      <c r="NDF6" s="275"/>
      <c r="NDG6" s="275"/>
      <c r="NDH6" s="275"/>
      <c r="NDI6" s="275"/>
      <c r="NDJ6" s="275"/>
      <c r="NDK6" s="275"/>
      <c r="NDL6" s="275"/>
      <c r="NDM6" s="275"/>
      <c r="NDN6" s="275"/>
      <c r="NDO6" s="275"/>
      <c r="NDP6" s="275"/>
      <c r="NDQ6" s="275"/>
      <c r="NDR6" s="275"/>
      <c r="NDS6" s="275"/>
      <c r="NDT6" s="275"/>
      <c r="NDU6" s="275"/>
      <c r="NDV6" s="275"/>
      <c r="NDW6" s="275"/>
      <c r="NDX6" s="275"/>
      <c r="NDY6" s="275"/>
      <c r="NDZ6" s="275"/>
      <c r="NEA6" s="275"/>
      <c r="NEB6" s="275"/>
      <c r="NEC6" s="275"/>
      <c r="NED6" s="275"/>
      <c r="NEE6" s="275"/>
      <c r="NEF6" s="275"/>
      <c r="NEG6" s="275"/>
      <c r="NEH6" s="275"/>
      <c r="NEI6" s="275"/>
      <c r="NEJ6" s="275"/>
      <c r="NEK6" s="275"/>
      <c r="NEL6" s="275"/>
      <c r="NEM6" s="275"/>
      <c r="NEN6" s="275"/>
      <c r="NEO6" s="275"/>
      <c r="NEP6" s="275"/>
      <c r="NEQ6" s="275"/>
      <c r="NER6" s="275"/>
      <c r="NES6" s="275"/>
      <c r="NET6" s="275"/>
      <c r="NEU6" s="275"/>
      <c r="NEV6" s="275"/>
      <c r="NEW6" s="275"/>
      <c r="NEX6" s="275"/>
      <c r="NEY6" s="275"/>
      <c r="NEZ6" s="275"/>
      <c r="NFA6" s="275"/>
      <c r="NFB6" s="275"/>
      <c r="NFC6" s="275"/>
      <c r="NFD6" s="275"/>
      <c r="NFE6" s="275"/>
      <c r="NFF6" s="275"/>
      <c r="NFG6" s="275"/>
      <c r="NFH6" s="275"/>
      <c r="NFI6" s="275"/>
      <c r="NFJ6" s="275"/>
      <c r="NFK6" s="275"/>
      <c r="NFL6" s="275"/>
      <c r="NFM6" s="275"/>
      <c r="NFN6" s="275"/>
      <c r="NFO6" s="275"/>
      <c r="NFP6" s="275"/>
      <c r="NFQ6" s="275"/>
      <c r="NFR6" s="275"/>
      <c r="NFS6" s="275"/>
      <c r="NFT6" s="275"/>
      <c r="NFU6" s="275"/>
      <c r="NFV6" s="275"/>
      <c r="NFW6" s="275"/>
      <c r="NFX6" s="275"/>
      <c r="NFY6" s="275"/>
      <c r="NFZ6" s="275"/>
      <c r="NGA6" s="275"/>
      <c r="NGB6" s="275"/>
      <c r="NGC6" s="275"/>
      <c r="NGD6" s="275"/>
      <c r="NGE6" s="275"/>
      <c r="NGF6" s="275"/>
      <c r="NGG6" s="275"/>
      <c r="NGH6" s="275"/>
      <c r="NGI6" s="275"/>
      <c r="NGJ6" s="275"/>
      <c r="NGK6" s="275"/>
      <c r="NGL6" s="275"/>
      <c r="NGM6" s="275"/>
      <c r="NGN6" s="275"/>
      <c r="NGO6" s="275"/>
      <c r="NGP6" s="275"/>
      <c r="NGQ6" s="275"/>
      <c r="NGR6" s="275"/>
      <c r="NGS6" s="275"/>
      <c r="NGT6" s="275"/>
      <c r="NGU6" s="275"/>
      <c r="NGV6" s="275"/>
      <c r="NGW6" s="275"/>
      <c r="NGX6" s="275"/>
      <c r="NGY6" s="275"/>
      <c r="NGZ6" s="275"/>
      <c r="NHA6" s="275"/>
      <c r="NHB6" s="275"/>
      <c r="NHC6" s="275"/>
      <c r="NHD6" s="275"/>
      <c r="NHE6" s="275"/>
      <c r="NHF6" s="275"/>
      <c r="NHG6" s="275"/>
      <c r="NHH6" s="275"/>
      <c r="NHI6" s="275"/>
      <c r="NHJ6" s="275"/>
      <c r="NHK6" s="275"/>
      <c r="NHL6" s="275"/>
      <c r="NHM6" s="275"/>
      <c r="NHN6" s="275"/>
      <c r="NHO6" s="275"/>
      <c r="NHP6" s="275"/>
      <c r="NHQ6" s="275"/>
      <c r="NHR6" s="275"/>
      <c r="NHS6" s="275"/>
      <c r="NHT6" s="275"/>
      <c r="NHU6" s="275"/>
      <c r="NHV6" s="275"/>
      <c r="NHW6" s="275"/>
      <c r="NHX6" s="275"/>
      <c r="NHY6" s="275"/>
      <c r="NHZ6" s="275"/>
      <c r="NIA6" s="275"/>
      <c r="NIB6" s="275"/>
      <c r="NIC6" s="275"/>
      <c r="NID6" s="275"/>
      <c r="NIE6" s="275"/>
      <c r="NIF6" s="275"/>
      <c r="NIG6" s="275"/>
      <c r="NIH6" s="275"/>
      <c r="NII6" s="275"/>
      <c r="NIJ6" s="275"/>
      <c r="NIK6" s="275"/>
      <c r="NIL6" s="275"/>
      <c r="NIM6" s="275"/>
      <c r="NIN6" s="275"/>
      <c r="NIO6" s="275"/>
      <c r="NIP6" s="275"/>
      <c r="NIQ6" s="275"/>
      <c r="NIR6" s="275"/>
      <c r="NIS6" s="275"/>
      <c r="NIT6" s="275"/>
      <c r="NIU6" s="275"/>
      <c r="NIV6" s="275"/>
      <c r="NIW6" s="275"/>
      <c r="NIX6" s="275"/>
      <c r="NIY6" s="275"/>
      <c r="NIZ6" s="275"/>
      <c r="NJA6" s="275"/>
      <c r="NJB6" s="275"/>
      <c r="NJC6" s="275"/>
      <c r="NJD6" s="275"/>
      <c r="NJE6" s="275"/>
      <c r="NJF6" s="275"/>
      <c r="NJG6" s="275"/>
      <c r="NJH6" s="275"/>
      <c r="NJI6" s="275"/>
      <c r="NJJ6" s="275"/>
      <c r="NJK6" s="275"/>
      <c r="NJL6" s="275"/>
      <c r="NJM6" s="275"/>
      <c r="NJN6" s="275"/>
      <c r="NJO6" s="275"/>
      <c r="NJP6" s="275"/>
      <c r="NJQ6" s="275"/>
      <c r="NJR6" s="275"/>
      <c r="NJS6" s="275"/>
      <c r="NJT6" s="275"/>
      <c r="NJU6" s="275"/>
      <c r="NJV6" s="275"/>
      <c r="NJW6" s="275"/>
      <c r="NJX6" s="275"/>
      <c r="NJY6" s="275"/>
      <c r="NJZ6" s="275"/>
      <c r="NKA6" s="275"/>
      <c r="NKB6" s="275"/>
      <c r="NKC6" s="275"/>
      <c r="NKD6" s="275"/>
      <c r="NKE6" s="275"/>
      <c r="NKF6" s="275"/>
      <c r="NKG6" s="275"/>
      <c r="NKH6" s="275"/>
      <c r="NKI6" s="275"/>
      <c r="NKJ6" s="275"/>
      <c r="NKK6" s="275"/>
      <c r="NKL6" s="275"/>
      <c r="NKM6" s="275"/>
      <c r="NKN6" s="275"/>
      <c r="NKO6" s="275"/>
      <c r="NKP6" s="275"/>
      <c r="NKQ6" s="275"/>
      <c r="NKR6" s="275"/>
      <c r="NKS6" s="275"/>
      <c r="NKT6" s="275"/>
      <c r="NKU6" s="275"/>
      <c r="NKV6" s="275"/>
      <c r="NKW6" s="275"/>
      <c r="NKX6" s="275"/>
      <c r="NKY6" s="275"/>
      <c r="NKZ6" s="275"/>
      <c r="NLA6" s="275"/>
      <c r="NLB6" s="275"/>
      <c r="NLC6" s="275"/>
      <c r="NLD6" s="275"/>
      <c r="NLE6" s="275"/>
      <c r="NLF6" s="275"/>
      <c r="NLG6" s="275"/>
      <c r="NLH6" s="275"/>
      <c r="NLI6" s="275"/>
      <c r="NLJ6" s="275"/>
      <c r="NLK6" s="275"/>
      <c r="NLL6" s="275"/>
      <c r="NLM6" s="275"/>
      <c r="NLN6" s="275"/>
      <c r="NLO6" s="275"/>
      <c r="NLP6" s="275"/>
      <c r="NLQ6" s="275"/>
      <c r="NLR6" s="275"/>
      <c r="NLS6" s="275"/>
      <c r="NLT6" s="275"/>
      <c r="NLU6" s="275"/>
      <c r="NLV6" s="275"/>
      <c r="NLW6" s="275"/>
      <c r="NLX6" s="275"/>
      <c r="NLY6" s="275"/>
      <c r="NLZ6" s="275"/>
      <c r="NMA6" s="275"/>
      <c r="NMB6" s="275"/>
      <c r="NMC6" s="275"/>
      <c r="NMD6" s="275"/>
      <c r="NME6" s="275"/>
      <c r="NMF6" s="275"/>
      <c r="NMG6" s="275"/>
      <c r="NMH6" s="275"/>
      <c r="NMI6" s="275"/>
      <c r="NMJ6" s="275"/>
      <c r="NMK6" s="275"/>
      <c r="NML6" s="275"/>
      <c r="NMM6" s="275"/>
      <c r="NMN6" s="275"/>
      <c r="NMO6" s="275"/>
      <c r="NMP6" s="275"/>
      <c r="NMQ6" s="275"/>
      <c r="NMR6" s="275"/>
      <c r="NMS6" s="275"/>
      <c r="NMT6" s="275"/>
      <c r="NMU6" s="275"/>
      <c r="NMV6" s="275"/>
      <c r="NMW6" s="275"/>
      <c r="NMX6" s="275"/>
      <c r="NMY6" s="275"/>
      <c r="NMZ6" s="275"/>
      <c r="NNA6" s="275"/>
      <c r="NNB6" s="275"/>
      <c r="NNC6" s="275"/>
      <c r="NND6" s="275"/>
      <c r="NNE6" s="275"/>
      <c r="NNF6" s="275"/>
      <c r="NNG6" s="275"/>
      <c r="NNH6" s="275"/>
      <c r="NNI6" s="275"/>
      <c r="NNJ6" s="275"/>
      <c r="NNK6" s="275"/>
      <c r="NNL6" s="275"/>
      <c r="NNM6" s="275"/>
      <c r="NNN6" s="275"/>
      <c r="NNO6" s="275"/>
      <c r="NNP6" s="275"/>
      <c r="NNQ6" s="275"/>
      <c r="NNR6" s="275"/>
      <c r="NNS6" s="275"/>
      <c r="NNT6" s="275"/>
      <c r="NNU6" s="275"/>
      <c r="NNV6" s="275"/>
      <c r="NNW6" s="275"/>
      <c r="NNX6" s="275"/>
      <c r="NNY6" s="275"/>
      <c r="NNZ6" s="275"/>
      <c r="NOA6" s="275"/>
      <c r="NOB6" s="275"/>
      <c r="NOC6" s="275"/>
      <c r="NOD6" s="275"/>
      <c r="NOE6" s="275"/>
      <c r="NOF6" s="275"/>
      <c r="NOG6" s="275"/>
      <c r="NOH6" s="275"/>
      <c r="NOI6" s="275"/>
      <c r="NOJ6" s="275"/>
      <c r="NOK6" s="275"/>
      <c r="NOL6" s="275"/>
      <c r="NOM6" s="275"/>
      <c r="NON6" s="275"/>
      <c r="NOO6" s="275"/>
      <c r="NOP6" s="275"/>
      <c r="NOQ6" s="275"/>
      <c r="NOR6" s="275"/>
      <c r="NOS6" s="275"/>
      <c r="NOT6" s="275"/>
      <c r="NOU6" s="275"/>
      <c r="NOV6" s="275"/>
      <c r="NOW6" s="275"/>
      <c r="NOX6" s="275"/>
      <c r="NOY6" s="275"/>
      <c r="NOZ6" s="275"/>
      <c r="NPA6" s="275"/>
      <c r="NPB6" s="275"/>
      <c r="NPC6" s="275"/>
      <c r="NPD6" s="275"/>
      <c r="NPE6" s="275"/>
      <c r="NPF6" s="275"/>
      <c r="NPG6" s="275"/>
      <c r="NPH6" s="275"/>
      <c r="NPI6" s="275"/>
      <c r="NPJ6" s="275"/>
      <c r="NPK6" s="275"/>
      <c r="NPL6" s="275"/>
      <c r="NPM6" s="275"/>
      <c r="NPN6" s="275"/>
      <c r="NPO6" s="275"/>
      <c r="NPP6" s="275"/>
      <c r="NPQ6" s="275"/>
      <c r="NPR6" s="275"/>
      <c r="NPS6" s="275"/>
      <c r="NPT6" s="275"/>
      <c r="NPU6" s="275"/>
      <c r="NPV6" s="275"/>
      <c r="NPW6" s="275"/>
      <c r="NPX6" s="275"/>
      <c r="NPY6" s="275"/>
      <c r="NPZ6" s="275"/>
      <c r="NQA6" s="275"/>
      <c r="NQB6" s="275"/>
      <c r="NQC6" s="275"/>
      <c r="NQD6" s="275"/>
      <c r="NQE6" s="275"/>
      <c r="NQF6" s="275"/>
      <c r="NQG6" s="275"/>
      <c r="NQH6" s="275"/>
      <c r="NQI6" s="275"/>
      <c r="NQJ6" s="275"/>
      <c r="NQK6" s="275"/>
      <c r="NQL6" s="275"/>
      <c r="NQM6" s="275"/>
      <c r="NQN6" s="275"/>
      <c r="NQO6" s="275"/>
      <c r="NQP6" s="275"/>
      <c r="NQQ6" s="275"/>
      <c r="NQR6" s="275"/>
      <c r="NQS6" s="275"/>
      <c r="NQT6" s="275"/>
      <c r="NQU6" s="275"/>
      <c r="NQV6" s="275"/>
      <c r="NQW6" s="275"/>
      <c r="NQX6" s="275"/>
      <c r="NQY6" s="275"/>
      <c r="NQZ6" s="275"/>
      <c r="NRA6" s="275"/>
      <c r="NRB6" s="275"/>
      <c r="NRC6" s="275"/>
      <c r="NRD6" s="275"/>
      <c r="NRE6" s="275"/>
      <c r="NRF6" s="275"/>
      <c r="NRG6" s="275"/>
      <c r="NRH6" s="275"/>
      <c r="NRI6" s="275"/>
      <c r="NRJ6" s="275"/>
      <c r="NRK6" s="275"/>
      <c r="NRL6" s="275"/>
      <c r="NRM6" s="275"/>
      <c r="NRN6" s="275"/>
      <c r="NRO6" s="275"/>
      <c r="NRP6" s="275"/>
      <c r="NRQ6" s="275"/>
      <c r="NRR6" s="275"/>
      <c r="NRS6" s="275"/>
      <c r="NRT6" s="275"/>
      <c r="NRU6" s="275"/>
      <c r="NRV6" s="275"/>
      <c r="NRW6" s="275"/>
      <c r="NRX6" s="275"/>
      <c r="NRY6" s="275"/>
      <c r="NRZ6" s="275"/>
      <c r="NSA6" s="275"/>
      <c r="NSB6" s="275"/>
      <c r="NSC6" s="275"/>
      <c r="NSD6" s="275"/>
      <c r="NSE6" s="275"/>
      <c r="NSF6" s="275"/>
      <c r="NSG6" s="275"/>
      <c r="NSH6" s="275"/>
      <c r="NSI6" s="275"/>
      <c r="NSJ6" s="275"/>
      <c r="NSK6" s="275"/>
      <c r="NSL6" s="275"/>
      <c r="NSM6" s="275"/>
      <c r="NSN6" s="275"/>
      <c r="NSO6" s="275"/>
      <c r="NSP6" s="275"/>
      <c r="NSQ6" s="275"/>
      <c r="NSR6" s="275"/>
      <c r="NSS6" s="275"/>
      <c r="NST6" s="275"/>
      <c r="NSU6" s="275"/>
      <c r="NSV6" s="275"/>
      <c r="NSW6" s="275"/>
      <c r="NSX6" s="275"/>
      <c r="NSY6" s="275"/>
      <c r="NSZ6" s="275"/>
      <c r="NTA6" s="275"/>
      <c r="NTB6" s="275"/>
      <c r="NTC6" s="275"/>
      <c r="NTD6" s="275"/>
      <c r="NTE6" s="275"/>
      <c r="NTF6" s="275"/>
      <c r="NTG6" s="275"/>
      <c r="NTH6" s="275"/>
      <c r="NTI6" s="275"/>
      <c r="NTJ6" s="275"/>
      <c r="NTK6" s="275"/>
      <c r="NTL6" s="275"/>
      <c r="NTM6" s="275"/>
      <c r="NTN6" s="275"/>
      <c r="NTO6" s="275"/>
      <c r="NTP6" s="275"/>
      <c r="NTQ6" s="275"/>
      <c r="NTR6" s="275"/>
      <c r="NTS6" s="275"/>
      <c r="NTT6" s="275"/>
      <c r="NTU6" s="275"/>
      <c r="NTV6" s="275"/>
      <c r="NTW6" s="275"/>
      <c r="NTX6" s="275"/>
      <c r="NTY6" s="275"/>
      <c r="NTZ6" s="275"/>
      <c r="NUA6" s="275"/>
      <c r="NUB6" s="275"/>
      <c r="NUC6" s="275"/>
      <c r="NUD6" s="275"/>
      <c r="NUE6" s="275"/>
      <c r="NUF6" s="275"/>
      <c r="NUG6" s="275"/>
      <c r="NUH6" s="275"/>
      <c r="NUI6" s="275"/>
      <c r="NUJ6" s="275"/>
      <c r="NUK6" s="275"/>
      <c r="NUL6" s="275"/>
      <c r="NUM6" s="275"/>
      <c r="NUN6" s="275"/>
      <c r="NUO6" s="275"/>
      <c r="NUP6" s="275"/>
      <c r="NUQ6" s="275"/>
      <c r="NUR6" s="275"/>
      <c r="NUS6" s="275"/>
      <c r="NUT6" s="275"/>
      <c r="NUU6" s="275"/>
      <c r="NUV6" s="275"/>
      <c r="NUW6" s="275"/>
      <c r="NUX6" s="275"/>
      <c r="NUY6" s="275"/>
      <c r="NUZ6" s="275"/>
      <c r="NVA6" s="275"/>
      <c r="NVB6" s="275"/>
      <c r="NVC6" s="275"/>
      <c r="NVD6" s="275"/>
      <c r="NVE6" s="275"/>
      <c r="NVF6" s="275"/>
      <c r="NVG6" s="275"/>
      <c r="NVH6" s="275"/>
      <c r="NVI6" s="275"/>
      <c r="NVJ6" s="275"/>
      <c r="NVK6" s="275"/>
      <c r="NVL6" s="275"/>
      <c r="NVM6" s="275"/>
      <c r="NVN6" s="275"/>
      <c r="NVO6" s="275"/>
      <c r="NVP6" s="275"/>
      <c r="NVQ6" s="275"/>
      <c r="NVR6" s="275"/>
      <c r="NVS6" s="275"/>
      <c r="NVT6" s="275"/>
      <c r="NVU6" s="275"/>
      <c r="NVV6" s="275"/>
      <c r="NVW6" s="275"/>
      <c r="NVX6" s="275"/>
      <c r="NVY6" s="275"/>
      <c r="NVZ6" s="275"/>
      <c r="NWA6" s="275"/>
      <c r="NWB6" s="275"/>
      <c r="NWC6" s="275"/>
      <c r="NWD6" s="275"/>
      <c r="NWE6" s="275"/>
      <c r="NWF6" s="275"/>
      <c r="NWG6" s="275"/>
      <c r="NWH6" s="275"/>
      <c r="NWI6" s="275"/>
      <c r="NWJ6" s="275"/>
      <c r="NWK6" s="275"/>
      <c r="NWL6" s="275"/>
      <c r="NWM6" s="275"/>
      <c r="NWN6" s="275"/>
      <c r="NWO6" s="275"/>
      <c r="NWP6" s="275"/>
      <c r="NWQ6" s="275"/>
      <c r="NWR6" s="275"/>
      <c r="NWS6" s="275"/>
      <c r="NWT6" s="275"/>
      <c r="NWU6" s="275"/>
      <c r="NWV6" s="275"/>
      <c r="NWW6" s="275"/>
      <c r="NWX6" s="275"/>
      <c r="NWY6" s="275"/>
      <c r="NWZ6" s="275"/>
      <c r="NXA6" s="275"/>
      <c r="NXB6" s="275"/>
      <c r="NXC6" s="275"/>
      <c r="NXD6" s="275"/>
      <c r="NXE6" s="275"/>
      <c r="NXF6" s="275"/>
      <c r="NXG6" s="275"/>
      <c r="NXH6" s="275"/>
      <c r="NXI6" s="275"/>
      <c r="NXJ6" s="275"/>
      <c r="NXK6" s="275"/>
      <c r="NXL6" s="275"/>
      <c r="NXM6" s="275"/>
      <c r="NXN6" s="275"/>
      <c r="NXO6" s="275"/>
      <c r="NXP6" s="275"/>
      <c r="NXQ6" s="275"/>
      <c r="NXR6" s="275"/>
      <c r="NXS6" s="275"/>
      <c r="NXT6" s="275"/>
      <c r="NXU6" s="275"/>
      <c r="NXV6" s="275"/>
      <c r="NXW6" s="275"/>
      <c r="NXX6" s="275"/>
      <c r="NXY6" s="275"/>
      <c r="NXZ6" s="275"/>
      <c r="NYA6" s="275"/>
      <c r="NYB6" s="275"/>
      <c r="NYC6" s="275"/>
      <c r="NYD6" s="275"/>
      <c r="NYE6" s="275"/>
      <c r="NYF6" s="275"/>
      <c r="NYG6" s="275"/>
      <c r="NYH6" s="275"/>
      <c r="NYI6" s="275"/>
      <c r="NYJ6" s="275"/>
      <c r="NYK6" s="275"/>
      <c r="NYL6" s="275"/>
      <c r="NYM6" s="275"/>
      <c r="NYN6" s="275"/>
      <c r="NYO6" s="275"/>
      <c r="NYP6" s="275"/>
      <c r="NYQ6" s="275"/>
      <c r="NYR6" s="275"/>
      <c r="NYS6" s="275"/>
      <c r="NYT6" s="275"/>
      <c r="NYU6" s="275"/>
      <c r="NYV6" s="275"/>
      <c r="NYW6" s="275"/>
      <c r="NYX6" s="275"/>
      <c r="NYY6" s="275"/>
      <c r="NYZ6" s="275"/>
      <c r="NZA6" s="275"/>
      <c r="NZB6" s="275"/>
      <c r="NZC6" s="275"/>
      <c r="NZD6" s="275"/>
      <c r="NZE6" s="275"/>
      <c r="NZF6" s="275"/>
      <c r="NZG6" s="275"/>
      <c r="NZH6" s="275"/>
      <c r="NZI6" s="275"/>
      <c r="NZJ6" s="275"/>
      <c r="NZK6" s="275"/>
      <c r="NZL6" s="275"/>
      <c r="NZM6" s="275"/>
      <c r="NZN6" s="275"/>
      <c r="NZO6" s="275"/>
      <c r="NZP6" s="275"/>
      <c r="NZQ6" s="275"/>
      <c r="NZR6" s="275"/>
      <c r="NZS6" s="275"/>
      <c r="NZT6" s="275"/>
      <c r="NZU6" s="275"/>
      <c r="NZV6" s="275"/>
      <c r="NZW6" s="275"/>
      <c r="NZX6" s="275"/>
      <c r="NZY6" s="275"/>
      <c r="NZZ6" s="275"/>
      <c r="OAA6" s="275"/>
      <c r="OAB6" s="275"/>
      <c r="OAC6" s="275"/>
      <c r="OAD6" s="275"/>
      <c r="OAE6" s="275"/>
      <c r="OAF6" s="275"/>
      <c r="OAG6" s="275"/>
      <c r="OAH6" s="275"/>
      <c r="OAI6" s="275"/>
      <c r="OAJ6" s="275"/>
      <c r="OAK6" s="275"/>
      <c r="OAL6" s="275"/>
      <c r="OAM6" s="275"/>
      <c r="OAN6" s="275"/>
      <c r="OAO6" s="275"/>
      <c r="OAP6" s="275"/>
      <c r="OAQ6" s="275"/>
      <c r="OAR6" s="275"/>
      <c r="OAS6" s="275"/>
      <c r="OAT6" s="275"/>
      <c r="OAU6" s="275"/>
      <c r="OAV6" s="275"/>
      <c r="OAW6" s="275"/>
      <c r="OAX6" s="275"/>
      <c r="OAY6" s="275"/>
      <c r="OAZ6" s="275"/>
      <c r="OBA6" s="275"/>
      <c r="OBB6" s="275"/>
      <c r="OBC6" s="275"/>
      <c r="OBD6" s="275"/>
      <c r="OBE6" s="275"/>
      <c r="OBF6" s="275"/>
      <c r="OBG6" s="275"/>
      <c r="OBH6" s="275"/>
      <c r="OBI6" s="275"/>
      <c r="OBJ6" s="275"/>
      <c r="OBK6" s="275"/>
      <c r="OBL6" s="275"/>
      <c r="OBM6" s="275"/>
      <c r="OBN6" s="275"/>
      <c r="OBO6" s="275"/>
      <c r="OBP6" s="275"/>
      <c r="OBQ6" s="275"/>
      <c r="OBR6" s="275"/>
      <c r="OBS6" s="275"/>
      <c r="OBT6" s="275"/>
      <c r="OBU6" s="275"/>
      <c r="OBV6" s="275"/>
      <c r="OBW6" s="275"/>
      <c r="OBX6" s="275"/>
      <c r="OBY6" s="275"/>
      <c r="OBZ6" s="275"/>
      <c r="OCA6" s="275"/>
      <c r="OCB6" s="275"/>
      <c r="OCC6" s="275"/>
      <c r="OCD6" s="275"/>
      <c r="OCE6" s="275"/>
      <c r="OCF6" s="275"/>
      <c r="OCG6" s="275"/>
      <c r="OCH6" s="275"/>
      <c r="OCI6" s="275"/>
      <c r="OCJ6" s="275"/>
      <c r="OCK6" s="275"/>
      <c r="OCL6" s="275"/>
      <c r="OCM6" s="275"/>
      <c r="OCN6" s="275"/>
      <c r="OCO6" s="275"/>
      <c r="OCP6" s="275"/>
      <c r="OCQ6" s="275"/>
      <c r="OCR6" s="275"/>
      <c r="OCS6" s="275"/>
      <c r="OCT6" s="275"/>
      <c r="OCU6" s="275"/>
      <c r="OCV6" s="275"/>
      <c r="OCW6" s="275"/>
      <c r="OCX6" s="275"/>
      <c r="OCY6" s="275"/>
      <c r="OCZ6" s="275"/>
      <c r="ODA6" s="275"/>
      <c r="ODB6" s="275"/>
      <c r="ODC6" s="275"/>
      <c r="ODD6" s="275"/>
      <c r="ODE6" s="275"/>
      <c r="ODF6" s="275"/>
      <c r="ODG6" s="275"/>
      <c r="ODH6" s="275"/>
      <c r="ODI6" s="275"/>
      <c r="ODJ6" s="275"/>
      <c r="ODK6" s="275"/>
      <c r="ODL6" s="275"/>
      <c r="ODM6" s="275"/>
      <c r="ODN6" s="275"/>
      <c r="ODO6" s="275"/>
      <c r="ODP6" s="275"/>
      <c r="ODQ6" s="275"/>
      <c r="ODR6" s="275"/>
      <c r="ODS6" s="275"/>
      <c r="ODT6" s="275"/>
      <c r="ODU6" s="275"/>
      <c r="ODV6" s="275"/>
      <c r="ODW6" s="275"/>
      <c r="ODX6" s="275"/>
      <c r="ODY6" s="275"/>
      <c r="ODZ6" s="275"/>
      <c r="OEA6" s="275"/>
      <c r="OEB6" s="275"/>
      <c r="OEC6" s="275"/>
      <c r="OED6" s="275"/>
      <c r="OEE6" s="275"/>
      <c r="OEF6" s="275"/>
      <c r="OEG6" s="275"/>
      <c r="OEH6" s="275"/>
      <c r="OEI6" s="275"/>
      <c r="OEJ6" s="275"/>
      <c r="OEK6" s="275"/>
      <c r="OEL6" s="275"/>
      <c r="OEM6" s="275"/>
      <c r="OEN6" s="275"/>
      <c r="OEO6" s="275"/>
      <c r="OEP6" s="275"/>
      <c r="OEQ6" s="275"/>
      <c r="OER6" s="275"/>
      <c r="OES6" s="275"/>
      <c r="OET6" s="275"/>
      <c r="OEU6" s="275"/>
      <c r="OEV6" s="275"/>
      <c r="OEW6" s="275"/>
      <c r="OEX6" s="275"/>
      <c r="OEY6" s="275"/>
      <c r="OEZ6" s="275"/>
      <c r="OFA6" s="275"/>
      <c r="OFB6" s="275"/>
      <c r="OFC6" s="275"/>
      <c r="OFD6" s="275"/>
      <c r="OFE6" s="275"/>
      <c r="OFF6" s="275"/>
      <c r="OFG6" s="275"/>
      <c r="OFH6" s="275"/>
      <c r="OFI6" s="275"/>
      <c r="OFJ6" s="275"/>
      <c r="OFK6" s="275"/>
      <c r="OFL6" s="275"/>
      <c r="OFM6" s="275"/>
      <c r="OFN6" s="275"/>
      <c r="OFO6" s="275"/>
      <c r="OFP6" s="275"/>
      <c r="OFQ6" s="275"/>
      <c r="OFR6" s="275"/>
      <c r="OFS6" s="275"/>
      <c r="OFT6" s="275"/>
      <c r="OFU6" s="275"/>
      <c r="OFV6" s="275"/>
      <c r="OFW6" s="275"/>
      <c r="OFX6" s="275"/>
      <c r="OFY6" s="275"/>
      <c r="OFZ6" s="275"/>
      <c r="OGA6" s="275"/>
      <c r="OGB6" s="275"/>
      <c r="OGC6" s="275"/>
      <c r="OGD6" s="275"/>
      <c r="OGE6" s="275"/>
      <c r="OGF6" s="275"/>
      <c r="OGG6" s="275"/>
      <c r="OGH6" s="275"/>
      <c r="OGI6" s="275"/>
      <c r="OGJ6" s="275"/>
      <c r="OGK6" s="275"/>
      <c r="OGL6" s="275"/>
      <c r="OGM6" s="275"/>
      <c r="OGN6" s="275"/>
      <c r="OGO6" s="275"/>
      <c r="OGP6" s="275"/>
      <c r="OGQ6" s="275"/>
      <c r="OGR6" s="275"/>
      <c r="OGS6" s="275"/>
      <c r="OGT6" s="275"/>
      <c r="OGU6" s="275"/>
      <c r="OGV6" s="275"/>
      <c r="OGW6" s="275"/>
      <c r="OGX6" s="275"/>
      <c r="OGY6" s="275"/>
      <c r="OGZ6" s="275"/>
      <c r="OHA6" s="275"/>
      <c r="OHB6" s="275"/>
      <c r="OHC6" s="275"/>
      <c r="OHD6" s="275"/>
      <c r="OHE6" s="275"/>
      <c r="OHF6" s="275"/>
      <c r="OHG6" s="275"/>
      <c r="OHH6" s="275"/>
      <c r="OHI6" s="275"/>
      <c r="OHJ6" s="275"/>
      <c r="OHK6" s="275"/>
      <c r="OHL6" s="275"/>
      <c r="OHM6" s="275"/>
      <c r="OHN6" s="275"/>
      <c r="OHO6" s="275"/>
      <c r="OHP6" s="275"/>
      <c r="OHQ6" s="275"/>
      <c r="OHR6" s="275"/>
      <c r="OHS6" s="275"/>
      <c r="OHT6" s="275"/>
      <c r="OHU6" s="275"/>
      <c r="OHV6" s="275"/>
      <c r="OHW6" s="275"/>
      <c r="OHX6" s="275"/>
      <c r="OHY6" s="275"/>
      <c r="OHZ6" s="275"/>
      <c r="OIA6" s="275"/>
      <c r="OIB6" s="275"/>
      <c r="OIC6" s="275"/>
      <c r="OID6" s="275"/>
      <c r="OIE6" s="275"/>
      <c r="OIF6" s="275"/>
      <c r="OIG6" s="275"/>
      <c r="OIH6" s="275"/>
      <c r="OII6" s="275"/>
      <c r="OIJ6" s="275"/>
      <c r="OIK6" s="275"/>
      <c r="OIL6" s="275"/>
      <c r="OIM6" s="275"/>
      <c r="OIN6" s="275"/>
      <c r="OIO6" s="275"/>
      <c r="OIP6" s="275"/>
      <c r="OIQ6" s="275"/>
      <c r="OIR6" s="275"/>
      <c r="OIS6" s="275"/>
      <c r="OIT6" s="275"/>
      <c r="OIU6" s="275"/>
      <c r="OIV6" s="275"/>
      <c r="OIW6" s="275"/>
      <c r="OIX6" s="275"/>
      <c r="OIY6" s="275"/>
      <c r="OIZ6" s="275"/>
      <c r="OJA6" s="275"/>
      <c r="OJB6" s="275"/>
      <c r="OJC6" s="275"/>
      <c r="OJD6" s="275"/>
      <c r="OJE6" s="275"/>
      <c r="OJF6" s="275"/>
      <c r="OJG6" s="275"/>
      <c r="OJH6" s="275"/>
      <c r="OJI6" s="275"/>
      <c r="OJJ6" s="275"/>
      <c r="OJK6" s="275"/>
      <c r="OJL6" s="275"/>
      <c r="OJM6" s="275"/>
      <c r="OJN6" s="275"/>
      <c r="OJO6" s="275"/>
      <c r="OJP6" s="275"/>
      <c r="OJQ6" s="275"/>
      <c r="OJR6" s="275"/>
      <c r="OJS6" s="275"/>
      <c r="OJT6" s="275"/>
      <c r="OJU6" s="275"/>
      <c r="OJV6" s="275"/>
      <c r="OJW6" s="275"/>
      <c r="OJX6" s="275"/>
      <c r="OJY6" s="275"/>
      <c r="OJZ6" s="275"/>
      <c r="OKA6" s="275"/>
      <c r="OKB6" s="275"/>
      <c r="OKC6" s="275"/>
      <c r="OKD6" s="275"/>
      <c r="OKE6" s="275"/>
      <c r="OKF6" s="275"/>
      <c r="OKG6" s="275"/>
      <c r="OKH6" s="275"/>
      <c r="OKI6" s="275"/>
      <c r="OKJ6" s="275"/>
      <c r="OKK6" s="275"/>
      <c r="OKL6" s="275"/>
      <c r="OKM6" s="275"/>
      <c r="OKN6" s="275"/>
      <c r="OKO6" s="275"/>
      <c r="OKP6" s="275"/>
      <c r="OKQ6" s="275"/>
      <c r="OKR6" s="275"/>
      <c r="OKS6" s="275"/>
      <c r="OKT6" s="275"/>
      <c r="OKU6" s="275"/>
      <c r="OKV6" s="275"/>
      <c r="OKW6" s="275"/>
      <c r="OKX6" s="275"/>
      <c r="OKY6" s="275"/>
      <c r="OKZ6" s="275"/>
      <c r="OLA6" s="275"/>
      <c r="OLB6" s="275"/>
      <c r="OLC6" s="275"/>
      <c r="OLD6" s="275"/>
      <c r="OLE6" s="275"/>
      <c r="OLF6" s="275"/>
      <c r="OLG6" s="275"/>
      <c r="OLH6" s="275"/>
      <c r="OLI6" s="275"/>
      <c r="OLJ6" s="275"/>
      <c r="OLK6" s="275"/>
      <c r="OLL6" s="275"/>
      <c r="OLM6" s="275"/>
      <c r="OLN6" s="275"/>
      <c r="OLO6" s="275"/>
      <c r="OLP6" s="275"/>
      <c r="OLQ6" s="275"/>
      <c r="OLR6" s="275"/>
      <c r="OLS6" s="275"/>
      <c r="OLT6" s="275"/>
      <c r="OLU6" s="275"/>
      <c r="OLV6" s="275"/>
      <c r="OLW6" s="275"/>
      <c r="OLX6" s="275"/>
      <c r="OLY6" s="275"/>
      <c r="OLZ6" s="275"/>
      <c r="OMA6" s="275"/>
      <c r="OMB6" s="275"/>
      <c r="OMC6" s="275"/>
      <c r="OMD6" s="275"/>
      <c r="OME6" s="275"/>
      <c r="OMF6" s="275"/>
      <c r="OMG6" s="275"/>
      <c r="OMH6" s="275"/>
      <c r="OMI6" s="275"/>
      <c r="OMJ6" s="275"/>
      <c r="OMK6" s="275"/>
      <c r="OML6" s="275"/>
      <c r="OMM6" s="275"/>
      <c r="OMN6" s="275"/>
      <c r="OMO6" s="275"/>
      <c r="OMP6" s="275"/>
      <c r="OMQ6" s="275"/>
      <c r="OMR6" s="275"/>
      <c r="OMS6" s="275"/>
      <c r="OMT6" s="275"/>
      <c r="OMU6" s="275"/>
      <c r="OMV6" s="275"/>
      <c r="OMW6" s="275"/>
      <c r="OMX6" s="275"/>
      <c r="OMY6" s="275"/>
      <c r="OMZ6" s="275"/>
      <c r="ONA6" s="275"/>
      <c r="ONB6" s="275"/>
      <c r="ONC6" s="275"/>
      <c r="OND6" s="275"/>
      <c r="ONE6" s="275"/>
      <c r="ONF6" s="275"/>
      <c r="ONG6" s="275"/>
      <c r="ONH6" s="275"/>
      <c r="ONI6" s="275"/>
      <c r="ONJ6" s="275"/>
      <c r="ONK6" s="275"/>
      <c r="ONL6" s="275"/>
      <c r="ONM6" s="275"/>
      <c r="ONN6" s="275"/>
      <c r="ONO6" s="275"/>
      <c r="ONP6" s="275"/>
      <c r="ONQ6" s="275"/>
      <c r="ONR6" s="275"/>
      <c r="ONS6" s="275"/>
      <c r="ONT6" s="275"/>
      <c r="ONU6" s="275"/>
      <c r="ONV6" s="275"/>
      <c r="ONW6" s="275"/>
      <c r="ONX6" s="275"/>
      <c r="ONY6" s="275"/>
      <c r="ONZ6" s="275"/>
      <c r="OOA6" s="275"/>
      <c r="OOB6" s="275"/>
      <c r="OOC6" s="275"/>
      <c r="OOD6" s="275"/>
      <c r="OOE6" s="275"/>
      <c r="OOF6" s="275"/>
      <c r="OOG6" s="275"/>
      <c r="OOH6" s="275"/>
      <c r="OOI6" s="275"/>
      <c r="OOJ6" s="275"/>
      <c r="OOK6" s="275"/>
      <c r="OOL6" s="275"/>
      <c r="OOM6" s="275"/>
      <c r="OON6" s="275"/>
      <c r="OOO6" s="275"/>
      <c r="OOP6" s="275"/>
      <c r="OOQ6" s="275"/>
      <c r="OOR6" s="275"/>
      <c r="OOS6" s="275"/>
      <c r="OOT6" s="275"/>
      <c r="OOU6" s="275"/>
      <c r="OOV6" s="275"/>
      <c r="OOW6" s="275"/>
      <c r="OOX6" s="275"/>
      <c r="OOY6" s="275"/>
      <c r="OOZ6" s="275"/>
      <c r="OPA6" s="275"/>
      <c r="OPB6" s="275"/>
      <c r="OPC6" s="275"/>
      <c r="OPD6" s="275"/>
      <c r="OPE6" s="275"/>
      <c r="OPF6" s="275"/>
      <c r="OPG6" s="275"/>
      <c r="OPH6" s="275"/>
      <c r="OPI6" s="275"/>
      <c r="OPJ6" s="275"/>
      <c r="OPK6" s="275"/>
      <c r="OPL6" s="275"/>
      <c r="OPM6" s="275"/>
      <c r="OPN6" s="275"/>
      <c r="OPO6" s="275"/>
      <c r="OPP6" s="275"/>
      <c r="OPQ6" s="275"/>
      <c r="OPR6" s="275"/>
      <c r="OPS6" s="275"/>
      <c r="OPT6" s="275"/>
      <c r="OPU6" s="275"/>
      <c r="OPV6" s="275"/>
      <c r="OPW6" s="275"/>
      <c r="OPX6" s="275"/>
      <c r="OPY6" s="275"/>
      <c r="OPZ6" s="275"/>
      <c r="OQA6" s="275"/>
      <c r="OQB6" s="275"/>
      <c r="OQC6" s="275"/>
      <c r="OQD6" s="275"/>
      <c r="OQE6" s="275"/>
      <c r="OQF6" s="275"/>
      <c r="OQG6" s="275"/>
      <c r="OQH6" s="275"/>
      <c r="OQI6" s="275"/>
      <c r="OQJ6" s="275"/>
      <c r="OQK6" s="275"/>
      <c r="OQL6" s="275"/>
      <c r="OQM6" s="275"/>
      <c r="OQN6" s="275"/>
      <c r="OQO6" s="275"/>
      <c r="OQP6" s="275"/>
      <c r="OQQ6" s="275"/>
      <c r="OQR6" s="275"/>
      <c r="OQS6" s="275"/>
      <c r="OQT6" s="275"/>
      <c r="OQU6" s="275"/>
      <c r="OQV6" s="275"/>
      <c r="OQW6" s="275"/>
      <c r="OQX6" s="275"/>
      <c r="OQY6" s="275"/>
      <c r="OQZ6" s="275"/>
      <c r="ORA6" s="275"/>
      <c r="ORB6" s="275"/>
      <c r="ORC6" s="275"/>
      <c r="ORD6" s="275"/>
      <c r="ORE6" s="275"/>
      <c r="ORF6" s="275"/>
      <c r="ORG6" s="275"/>
      <c r="ORH6" s="275"/>
      <c r="ORI6" s="275"/>
      <c r="ORJ6" s="275"/>
      <c r="ORK6" s="275"/>
      <c r="ORL6" s="275"/>
      <c r="ORM6" s="275"/>
      <c r="ORN6" s="275"/>
      <c r="ORO6" s="275"/>
      <c r="ORP6" s="275"/>
      <c r="ORQ6" s="275"/>
      <c r="ORR6" s="275"/>
      <c r="ORS6" s="275"/>
      <c r="ORT6" s="275"/>
      <c r="ORU6" s="275"/>
      <c r="ORV6" s="275"/>
      <c r="ORW6" s="275"/>
      <c r="ORX6" s="275"/>
      <c r="ORY6" s="275"/>
      <c r="ORZ6" s="275"/>
      <c r="OSA6" s="275"/>
      <c r="OSB6" s="275"/>
      <c r="OSC6" s="275"/>
      <c r="OSD6" s="275"/>
      <c r="OSE6" s="275"/>
      <c r="OSF6" s="275"/>
      <c r="OSG6" s="275"/>
      <c r="OSH6" s="275"/>
      <c r="OSI6" s="275"/>
      <c r="OSJ6" s="275"/>
      <c r="OSK6" s="275"/>
      <c r="OSL6" s="275"/>
      <c r="OSM6" s="275"/>
      <c r="OSN6" s="275"/>
      <c r="OSO6" s="275"/>
      <c r="OSP6" s="275"/>
      <c r="OSQ6" s="275"/>
      <c r="OSR6" s="275"/>
      <c r="OSS6" s="275"/>
      <c r="OST6" s="275"/>
      <c r="OSU6" s="275"/>
      <c r="OSV6" s="275"/>
      <c r="OSW6" s="275"/>
      <c r="OSX6" s="275"/>
      <c r="OSY6" s="275"/>
      <c r="OSZ6" s="275"/>
      <c r="OTA6" s="275"/>
      <c r="OTB6" s="275"/>
      <c r="OTC6" s="275"/>
      <c r="OTD6" s="275"/>
      <c r="OTE6" s="275"/>
      <c r="OTF6" s="275"/>
      <c r="OTG6" s="275"/>
      <c r="OTH6" s="275"/>
      <c r="OTI6" s="275"/>
      <c r="OTJ6" s="275"/>
      <c r="OTK6" s="275"/>
      <c r="OTL6" s="275"/>
      <c r="OTM6" s="275"/>
      <c r="OTN6" s="275"/>
      <c r="OTO6" s="275"/>
      <c r="OTP6" s="275"/>
      <c r="OTQ6" s="275"/>
      <c r="OTR6" s="275"/>
      <c r="OTS6" s="275"/>
      <c r="OTT6" s="275"/>
      <c r="OTU6" s="275"/>
      <c r="OTV6" s="275"/>
      <c r="OTW6" s="275"/>
      <c r="OTX6" s="275"/>
      <c r="OTY6" s="275"/>
      <c r="OTZ6" s="275"/>
      <c r="OUA6" s="275"/>
      <c r="OUB6" s="275"/>
      <c r="OUC6" s="275"/>
      <c r="OUD6" s="275"/>
      <c r="OUE6" s="275"/>
      <c r="OUF6" s="275"/>
      <c r="OUG6" s="275"/>
      <c r="OUH6" s="275"/>
      <c r="OUI6" s="275"/>
      <c r="OUJ6" s="275"/>
      <c r="OUK6" s="275"/>
      <c r="OUL6" s="275"/>
      <c r="OUM6" s="275"/>
      <c r="OUN6" s="275"/>
      <c r="OUO6" s="275"/>
      <c r="OUP6" s="275"/>
      <c r="OUQ6" s="275"/>
      <c r="OUR6" s="275"/>
      <c r="OUS6" s="275"/>
      <c r="OUT6" s="275"/>
      <c r="OUU6" s="275"/>
      <c r="OUV6" s="275"/>
      <c r="OUW6" s="275"/>
      <c r="OUX6" s="275"/>
      <c r="OUY6" s="275"/>
      <c r="OUZ6" s="275"/>
      <c r="OVA6" s="275"/>
      <c r="OVB6" s="275"/>
      <c r="OVC6" s="275"/>
      <c r="OVD6" s="275"/>
      <c r="OVE6" s="275"/>
      <c r="OVF6" s="275"/>
      <c r="OVG6" s="275"/>
      <c r="OVH6" s="275"/>
      <c r="OVI6" s="275"/>
      <c r="OVJ6" s="275"/>
      <c r="OVK6" s="275"/>
      <c r="OVL6" s="275"/>
      <c r="OVM6" s="275"/>
      <c r="OVN6" s="275"/>
      <c r="OVO6" s="275"/>
      <c r="OVP6" s="275"/>
      <c r="OVQ6" s="275"/>
      <c r="OVR6" s="275"/>
      <c r="OVS6" s="275"/>
      <c r="OVT6" s="275"/>
      <c r="OVU6" s="275"/>
      <c r="OVV6" s="275"/>
      <c r="OVW6" s="275"/>
      <c r="OVX6" s="275"/>
      <c r="OVY6" s="275"/>
      <c r="OVZ6" s="275"/>
      <c r="OWA6" s="275"/>
      <c r="OWB6" s="275"/>
      <c r="OWC6" s="275"/>
      <c r="OWD6" s="275"/>
      <c r="OWE6" s="275"/>
      <c r="OWF6" s="275"/>
      <c r="OWG6" s="275"/>
      <c r="OWH6" s="275"/>
      <c r="OWI6" s="275"/>
      <c r="OWJ6" s="275"/>
      <c r="OWK6" s="275"/>
      <c r="OWL6" s="275"/>
      <c r="OWM6" s="275"/>
      <c r="OWN6" s="275"/>
      <c r="OWO6" s="275"/>
      <c r="OWP6" s="275"/>
      <c r="OWQ6" s="275"/>
      <c r="OWR6" s="275"/>
      <c r="OWS6" s="275"/>
      <c r="OWT6" s="275"/>
      <c r="OWU6" s="275"/>
      <c r="OWV6" s="275"/>
      <c r="OWW6" s="275"/>
      <c r="OWX6" s="275"/>
      <c r="OWY6" s="275"/>
      <c r="OWZ6" s="275"/>
      <c r="OXA6" s="275"/>
      <c r="OXB6" s="275"/>
      <c r="OXC6" s="275"/>
      <c r="OXD6" s="275"/>
      <c r="OXE6" s="275"/>
      <c r="OXF6" s="275"/>
      <c r="OXG6" s="275"/>
      <c r="OXH6" s="275"/>
      <c r="OXI6" s="275"/>
      <c r="OXJ6" s="275"/>
      <c r="OXK6" s="275"/>
      <c r="OXL6" s="275"/>
      <c r="OXM6" s="275"/>
      <c r="OXN6" s="275"/>
      <c r="OXO6" s="275"/>
      <c r="OXP6" s="275"/>
      <c r="OXQ6" s="275"/>
      <c r="OXR6" s="275"/>
      <c r="OXS6" s="275"/>
      <c r="OXT6" s="275"/>
      <c r="OXU6" s="275"/>
      <c r="OXV6" s="275"/>
      <c r="OXW6" s="275"/>
      <c r="OXX6" s="275"/>
      <c r="OXY6" s="275"/>
      <c r="OXZ6" s="275"/>
      <c r="OYA6" s="275"/>
      <c r="OYB6" s="275"/>
      <c r="OYC6" s="275"/>
      <c r="OYD6" s="275"/>
      <c r="OYE6" s="275"/>
      <c r="OYF6" s="275"/>
      <c r="OYG6" s="275"/>
      <c r="OYH6" s="275"/>
      <c r="OYI6" s="275"/>
      <c r="OYJ6" s="275"/>
      <c r="OYK6" s="275"/>
      <c r="OYL6" s="275"/>
      <c r="OYM6" s="275"/>
      <c r="OYN6" s="275"/>
      <c r="OYO6" s="275"/>
      <c r="OYP6" s="275"/>
      <c r="OYQ6" s="275"/>
      <c r="OYR6" s="275"/>
      <c r="OYS6" s="275"/>
      <c r="OYT6" s="275"/>
      <c r="OYU6" s="275"/>
      <c r="OYV6" s="275"/>
      <c r="OYW6" s="275"/>
      <c r="OYX6" s="275"/>
      <c r="OYY6" s="275"/>
      <c r="OYZ6" s="275"/>
      <c r="OZA6" s="275"/>
      <c r="OZB6" s="275"/>
      <c r="OZC6" s="275"/>
      <c r="OZD6" s="275"/>
      <c r="OZE6" s="275"/>
      <c r="OZF6" s="275"/>
      <c r="OZG6" s="275"/>
      <c r="OZH6" s="275"/>
      <c r="OZI6" s="275"/>
      <c r="OZJ6" s="275"/>
      <c r="OZK6" s="275"/>
      <c r="OZL6" s="275"/>
      <c r="OZM6" s="275"/>
      <c r="OZN6" s="275"/>
      <c r="OZO6" s="275"/>
      <c r="OZP6" s="275"/>
      <c r="OZQ6" s="275"/>
      <c r="OZR6" s="275"/>
      <c r="OZS6" s="275"/>
      <c r="OZT6" s="275"/>
      <c r="OZU6" s="275"/>
      <c r="OZV6" s="275"/>
      <c r="OZW6" s="275"/>
      <c r="OZX6" s="275"/>
      <c r="OZY6" s="275"/>
      <c r="OZZ6" s="275"/>
      <c r="PAA6" s="275"/>
      <c r="PAB6" s="275"/>
      <c r="PAC6" s="275"/>
      <c r="PAD6" s="275"/>
      <c r="PAE6" s="275"/>
      <c r="PAF6" s="275"/>
      <c r="PAG6" s="275"/>
      <c r="PAH6" s="275"/>
      <c r="PAI6" s="275"/>
      <c r="PAJ6" s="275"/>
      <c r="PAK6" s="275"/>
      <c r="PAL6" s="275"/>
      <c r="PAM6" s="275"/>
      <c r="PAN6" s="275"/>
      <c r="PAO6" s="275"/>
      <c r="PAP6" s="275"/>
      <c r="PAQ6" s="275"/>
      <c r="PAR6" s="275"/>
      <c r="PAS6" s="275"/>
      <c r="PAT6" s="275"/>
      <c r="PAU6" s="275"/>
      <c r="PAV6" s="275"/>
      <c r="PAW6" s="275"/>
      <c r="PAX6" s="275"/>
      <c r="PAY6" s="275"/>
      <c r="PAZ6" s="275"/>
      <c r="PBA6" s="275"/>
      <c r="PBB6" s="275"/>
      <c r="PBC6" s="275"/>
      <c r="PBD6" s="275"/>
      <c r="PBE6" s="275"/>
      <c r="PBF6" s="275"/>
      <c r="PBG6" s="275"/>
      <c r="PBH6" s="275"/>
      <c r="PBI6" s="275"/>
      <c r="PBJ6" s="275"/>
      <c r="PBK6" s="275"/>
      <c r="PBL6" s="275"/>
      <c r="PBM6" s="275"/>
      <c r="PBN6" s="275"/>
      <c r="PBO6" s="275"/>
      <c r="PBP6" s="275"/>
      <c r="PBQ6" s="275"/>
      <c r="PBR6" s="275"/>
      <c r="PBS6" s="275"/>
      <c r="PBT6" s="275"/>
      <c r="PBU6" s="275"/>
      <c r="PBV6" s="275"/>
      <c r="PBW6" s="275"/>
      <c r="PBX6" s="275"/>
      <c r="PBY6" s="275"/>
      <c r="PBZ6" s="275"/>
      <c r="PCA6" s="275"/>
      <c r="PCB6" s="275"/>
      <c r="PCC6" s="275"/>
      <c r="PCD6" s="275"/>
      <c r="PCE6" s="275"/>
      <c r="PCF6" s="275"/>
      <c r="PCG6" s="275"/>
      <c r="PCH6" s="275"/>
      <c r="PCI6" s="275"/>
      <c r="PCJ6" s="275"/>
      <c r="PCK6" s="275"/>
      <c r="PCL6" s="275"/>
      <c r="PCM6" s="275"/>
      <c r="PCN6" s="275"/>
      <c r="PCO6" s="275"/>
      <c r="PCP6" s="275"/>
      <c r="PCQ6" s="275"/>
      <c r="PCR6" s="275"/>
      <c r="PCS6" s="275"/>
      <c r="PCT6" s="275"/>
      <c r="PCU6" s="275"/>
      <c r="PCV6" s="275"/>
      <c r="PCW6" s="275"/>
      <c r="PCX6" s="275"/>
      <c r="PCY6" s="275"/>
      <c r="PCZ6" s="275"/>
      <c r="PDA6" s="275"/>
      <c r="PDB6" s="275"/>
      <c r="PDC6" s="275"/>
      <c r="PDD6" s="275"/>
      <c r="PDE6" s="275"/>
      <c r="PDF6" s="275"/>
      <c r="PDG6" s="275"/>
      <c r="PDH6" s="275"/>
      <c r="PDI6" s="275"/>
      <c r="PDJ6" s="275"/>
      <c r="PDK6" s="275"/>
      <c r="PDL6" s="275"/>
      <c r="PDM6" s="275"/>
      <c r="PDN6" s="275"/>
      <c r="PDO6" s="275"/>
      <c r="PDP6" s="275"/>
      <c r="PDQ6" s="275"/>
      <c r="PDR6" s="275"/>
      <c r="PDS6" s="275"/>
      <c r="PDT6" s="275"/>
      <c r="PDU6" s="275"/>
      <c r="PDV6" s="275"/>
      <c r="PDW6" s="275"/>
      <c r="PDX6" s="275"/>
      <c r="PDY6" s="275"/>
      <c r="PDZ6" s="275"/>
      <c r="PEA6" s="275"/>
      <c r="PEB6" s="275"/>
      <c r="PEC6" s="275"/>
      <c r="PED6" s="275"/>
      <c r="PEE6" s="275"/>
      <c r="PEF6" s="275"/>
      <c r="PEG6" s="275"/>
      <c r="PEH6" s="275"/>
      <c r="PEI6" s="275"/>
      <c r="PEJ6" s="275"/>
      <c r="PEK6" s="275"/>
      <c r="PEL6" s="275"/>
      <c r="PEM6" s="275"/>
      <c r="PEN6" s="275"/>
      <c r="PEO6" s="275"/>
      <c r="PEP6" s="275"/>
      <c r="PEQ6" s="275"/>
      <c r="PER6" s="275"/>
      <c r="PES6" s="275"/>
      <c r="PET6" s="275"/>
      <c r="PEU6" s="275"/>
      <c r="PEV6" s="275"/>
      <c r="PEW6" s="275"/>
      <c r="PEX6" s="275"/>
      <c r="PEY6" s="275"/>
      <c r="PEZ6" s="275"/>
      <c r="PFA6" s="275"/>
      <c r="PFB6" s="275"/>
      <c r="PFC6" s="275"/>
      <c r="PFD6" s="275"/>
      <c r="PFE6" s="275"/>
      <c r="PFF6" s="275"/>
      <c r="PFG6" s="275"/>
      <c r="PFH6" s="275"/>
      <c r="PFI6" s="275"/>
      <c r="PFJ6" s="275"/>
      <c r="PFK6" s="275"/>
      <c r="PFL6" s="275"/>
      <c r="PFM6" s="275"/>
      <c r="PFN6" s="275"/>
      <c r="PFO6" s="275"/>
      <c r="PFP6" s="275"/>
      <c r="PFQ6" s="275"/>
      <c r="PFR6" s="275"/>
      <c r="PFS6" s="275"/>
      <c r="PFT6" s="275"/>
      <c r="PFU6" s="275"/>
      <c r="PFV6" s="275"/>
      <c r="PFW6" s="275"/>
      <c r="PFX6" s="275"/>
      <c r="PFY6" s="275"/>
      <c r="PFZ6" s="275"/>
      <c r="PGA6" s="275"/>
      <c r="PGB6" s="275"/>
      <c r="PGC6" s="275"/>
      <c r="PGD6" s="275"/>
      <c r="PGE6" s="275"/>
      <c r="PGF6" s="275"/>
      <c r="PGG6" s="275"/>
      <c r="PGH6" s="275"/>
      <c r="PGI6" s="275"/>
      <c r="PGJ6" s="275"/>
      <c r="PGK6" s="275"/>
      <c r="PGL6" s="275"/>
      <c r="PGM6" s="275"/>
      <c r="PGN6" s="275"/>
      <c r="PGO6" s="275"/>
      <c r="PGP6" s="275"/>
      <c r="PGQ6" s="275"/>
      <c r="PGR6" s="275"/>
      <c r="PGS6" s="275"/>
      <c r="PGT6" s="275"/>
      <c r="PGU6" s="275"/>
      <c r="PGV6" s="275"/>
      <c r="PGW6" s="275"/>
      <c r="PGX6" s="275"/>
      <c r="PGY6" s="275"/>
      <c r="PGZ6" s="275"/>
      <c r="PHA6" s="275"/>
      <c r="PHB6" s="275"/>
      <c r="PHC6" s="275"/>
      <c r="PHD6" s="275"/>
      <c r="PHE6" s="275"/>
      <c r="PHF6" s="275"/>
      <c r="PHG6" s="275"/>
      <c r="PHH6" s="275"/>
      <c r="PHI6" s="275"/>
      <c r="PHJ6" s="275"/>
      <c r="PHK6" s="275"/>
      <c r="PHL6" s="275"/>
      <c r="PHM6" s="275"/>
      <c r="PHN6" s="275"/>
      <c r="PHO6" s="275"/>
      <c r="PHP6" s="275"/>
      <c r="PHQ6" s="275"/>
      <c r="PHR6" s="275"/>
      <c r="PHS6" s="275"/>
      <c r="PHT6" s="275"/>
      <c r="PHU6" s="275"/>
      <c r="PHV6" s="275"/>
      <c r="PHW6" s="275"/>
      <c r="PHX6" s="275"/>
      <c r="PHY6" s="275"/>
      <c r="PHZ6" s="275"/>
      <c r="PIA6" s="275"/>
      <c r="PIB6" s="275"/>
      <c r="PIC6" s="275"/>
      <c r="PID6" s="275"/>
      <c r="PIE6" s="275"/>
      <c r="PIF6" s="275"/>
      <c r="PIG6" s="275"/>
      <c r="PIH6" s="275"/>
      <c r="PII6" s="275"/>
      <c r="PIJ6" s="275"/>
      <c r="PIK6" s="275"/>
      <c r="PIL6" s="275"/>
      <c r="PIM6" s="275"/>
      <c r="PIN6" s="275"/>
      <c r="PIO6" s="275"/>
      <c r="PIP6" s="275"/>
      <c r="PIQ6" s="275"/>
      <c r="PIR6" s="275"/>
      <c r="PIS6" s="275"/>
      <c r="PIT6" s="275"/>
      <c r="PIU6" s="275"/>
      <c r="PIV6" s="275"/>
      <c r="PIW6" s="275"/>
      <c r="PIX6" s="275"/>
      <c r="PIY6" s="275"/>
      <c r="PIZ6" s="275"/>
      <c r="PJA6" s="275"/>
      <c r="PJB6" s="275"/>
      <c r="PJC6" s="275"/>
      <c r="PJD6" s="275"/>
      <c r="PJE6" s="275"/>
      <c r="PJF6" s="275"/>
      <c r="PJG6" s="275"/>
      <c r="PJH6" s="275"/>
      <c r="PJI6" s="275"/>
      <c r="PJJ6" s="275"/>
      <c r="PJK6" s="275"/>
      <c r="PJL6" s="275"/>
      <c r="PJM6" s="275"/>
      <c r="PJN6" s="275"/>
      <c r="PJO6" s="275"/>
      <c r="PJP6" s="275"/>
      <c r="PJQ6" s="275"/>
      <c r="PJR6" s="275"/>
      <c r="PJS6" s="275"/>
      <c r="PJT6" s="275"/>
      <c r="PJU6" s="275"/>
      <c r="PJV6" s="275"/>
      <c r="PJW6" s="275"/>
      <c r="PJX6" s="275"/>
      <c r="PJY6" s="275"/>
      <c r="PJZ6" s="275"/>
      <c r="PKA6" s="275"/>
      <c r="PKB6" s="275"/>
      <c r="PKC6" s="275"/>
      <c r="PKD6" s="275"/>
      <c r="PKE6" s="275"/>
      <c r="PKF6" s="275"/>
      <c r="PKG6" s="275"/>
      <c r="PKH6" s="275"/>
      <c r="PKI6" s="275"/>
      <c r="PKJ6" s="275"/>
      <c r="PKK6" s="275"/>
      <c r="PKL6" s="275"/>
      <c r="PKM6" s="275"/>
      <c r="PKN6" s="275"/>
      <c r="PKO6" s="275"/>
      <c r="PKP6" s="275"/>
      <c r="PKQ6" s="275"/>
      <c r="PKR6" s="275"/>
      <c r="PKS6" s="275"/>
      <c r="PKT6" s="275"/>
      <c r="PKU6" s="275"/>
      <c r="PKV6" s="275"/>
      <c r="PKW6" s="275"/>
      <c r="PKX6" s="275"/>
      <c r="PKY6" s="275"/>
      <c r="PKZ6" s="275"/>
      <c r="PLA6" s="275"/>
      <c r="PLB6" s="275"/>
      <c r="PLC6" s="275"/>
      <c r="PLD6" s="275"/>
      <c r="PLE6" s="275"/>
      <c r="PLF6" s="275"/>
      <c r="PLG6" s="275"/>
      <c r="PLH6" s="275"/>
      <c r="PLI6" s="275"/>
      <c r="PLJ6" s="275"/>
      <c r="PLK6" s="275"/>
      <c r="PLL6" s="275"/>
      <c r="PLM6" s="275"/>
      <c r="PLN6" s="275"/>
      <c r="PLO6" s="275"/>
      <c r="PLP6" s="275"/>
      <c r="PLQ6" s="275"/>
      <c r="PLR6" s="275"/>
      <c r="PLS6" s="275"/>
      <c r="PLT6" s="275"/>
      <c r="PLU6" s="275"/>
      <c r="PLV6" s="275"/>
      <c r="PLW6" s="275"/>
      <c r="PLX6" s="275"/>
      <c r="PLY6" s="275"/>
      <c r="PLZ6" s="275"/>
      <c r="PMA6" s="275"/>
      <c r="PMB6" s="275"/>
      <c r="PMC6" s="275"/>
      <c r="PMD6" s="275"/>
      <c r="PME6" s="275"/>
      <c r="PMF6" s="275"/>
      <c r="PMG6" s="275"/>
      <c r="PMH6" s="275"/>
      <c r="PMI6" s="275"/>
      <c r="PMJ6" s="275"/>
      <c r="PMK6" s="275"/>
      <c r="PML6" s="275"/>
      <c r="PMM6" s="275"/>
      <c r="PMN6" s="275"/>
      <c r="PMO6" s="275"/>
      <c r="PMP6" s="275"/>
      <c r="PMQ6" s="275"/>
      <c r="PMR6" s="275"/>
      <c r="PMS6" s="275"/>
      <c r="PMT6" s="275"/>
      <c r="PMU6" s="275"/>
      <c r="PMV6" s="275"/>
      <c r="PMW6" s="275"/>
      <c r="PMX6" s="275"/>
      <c r="PMY6" s="275"/>
      <c r="PMZ6" s="275"/>
      <c r="PNA6" s="275"/>
      <c r="PNB6" s="275"/>
      <c r="PNC6" s="275"/>
      <c r="PND6" s="275"/>
      <c r="PNE6" s="275"/>
      <c r="PNF6" s="275"/>
      <c r="PNG6" s="275"/>
      <c r="PNH6" s="275"/>
      <c r="PNI6" s="275"/>
      <c r="PNJ6" s="275"/>
      <c r="PNK6" s="275"/>
      <c r="PNL6" s="275"/>
      <c r="PNM6" s="275"/>
      <c r="PNN6" s="275"/>
      <c r="PNO6" s="275"/>
      <c r="PNP6" s="275"/>
      <c r="PNQ6" s="275"/>
      <c r="PNR6" s="275"/>
      <c r="PNS6" s="275"/>
      <c r="PNT6" s="275"/>
      <c r="PNU6" s="275"/>
      <c r="PNV6" s="275"/>
      <c r="PNW6" s="275"/>
      <c r="PNX6" s="275"/>
      <c r="PNY6" s="275"/>
      <c r="PNZ6" s="275"/>
      <c r="POA6" s="275"/>
      <c r="POB6" s="275"/>
      <c r="POC6" s="275"/>
      <c r="POD6" s="275"/>
      <c r="POE6" s="275"/>
      <c r="POF6" s="275"/>
      <c r="POG6" s="275"/>
      <c r="POH6" s="275"/>
      <c r="POI6" s="275"/>
      <c r="POJ6" s="275"/>
      <c r="POK6" s="275"/>
      <c r="POL6" s="275"/>
      <c r="POM6" s="275"/>
      <c r="PON6" s="275"/>
      <c r="POO6" s="275"/>
      <c r="POP6" s="275"/>
      <c r="POQ6" s="275"/>
      <c r="POR6" s="275"/>
      <c r="POS6" s="275"/>
      <c r="POT6" s="275"/>
      <c r="POU6" s="275"/>
      <c r="POV6" s="275"/>
      <c r="POW6" s="275"/>
      <c r="POX6" s="275"/>
      <c r="POY6" s="275"/>
      <c r="POZ6" s="275"/>
      <c r="PPA6" s="275"/>
      <c r="PPB6" s="275"/>
      <c r="PPC6" s="275"/>
      <c r="PPD6" s="275"/>
      <c r="PPE6" s="275"/>
      <c r="PPF6" s="275"/>
      <c r="PPG6" s="275"/>
      <c r="PPH6" s="275"/>
      <c r="PPI6" s="275"/>
      <c r="PPJ6" s="275"/>
      <c r="PPK6" s="275"/>
      <c r="PPL6" s="275"/>
      <c r="PPM6" s="275"/>
      <c r="PPN6" s="275"/>
      <c r="PPO6" s="275"/>
      <c r="PPP6" s="275"/>
      <c r="PPQ6" s="275"/>
      <c r="PPR6" s="275"/>
      <c r="PPS6" s="275"/>
      <c r="PPT6" s="275"/>
      <c r="PPU6" s="275"/>
      <c r="PPV6" s="275"/>
      <c r="PPW6" s="275"/>
      <c r="PPX6" s="275"/>
      <c r="PPY6" s="275"/>
      <c r="PPZ6" s="275"/>
      <c r="PQA6" s="275"/>
      <c r="PQB6" s="275"/>
      <c r="PQC6" s="275"/>
      <c r="PQD6" s="275"/>
      <c r="PQE6" s="275"/>
      <c r="PQF6" s="275"/>
      <c r="PQG6" s="275"/>
      <c r="PQH6" s="275"/>
      <c r="PQI6" s="275"/>
      <c r="PQJ6" s="275"/>
      <c r="PQK6" s="275"/>
      <c r="PQL6" s="275"/>
      <c r="PQM6" s="275"/>
      <c r="PQN6" s="275"/>
      <c r="PQO6" s="275"/>
      <c r="PQP6" s="275"/>
      <c r="PQQ6" s="275"/>
      <c r="PQR6" s="275"/>
      <c r="PQS6" s="275"/>
      <c r="PQT6" s="275"/>
      <c r="PQU6" s="275"/>
      <c r="PQV6" s="275"/>
      <c r="PQW6" s="275"/>
      <c r="PQX6" s="275"/>
      <c r="PQY6" s="275"/>
      <c r="PQZ6" s="275"/>
      <c r="PRA6" s="275"/>
      <c r="PRB6" s="275"/>
      <c r="PRC6" s="275"/>
      <c r="PRD6" s="275"/>
      <c r="PRE6" s="275"/>
      <c r="PRF6" s="275"/>
      <c r="PRG6" s="275"/>
      <c r="PRH6" s="275"/>
      <c r="PRI6" s="275"/>
      <c r="PRJ6" s="275"/>
      <c r="PRK6" s="275"/>
      <c r="PRL6" s="275"/>
      <c r="PRM6" s="275"/>
      <c r="PRN6" s="275"/>
      <c r="PRO6" s="275"/>
      <c r="PRP6" s="275"/>
      <c r="PRQ6" s="275"/>
      <c r="PRR6" s="275"/>
      <c r="PRS6" s="275"/>
      <c r="PRT6" s="275"/>
      <c r="PRU6" s="275"/>
      <c r="PRV6" s="275"/>
      <c r="PRW6" s="275"/>
      <c r="PRX6" s="275"/>
      <c r="PRY6" s="275"/>
      <c r="PRZ6" s="275"/>
      <c r="PSA6" s="275"/>
      <c r="PSB6" s="275"/>
      <c r="PSC6" s="275"/>
      <c r="PSD6" s="275"/>
      <c r="PSE6" s="275"/>
      <c r="PSF6" s="275"/>
      <c r="PSG6" s="275"/>
      <c r="PSH6" s="275"/>
      <c r="PSI6" s="275"/>
      <c r="PSJ6" s="275"/>
      <c r="PSK6" s="275"/>
      <c r="PSL6" s="275"/>
      <c r="PSM6" s="275"/>
      <c r="PSN6" s="275"/>
      <c r="PSO6" s="275"/>
      <c r="PSP6" s="275"/>
      <c r="PSQ6" s="275"/>
      <c r="PSR6" s="275"/>
      <c r="PSS6" s="275"/>
      <c r="PST6" s="275"/>
      <c r="PSU6" s="275"/>
      <c r="PSV6" s="275"/>
      <c r="PSW6" s="275"/>
      <c r="PSX6" s="275"/>
      <c r="PSY6" s="275"/>
      <c r="PSZ6" s="275"/>
      <c r="PTA6" s="275"/>
      <c r="PTB6" s="275"/>
      <c r="PTC6" s="275"/>
      <c r="PTD6" s="275"/>
      <c r="PTE6" s="275"/>
      <c r="PTF6" s="275"/>
      <c r="PTG6" s="275"/>
      <c r="PTH6" s="275"/>
      <c r="PTI6" s="275"/>
      <c r="PTJ6" s="275"/>
      <c r="PTK6" s="275"/>
      <c r="PTL6" s="275"/>
      <c r="PTM6" s="275"/>
      <c r="PTN6" s="275"/>
      <c r="PTO6" s="275"/>
      <c r="PTP6" s="275"/>
      <c r="PTQ6" s="275"/>
      <c r="PTR6" s="275"/>
      <c r="PTS6" s="275"/>
      <c r="PTT6" s="275"/>
      <c r="PTU6" s="275"/>
      <c r="PTV6" s="275"/>
      <c r="PTW6" s="275"/>
      <c r="PTX6" s="275"/>
      <c r="PTY6" s="275"/>
      <c r="PTZ6" s="275"/>
      <c r="PUA6" s="275"/>
      <c r="PUB6" s="275"/>
      <c r="PUC6" s="275"/>
      <c r="PUD6" s="275"/>
      <c r="PUE6" s="275"/>
      <c r="PUF6" s="275"/>
      <c r="PUG6" s="275"/>
      <c r="PUH6" s="275"/>
      <c r="PUI6" s="275"/>
      <c r="PUJ6" s="275"/>
      <c r="PUK6" s="275"/>
      <c r="PUL6" s="275"/>
      <c r="PUM6" s="275"/>
      <c r="PUN6" s="275"/>
      <c r="PUO6" s="275"/>
      <c r="PUP6" s="275"/>
      <c r="PUQ6" s="275"/>
      <c r="PUR6" s="275"/>
      <c r="PUS6" s="275"/>
      <c r="PUT6" s="275"/>
      <c r="PUU6" s="275"/>
      <c r="PUV6" s="275"/>
      <c r="PUW6" s="275"/>
      <c r="PUX6" s="275"/>
      <c r="PUY6" s="275"/>
      <c r="PUZ6" s="275"/>
      <c r="PVA6" s="275"/>
      <c r="PVB6" s="275"/>
      <c r="PVC6" s="275"/>
      <c r="PVD6" s="275"/>
      <c r="PVE6" s="275"/>
      <c r="PVF6" s="275"/>
      <c r="PVG6" s="275"/>
      <c r="PVH6" s="275"/>
      <c r="PVI6" s="275"/>
      <c r="PVJ6" s="275"/>
      <c r="PVK6" s="275"/>
      <c r="PVL6" s="275"/>
      <c r="PVM6" s="275"/>
      <c r="PVN6" s="275"/>
      <c r="PVO6" s="275"/>
      <c r="PVP6" s="275"/>
      <c r="PVQ6" s="275"/>
      <c r="PVR6" s="275"/>
      <c r="PVS6" s="275"/>
      <c r="PVT6" s="275"/>
      <c r="PVU6" s="275"/>
      <c r="PVV6" s="275"/>
      <c r="PVW6" s="275"/>
      <c r="PVX6" s="275"/>
      <c r="PVY6" s="275"/>
      <c r="PVZ6" s="275"/>
      <c r="PWA6" s="275"/>
      <c r="PWB6" s="275"/>
      <c r="PWC6" s="275"/>
      <c r="PWD6" s="275"/>
      <c r="PWE6" s="275"/>
      <c r="PWF6" s="275"/>
      <c r="PWG6" s="275"/>
      <c r="PWH6" s="275"/>
      <c r="PWI6" s="275"/>
      <c r="PWJ6" s="275"/>
      <c r="PWK6" s="275"/>
      <c r="PWL6" s="275"/>
      <c r="PWM6" s="275"/>
      <c r="PWN6" s="275"/>
      <c r="PWO6" s="275"/>
      <c r="PWP6" s="275"/>
      <c r="PWQ6" s="275"/>
      <c r="PWR6" s="275"/>
      <c r="PWS6" s="275"/>
      <c r="PWT6" s="275"/>
      <c r="PWU6" s="275"/>
      <c r="PWV6" s="275"/>
      <c r="PWW6" s="275"/>
      <c r="PWX6" s="275"/>
      <c r="PWY6" s="275"/>
      <c r="PWZ6" s="275"/>
      <c r="PXA6" s="275"/>
      <c r="PXB6" s="275"/>
      <c r="PXC6" s="275"/>
      <c r="PXD6" s="275"/>
      <c r="PXE6" s="275"/>
      <c r="PXF6" s="275"/>
      <c r="PXG6" s="275"/>
      <c r="PXH6" s="275"/>
      <c r="PXI6" s="275"/>
      <c r="PXJ6" s="275"/>
      <c r="PXK6" s="275"/>
      <c r="PXL6" s="275"/>
      <c r="PXM6" s="275"/>
      <c r="PXN6" s="275"/>
      <c r="PXO6" s="275"/>
      <c r="PXP6" s="275"/>
      <c r="PXQ6" s="275"/>
      <c r="PXR6" s="275"/>
      <c r="PXS6" s="275"/>
      <c r="PXT6" s="275"/>
      <c r="PXU6" s="275"/>
      <c r="PXV6" s="275"/>
      <c r="PXW6" s="275"/>
      <c r="PXX6" s="275"/>
      <c r="PXY6" s="275"/>
      <c r="PXZ6" s="275"/>
      <c r="PYA6" s="275"/>
      <c r="PYB6" s="275"/>
      <c r="PYC6" s="275"/>
      <c r="PYD6" s="275"/>
      <c r="PYE6" s="275"/>
      <c r="PYF6" s="275"/>
      <c r="PYG6" s="275"/>
      <c r="PYH6" s="275"/>
      <c r="PYI6" s="275"/>
      <c r="PYJ6" s="275"/>
      <c r="PYK6" s="275"/>
      <c r="PYL6" s="275"/>
      <c r="PYM6" s="275"/>
      <c r="PYN6" s="275"/>
      <c r="PYO6" s="275"/>
      <c r="PYP6" s="275"/>
      <c r="PYQ6" s="275"/>
      <c r="PYR6" s="275"/>
      <c r="PYS6" s="275"/>
      <c r="PYT6" s="275"/>
      <c r="PYU6" s="275"/>
      <c r="PYV6" s="275"/>
      <c r="PYW6" s="275"/>
      <c r="PYX6" s="275"/>
      <c r="PYY6" s="275"/>
      <c r="PYZ6" s="275"/>
      <c r="PZA6" s="275"/>
      <c r="PZB6" s="275"/>
      <c r="PZC6" s="275"/>
      <c r="PZD6" s="275"/>
      <c r="PZE6" s="275"/>
      <c r="PZF6" s="275"/>
      <c r="PZG6" s="275"/>
      <c r="PZH6" s="275"/>
      <c r="PZI6" s="275"/>
      <c r="PZJ6" s="275"/>
      <c r="PZK6" s="275"/>
      <c r="PZL6" s="275"/>
      <c r="PZM6" s="275"/>
      <c r="PZN6" s="275"/>
      <c r="PZO6" s="275"/>
      <c r="PZP6" s="275"/>
      <c r="PZQ6" s="275"/>
      <c r="PZR6" s="275"/>
      <c r="PZS6" s="275"/>
      <c r="PZT6" s="275"/>
      <c r="PZU6" s="275"/>
      <c r="PZV6" s="275"/>
      <c r="PZW6" s="275"/>
      <c r="PZX6" s="275"/>
      <c r="PZY6" s="275"/>
      <c r="PZZ6" s="275"/>
      <c r="QAA6" s="275"/>
      <c r="QAB6" s="275"/>
      <c r="QAC6" s="275"/>
      <c r="QAD6" s="275"/>
      <c r="QAE6" s="275"/>
      <c r="QAF6" s="275"/>
      <c r="QAG6" s="275"/>
      <c r="QAH6" s="275"/>
      <c r="QAI6" s="275"/>
      <c r="QAJ6" s="275"/>
      <c r="QAK6" s="275"/>
      <c r="QAL6" s="275"/>
      <c r="QAM6" s="275"/>
      <c r="QAN6" s="275"/>
      <c r="QAO6" s="275"/>
      <c r="QAP6" s="275"/>
      <c r="QAQ6" s="275"/>
      <c r="QAR6" s="275"/>
      <c r="QAS6" s="275"/>
      <c r="QAT6" s="275"/>
      <c r="QAU6" s="275"/>
      <c r="QAV6" s="275"/>
      <c r="QAW6" s="275"/>
      <c r="QAX6" s="275"/>
      <c r="QAY6" s="275"/>
      <c r="QAZ6" s="275"/>
      <c r="QBA6" s="275"/>
      <c r="QBB6" s="275"/>
      <c r="QBC6" s="275"/>
      <c r="QBD6" s="275"/>
      <c r="QBE6" s="275"/>
      <c r="QBF6" s="275"/>
      <c r="QBG6" s="275"/>
      <c r="QBH6" s="275"/>
      <c r="QBI6" s="275"/>
      <c r="QBJ6" s="275"/>
      <c r="QBK6" s="275"/>
      <c r="QBL6" s="275"/>
      <c r="QBM6" s="275"/>
      <c r="QBN6" s="275"/>
      <c r="QBO6" s="275"/>
      <c r="QBP6" s="275"/>
      <c r="QBQ6" s="275"/>
      <c r="QBR6" s="275"/>
      <c r="QBS6" s="275"/>
      <c r="QBT6" s="275"/>
      <c r="QBU6" s="275"/>
      <c r="QBV6" s="275"/>
      <c r="QBW6" s="275"/>
      <c r="QBX6" s="275"/>
      <c r="QBY6" s="275"/>
      <c r="QBZ6" s="275"/>
      <c r="QCA6" s="275"/>
      <c r="QCB6" s="275"/>
      <c r="QCC6" s="275"/>
      <c r="QCD6" s="275"/>
      <c r="QCE6" s="275"/>
      <c r="QCF6" s="275"/>
      <c r="QCG6" s="275"/>
      <c r="QCH6" s="275"/>
      <c r="QCI6" s="275"/>
      <c r="QCJ6" s="275"/>
      <c r="QCK6" s="275"/>
      <c r="QCL6" s="275"/>
      <c r="QCM6" s="275"/>
      <c r="QCN6" s="275"/>
      <c r="QCO6" s="275"/>
      <c r="QCP6" s="275"/>
      <c r="QCQ6" s="275"/>
      <c r="QCR6" s="275"/>
      <c r="QCS6" s="275"/>
      <c r="QCT6" s="275"/>
      <c r="QCU6" s="275"/>
      <c r="QCV6" s="275"/>
      <c r="QCW6" s="275"/>
      <c r="QCX6" s="275"/>
      <c r="QCY6" s="275"/>
      <c r="QCZ6" s="275"/>
      <c r="QDA6" s="275"/>
      <c r="QDB6" s="275"/>
      <c r="QDC6" s="275"/>
      <c r="QDD6" s="275"/>
      <c r="QDE6" s="275"/>
      <c r="QDF6" s="275"/>
      <c r="QDG6" s="275"/>
      <c r="QDH6" s="275"/>
      <c r="QDI6" s="275"/>
      <c r="QDJ6" s="275"/>
      <c r="QDK6" s="275"/>
      <c r="QDL6" s="275"/>
      <c r="QDM6" s="275"/>
      <c r="QDN6" s="275"/>
      <c r="QDO6" s="275"/>
      <c r="QDP6" s="275"/>
      <c r="QDQ6" s="275"/>
      <c r="QDR6" s="275"/>
      <c r="QDS6" s="275"/>
      <c r="QDT6" s="275"/>
      <c r="QDU6" s="275"/>
      <c r="QDV6" s="275"/>
      <c r="QDW6" s="275"/>
      <c r="QDX6" s="275"/>
      <c r="QDY6" s="275"/>
      <c r="QDZ6" s="275"/>
      <c r="QEA6" s="275"/>
      <c r="QEB6" s="275"/>
      <c r="QEC6" s="275"/>
      <c r="QED6" s="275"/>
      <c r="QEE6" s="275"/>
      <c r="QEF6" s="275"/>
      <c r="QEG6" s="275"/>
      <c r="QEH6" s="275"/>
      <c r="QEI6" s="275"/>
      <c r="QEJ6" s="275"/>
      <c r="QEK6" s="275"/>
      <c r="QEL6" s="275"/>
      <c r="QEM6" s="275"/>
      <c r="QEN6" s="275"/>
      <c r="QEO6" s="275"/>
      <c r="QEP6" s="275"/>
      <c r="QEQ6" s="275"/>
      <c r="QER6" s="275"/>
      <c r="QES6" s="275"/>
      <c r="QET6" s="275"/>
      <c r="QEU6" s="275"/>
      <c r="QEV6" s="275"/>
      <c r="QEW6" s="275"/>
      <c r="QEX6" s="275"/>
      <c r="QEY6" s="275"/>
      <c r="QEZ6" s="275"/>
      <c r="QFA6" s="275"/>
      <c r="QFB6" s="275"/>
      <c r="QFC6" s="275"/>
      <c r="QFD6" s="275"/>
      <c r="QFE6" s="275"/>
      <c r="QFF6" s="275"/>
      <c r="QFG6" s="275"/>
      <c r="QFH6" s="275"/>
      <c r="QFI6" s="275"/>
      <c r="QFJ6" s="275"/>
      <c r="QFK6" s="275"/>
      <c r="QFL6" s="275"/>
      <c r="QFM6" s="275"/>
      <c r="QFN6" s="275"/>
      <c r="QFO6" s="275"/>
      <c r="QFP6" s="275"/>
      <c r="QFQ6" s="275"/>
      <c r="QFR6" s="275"/>
      <c r="QFS6" s="275"/>
      <c r="QFT6" s="275"/>
      <c r="QFU6" s="275"/>
      <c r="QFV6" s="275"/>
      <c r="QFW6" s="275"/>
      <c r="QFX6" s="275"/>
      <c r="QFY6" s="275"/>
      <c r="QFZ6" s="275"/>
      <c r="QGA6" s="275"/>
      <c r="QGB6" s="275"/>
      <c r="QGC6" s="275"/>
      <c r="QGD6" s="275"/>
      <c r="QGE6" s="275"/>
      <c r="QGF6" s="275"/>
      <c r="QGG6" s="275"/>
      <c r="QGH6" s="275"/>
      <c r="QGI6" s="275"/>
      <c r="QGJ6" s="275"/>
      <c r="QGK6" s="275"/>
      <c r="QGL6" s="275"/>
      <c r="QGM6" s="275"/>
      <c r="QGN6" s="275"/>
      <c r="QGO6" s="275"/>
      <c r="QGP6" s="275"/>
      <c r="QGQ6" s="275"/>
      <c r="QGR6" s="275"/>
      <c r="QGS6" s="275"/>
      <c r="QGT6" s="275"/>
      <c r="QGU6" s="275"/>
      <c r="QGV6" s="275"/>
      <c r="QGW6" s="275"/>
      <c r="QGX6" s="275"/>
      <c r="QGY6" s="275"/>
      <c r="QGZ6" s="275"/>
      <c r="QHA6" s="275"/>
      <c r="QHB6" s="275"/>
      <c r="QHC6" s="275"/>
      <c r="QHD6" s="275"/>
      <c r="QHE6" s="275"/>
      <c r="QHF6" s="275"/>
      <c r="QHG6" s="275"/>
      <c r="QHH6" s="275"/>
      <c r="QHI6" s="275"/>
      <c r="QHJ6" s="275"/>
      <c r="QHK6" s="275"/>
      <c r="QHL6" s="275"/>
      <c r="QHM6" s="275"/>
      <c r="QHN6" s="275"/>
      <c r="QHO6" s="275"/>
      <c r="QHP6" s="275"/>
      <c r="QHQ6" s="275"/>
      <c r="QHR6" s="275"/>
      <c r="QHS6" s="275"/>
      <c r="QHT6" s="275"/>
      <c r="QHU6" s="275"/>
      <c r="QHV6" s="275"/>
      <c r="QHW6" s="275"/>
      <c r="QHX6" s="275"/>
      <c r="QHY6" s="275"/>
      <c r="QHZ6" s="275"/>
      <c r="QIA6" s="275"/>
      <c r="QIB6" s="275"/>
      <c r="QIC6" s="275"/>
      <c r="QID6" s="275"/>
      <c r="QIE6" s="275"/>
      <c r="QIF6" s="275"/>
      <c r="QIG6" s="275"/>
      <c r="QIH6" s="275"/>
      <c r="QII6" s="275"/>
      <c r="QIJ6" s="275"/>
      <c r="QIK6" s="275"/>
      <c r="QIL6" s="275"/>
      <c r="QIM6" s="275"/>
      <c r="QIN6" s="275"/>
      <c r="QIO6" s="275"/>
      <c r="QIP6" s="275"/>
      <c r="QIQ6" s="275"/>
      <c r="QIR6" s="275"/>
      <c r="QIS6" s="275"/>
      <c r="QIT6" s="275"/>
      <c r="QIU6" s="275"/>
      <c r="QIV6" s="275"/>
      <c r="QIW6" s="275"/>
      <c r="QIX6" s="275"/>
      <c r="QIY6" s="275"/>
      <c r="QIZ6" s="275"/>
      <c r="QJA6" s="275"/>
      <c r="QJB6" s="275"/>
      <c r="QJC6" s="275"/>
      <c r="QJD6" s="275"/>
      <c r="QJE6" s="275"/>
      <c r="QJF6" s="275"/>
      <c r="QJG6" s="275"/>
      <c r="QJH6" s="275"/>
      <c r="QJI6" s="275"/>
      <c r="QJJ6" s="275"/>
      <c r="QJK6" s="275"/>
      <c r="QJL6" s="275"/>
      <c r="QJM6" s="275"/>
      <c r="QJN6" s="275"/>
      <c r="QJO6" s="275"/>
      <c r="QJP6" s="275"/>
      <c r="QJQ6" s="275"/>
      <c r="QJR6" s="275"/>
      <c r="QJS6" s="275"/>
      <c r="QJT6" s="275"/>
      <c r="QJU6" s="275"/>
      <c r="QJV6" s="275"/>
      <c r="QJW6" s="275"/>
      <c r="QJX6" s="275"/>
      <c r="QJY6" s="275"/>
      <c r="QJZ6" s="275"/>
      <c r="QKA6" s="275"/>
      <c r="QKB6" s="275"/>
      <c r="QKC6" s="275"/>
      <c r="QKD6" s="275"/>
      <c r="QKE6" s="275"/>
      <c r="QKF6" s="275"/>
      <c r="QKG6" s="275"/>
      <c r="QKH6" s="275"/>
      <c r="QKI6" s="275"/>
      <c r="QKJ6" s="275"/>
      <c r="QKK6" s="275"/>
      <c r="QKL6" s="275"/>
      <c r="QKM6" s="275"/>
      <c r="QKN6" s="275"/>
      <c r="QKO6" s="275"/>
      <c r="QKP6" s="275"/>
      <c r="QKQ6" s="275"/>
      <c r="QKR6" s="275"/>
      <c r="QKS6" s="275"/>
      <c r="QKT6" s="275"/>
      <c r="QKU6" s="275"/>
      <c r="QKV6" s="275"/>
      <c r="QKW6" s="275"/>
      <c r="QKX6" s="275"/>
      <c r="QKY6" s="275"/>
      <c r="QKZ6" s="275"/>
      <c r="QLA6" s="275"/>
      <c r="QLB6" s="275"/>
      <c r="QLC6" s="275"/>
      <c r="QLD6" s="275"/>
      <c r="QLE6" s="275"/>
      <c r="QLF6" s="275"/>
      <c r="QLG6" s="275"/>
      <c r="QLH6" s="275"/>
      <c r="QLI6" s="275"/>
      <c r="QLJ6" s="275"/>
      <c r="QLK6" s="275"/>
      <c r="QLL6" s="275"/>
      <c r="QLM6" s="275"/>
      <c r="QLN6" s="275"/>
      <c r="QLO6" s="275"/>
      <c r="QLP6" s="275"/>
      <c r="QLQ6" s="275"/>
      <c r="QLR6" s="275"/>
      <c r="QLS6" s="275"/>
      <c r="QLT6" s="275"/>
      <c r="QLU6" s="275"/>
      <c r="QLV6" s="275"/>
      <c r="QLW6" s="275"/>
      <c r="QLX6" s="275"/>
      <c r="QLY6" s="275"/>
      <c r="QLZ6" s="275"/>
      <c r="QMA6" s="275"/>
      <c r="QMB6" s="275"/>
      <c r="QMC6" s="275"/>
      <c r="QMD6" s="275"/>
      <c r="QME6" s="275"/>
      <c r="QMF6" s="275"/>
      <c r="QMG6" s="275"/>
      <c r="QMH6" s="275"/>
      <c r="QMI6" s="275"/>
      <c r="QMJ6" s="275"/>
      <c r="QMK6" s="275"/>
      <c r="QML6" s="275"/>
      <c r="QMM6" s="275"/>
      <c r="QMN6" s="275"/>
      <c r="QMO6" s="275"/>
      <c r="QMP6" s="275"/>
      <c r="QMQ6" s="275"/>
      <c r="QMR6" s="275"/>
      <c r="QMS6" s="275"/>
      <c r="QMT6" s="275"/>
      <c r="QMU6" s="275"/>
      <c r="QMV6" s="275"/>
      <c r="QMW6" s="275"/>
      <c r="QMX6" s="275"/>
      <c r="QMY6" s="275"/>
      <c r="QMZ6" s="275"/>
      <c r="QNA6" s="275"/>
      <c r="QNB6" s="275"/>
      <c r="QNC6" s="275"/>
      <c r="QND6" s="275"/>
      <c r="QNE6" s="275"/>
      <c r="QNF6" s="275"/>
      <c r="QNG6" s="275"/>
      <c r="QNH6" s="275"/>
      <c r="QNI6" s="275"/>
      <c r="QNJ6" s="275"/>
      <c r="QNK6" s="275"/>
      <c r="QNL6" s="275"/>
      <c r="QNM6" s="275"/>
      <c r="QNN6" s="275"/>
      <c r="QNO6" s="275"/>
      <c r="QNP6" s="275"/>
      <c r="QNQ6" s="275"/>
      <c r="QNR6" s="275"/>
      <c r="QNS6" s="275"/>
      <c r="QNT6" s="275"/>
      <c r="QNU6" s="275"/>
      <c r="QNV6" s="275"/>
      <c r="QNW6" s="275"/>
      <c r="QNX6" s="275"/>
      <c r="QNY6" s="275"/>
      <c r="QNZ6" s="275"/>
      <c r="QOA6" s="275"/>
      <c r="QOB6" s="275"/>
      <c r="QOC6" s="275"/>
      <c r="QOD6" s="275"/>
      <c r="QOE6" s="275"/>
      <c r="QOF6" s="275"/>
      <c r="QOG6" s="275"/>
      <c r="QOH6" s="275"/>
      <c r="QOI6" s="275"/>
      <c r="QOJ6" s="275"/>
      <c r="QOK6" s="275"/>
      <c r="QOL6" s="275"/>
      <c r="QOM6" s="275"/>
      <c r="QON6" s="275"/>
      <c r="QOO6" s="275"/>
      <c r="QOP6" s="275"/>
      <c r="QOQ6" s="275"/>
      <c r="QOR6" s="275"/>
      <c r="QOS6" s="275"/>
      <c r="QOT6" s="275"/>
      <c r="QOU6" s="275"/>
      <c r="QOV6" s="275"/>
      <c r="QOW6" s="275"/>
      <c r="QOX6" s="275"/>
      <c r="QOY6" s="275"/>
      <c r="QOZ6" s="275"/>
      <c r="QPA6" s="275"/>
      <c r="QPB6" s="275"/>
      <c r="QPC6" s="275"/>
      <c r="QPD6" s="275"/>
      <c r="QPE6" s="275"/>
      <c r="QPF6" s="275"/>
      <c r="QPG6" s="275"/>
      <c r="QPH6" s="275"/>
      <c r="QPI6" s="275"/>
      <c r="QPJ6" s="275"/>
      <c r="QPK6" s="275"/>
      <c r="QPL6" s="275"/>
      <c r="QPM6" s="275"/>
      <c r="QPN6" s="275"/>
      <c r="QPO6" s="275"/>
      <c r="QPP6" s="275"/>
      <c r="QPQ6" s="275"/>
      <c r="QPR6" s="275"/>
      <c r="QPS6" s="275"/>
      <c r="QPT6" s="275"/>
      <c r="QPU6" s="275"/>
      <c r="QPV6" s="275"/>
      <c r="QPW6" s="275"/>
      <c r="QPX6" s="275"/>
      <c r="QPY6" s="275"/>
      <c r="QPZ6" s="275"/>
      <c r="QQA6" s="275"/>
      <c r="QQB6" s="275"/>
      <c r="QQC6" s="275"/>
      <c r="QQD6" s="275"/>
      <c r="QQE6" s="275"/>
      <c r="QQF6" s="275"/>
      <c r="QQG6" s="275"/>
      <c r="QQH6" s="275"/>
      <c r="QQI6" s="275"/>
      <c r="QQJ6" s="275"/>
      <c r="QQK6" s="275"/>
      <c r="QQL6" s="275"/>
      <c r="QQM6" s="275"/>
      <c r="QQN6" s="275"/>
      <c r="QQO6" s="275"/>
      <c r="QQP6" s="275"/>
      <c r="QQQ6" s="275"/>
      <c r="QQR6" s="275"/>
      <c r="QQS6" s="275"/>
      <c r="QQT6" s="275"/>
      <c r="QQU6" s="275"/>
      <c r="QQV6" s="275"/>
      <c r="QQW6" s="275"/>
      <c r="QQX6" s="275"/>
      <c r="QQY6" s="275"/>
      <c r="QQZ6" s="275"/>
      <c r="QRA6" s="275"/>
      <c r="QRB6" s="275"/>
      <c r="QRC6" s="275"/>
      <c r="QRD6" s="275"/>
      <c r="QRE6" s="275"/>
      <c r="QRF6" s="275"/>
      <c r="QRG6" s="275"/>
      <c r="QRH6" s="275"/>
      <c r="QRI6" s="275"/>
      <c r="QRJ6" s="275"/>
      <c r="QRK6" s="275"/>
      <c r="QRL6" s="275"/>
      <c r="QRM6" s="275"/>
      <c r="QRN6" s="275"/>
      <c r="QRO6" s="275"/>
      <c r="QRP6" s="275"/>
      <c r="QRQ6" s="275"/>
      <c r="QRR6" s="275"/>
      <c r="QRS6" s="275"/>
      <c r="QRT6" s="275"/>
      <c r="QRU6" s="275"/>
      <c r="QRV6" s="275"/>
      <c r="QRW6" s="275"/>
      <c r="QRX6" s="275"/>
      <c r="QRY6" s="275"/>
      <c r="QRZ6" s="275"/>
      <c r="QSA6" s="275"/>
      <c r="QSB6" s="275"/>
      <c r="QSC6" s="275"/>
      <c r="QSD6" s="275"/>
      <c r="QSE6" s="275"/>
      <c r="QSF6" s="275"/>
      <c r="QSG6" s="275"/>
      <c r="QSH6" s="275"/>
      <c r="QSI6" s="275"/>
      <c r="QSJ6" s="275"/>
      <c r="QSK6" s="275"/>
      <c r="QSL6" s="275"/>
      <c r="QSM6" s="275"/>
      <c r="QSN6" s="275"/>
      <c r="QSO6" s="275"/>
      <c r="QSP6" s="275"/>
      <c r="QSQ6" s="275"/>
      <c r="QSR6" s="275"/>
      <c r="QSS6" s="275"/>
      <c r="QST6" s="275"/>
      <c r="QSU6" s="275"/>
      <c r="QSV6" s="275"/>
      <c r="QSW6" s="275"/>
      <c r="QSX6" s="275"/>
      <c r="QSY6" s="275"/>
      <c r="QSZ6" s="275"/>
      <c r="QTA6" s="275"/>
      <c r="QTB6" s="275"/>
      <c r="QTC6" s="275"/>
      <c r="QTD6" s="275"/>
      <c r="QTE6" s="275"/>
      <c r="QTF6" s="275"/>
      <c r="QTG6" s="275"/>
      <c r="QTH6" s="275"/>
      <c r="QTI6" s="275"/>
      <c r="QTJ6" s="275"/>
      <c r="QTK6" s="275"/>
      <c r="QTL6" s="275"/>
      <c r="QTM6" s="275"/>
      <c r="QTN6" s="275"/>
      <c r="QTO6" s="275"/>
      <c r="QTP6" s="275"/>
      <c r="QTQ6" s="275"/>
      <c r="QTR6" s="275"/>
      <c r="QTS6" s="275"/>
      <c r="QTT6" s="275"/>
      <c r="QTU6" s="275"/>
      <c r="QTV6" s="275"/>
      <c r="QTW6" s="275"/>
      <c r="QTX6" s="275"/>
      <c r="QTY6" s="275"/>
      <c r="QTZ6" s="275"/>
      <c r="QUA6" s="275"/>
      <c r="QUB6" s="275"/>
      <c r="QUC6" s="275"/>
      <c r="QUD6" s="275"/>
      <c r="QUE6" s="275"/>
      <c r="QUF6" s="275"/>
      <c r="QUG6" s="275"/>
      <c r="QUH6" s="275"/>
      <c r="QUI6" s="275"/>
      <c r="QUJ6" s="275"/>
      <c r="QUK6" s="275"/>
      <c r="QUL6" s="275"/>
      <c r="QUM6" s="275"/>
      <c r="QUN6" s="275"/>
      <c r="QUO6" s="275"/>
      <c r="QUP6" s="275"/>
      <c r="QUQ6" s="275"/>
      <c r="QUR6" s="275"/>
      <c r="QUS6" s="275"/>
      <c r="QUT6" s="275"/>
      <c r="QUU6" s="275"/>
      <c r="QUV6" s="275"/>
      <c r="QUW6" s="275"/>
      <c r="QUX6" s="275"/>
      <c r="QUY6" s="275"/>
      <c r="QUZ6" s="275"/>
      <c r="QVA6" s="275"/>
      <c r="QVB6" s="275"/>
      <c r="QVC6" s="275"/>
      <c r="QVD6" s="275"/>
      <c r="QVE6" s="275"/>
      <c r="QVF6" s="275"/>
      <c r="QVG6" s="275"/>
      <c r="QVH6" s="275"/>
      <c r="QVI6" s="275"/>
      <c r="QVJ6" s="275"/>
      <c r="QVK6" s="275"/>
      <c r="QVL6" s="275"/>
      <c r="QVM6" s="275"/>
      <c r="QVN6" s="275"/>
      <c r="QVO6" s="275"/>
      <c r="QVP6" s="275"/>
      <c r="QVQ6" s="275"/>
      <c r="QVR6" s="275"/>
      <c r="QVS6" s="275"/>
      <c r="QVT6" s="275"/>
      <c r="QVU6" s="275"/>
      <c r="QVV6" s="275"/>
      <c r="QVW6" s="275"/>
      <c r="QVX6" s="275"/>
      <c r="QVY6" s="275"/>
      <c r="QVZ6" s="275"/>
      <c r="QWA6" s="275"/>
      <c r="QWB6" s="275"/>
      <c r="QWC6" s="275"/>
      <c r="QWD6" s="275"/>
      <c r="QWE6" s="275"/>
      <c r="QWF6" s="275"/>
      <c r="QWG6" s="275"/>
      <c r="QWH6" s="275"/>
      <c r="QWI6" s="275"/>
      <c r="QWJ6" s="275"/>
      <c r="QWK6" s="275"/>
      <c r="QWL6" s="275"/>
      <c r="QWM6" s="275"/>
      <c r="QWN6" s="275"/>
      <c r="QWO6" s="275"/>
      <c r="QWP6" s="275"/>
      <c r="QWQ6" s="275"/>
      <c r="QWR6" s="275"/>
      <c r="QWS6" s="275"/>
      <c r="QWT6" s="275"/>
      <c r="QWU6" s="275"/>
      <c r="QWV6" s="275"/>
      <c r="QWW6" s="275"/>
      <c r="QWX6" s="275"/>
      <c r="QWY6" s="275"/>
      <c r="QWZ6" s="275"/>
      <c r="QXA6" s="275"/>
      <c r="QXB6" s="275"/>
      <c r="QXC6" s="275"/>
      <c r="QXD6" s="275"/>
      <c r="QXE6" s="275"/>
      <c r="QXF6" s="275"/>
      <c r="QXG6" s="275"/>
      <c r="QXH6" s="275"/>
      <c r="QXI6" s="275"/>
      <c r="QXJ6" s="275"/>
      <c r="QXK6" s="275"/>
      <c r="QXL6" s="275"/>
      <c r="QXM6" s="275"/>
      <c r="QXN6" s="275"/>
      <c r="QXO6" s="275"/>
      <c r="QXP6" s="275"/>
      <c r="QXQ6" s="275"/>
      <c r="QXR6" s="275"/>
      <c r="QXS6" s="275"/>
      <c r="QXT6" s="275"/>
      <c r="QXU6" s="275"/>
      <c r="QXV6" s="275"/>
      <c r="QXW6" s="275"/>
      <c r="QXX6" s="275"/>
      <c r="QXY6" s="275"/>
      <c r="QXZ6" s="275"/>
      <c r="QYA6" s="275"/>
      <c r="QYB6" s="275"/>
      <c r="QYC6" s="275"/>
      <c r="QYD6" s="275"/>
      <c r="QYE6" s="275"/>
      <c r="QYF6" s="275"/>
      <c r="QYG6" s="275"/>
      <c r="QYH6" s="275"/>
      <c r="QYI6" s="275"/>
      <c r="QYJ6" s="275"/>
      <c r="QYK6" s="275"/>
      <c r="QYL6" s="275"/>
      <c r="QYM6" s="275"/>
      <c r="QYN6" s="275"/>
      <c r="QYO6" s="275"/>
      <c r="QYP6" s="275"/>
      <c r="QYQ6" s="275"/>
      <c r="QYR6" s="275"/>
      <c r="QYS6" s="275"/>
      <c r="QYT6" s="275"/>
      <c r="QYU6" s="275"/>
      <c r="QYV6" s="275"/>
      <c r="QYW6" s="275"/>
      <c r="QYX6" s="275"/>
      <c r="QYY6" s="275"/>
      <c r="QYZ6" s="275"/>
      <c r="QZA6" s="275"/>
      <c r="QZB6" s="275"/>
      <c r="QZC6" s="275"/>
      <c r="QZD6" s="275"/>
      <c r="QZE6" s="275"/>
      <c r="QZF6" s="275"/>
      <c r="QZG6" s="275"/>
      <c r="QZH6" s="275"/>
      <c r="QZI6" s="275"/>
      <c r="QZJ6" s="275"/>
      <c r="QZK6" s="275"/>
      <c r="QZL6" s="275"/>
      <c r="QZM6" s="275"/>
      <c r="QZN6" s="275"/>
      <c r="QZO6" s="275"/>
      <c r="QZP6" s="275"/>
      <c r="QZQ6" s="275"/>
      <c r="QZR6" s="275"/>
      <c r="QZS6" s="275"/>
      <c r="QZT6" s="275"/>
      <c r="QZU6" s="275"/>
      <c r="QZV6" s="275"/>
      <c r="QZW6" s="275"/>
      <c r="QZX6" s="275"/>
      <c r="QZY6" s="275"/>
      <c r="QZZ6" s="275"/>
      <c r="RAA6" s="275"/>
      <c r="RAB6" s="275"/>
      <c r="RAC6" s="275"/>
      <c r="RAD6" s="275"/>
      <c r="RAE6" s="275"/>
      <c r="RAF6" s="275"/>
      <c r="RAG6" s="275"/>
      <c r="RAH6" s="275"/>
      <c r="RAI6" s="275"/>
      <c r="RAJ6" s="275"/>
      <c r="RAK6" s="275"/>
      <c r="RAL6" s="275"/>
      <c r="RAM6" s="275"/>
      <c r="RAN6" s="275"/>
      <c r="RAO6" s="275"/>
      <c r="RAP6" s="275"/>
      <c r="RAQ6" s="275"/>
      <c r="RAR6" s="275"/>
      <c r="RAS6" s="275"/>
      <c r="RAT6" s="275"/>
      <c r="RAU6" s="275"/>
      <c r="RAV6" s="275"/>
      <c r="RAW6" s="275"/>
      <c r="RAX6" s="275"/>
      <c r="RAY6" s="275"/>
      <c r="RAZ6" s="275"/>
      <c r="RBA6" s="275"/>
      <c r="RBB6" s="275"/>
      <c r="RBC6" s="275"/>
      <c r="RBD6" s="275"/>
      <c r="RBE6" s="275"/>
      <c r="RBF6" s="275"/>
      <c r="RBG6" s="275"/>
      <c r="RBH6" s="275"/>
      <c r="RBI6" s="275"/>
      <c r="RBJ6" s="275"/>
      <c r="RBK6" s="275"/>
      <c r="RBL6" s="275"/>
      <c r="RBM6" s="275"/>
      <c r="RBN6" s="275"/>
      <c r="RBO6" s="275"/>
      <c r="RBP6" s="275"/>
      <c r="RBQ6" s="275"/>
      <c r="RBR6" s="275"/>
      <c r="RBS6" s="275"/>
      <c r="RBT6" s="275"/>
      <c r="RBU6" s="275"/>
      <c r="RBV6" s="275"/>
      <c r="RBW6" s="275"/>
      <c r="RBX6" s="275"/>
      <c r="RBY6" s="275"/>
      <c r="RBZ6" s="275"/>
      <c r="RCA6" s="275"/>
      <c r="RCB6" s="275"/>
      <c r="RCC6" s="275"/>
      <c r="RCD6" s="275"/>
      <c r="RCE6" s="275"/>
      <c r="RCF6" s="275"/>
      <c r="RCG6" s="275"/>
      <c r="RCH6" s="275"/>
      <c r="RCI6" s="275"/>
      <c r="RCJ6" s="275"/>
      <c r="RCK6" s="275"/>
      <c r="RCL6" s="275"/>
      <c r="RCM6" s="275"/>
      <c r="RCN6" s="275"/>
      <c r="RCO6" s="275"/>
      <c r="RCP6" s="275"/>
      <c r="RCQ6" s="275"/>
      <c r="RCR6" s="275"/>
      <c r="RCS6" s="275"/>
      <c r="RCT6" s="275"/>
      <c r="RCU6" s="275"/>
      <c r="RCV6" s="275"/>
      <c r="RCW6" s="275"/>
      <c r="RCX6" s="275"/>
      <c r="RCY6" s="275"/>
      <c r="RCZ6" s="275"/>
      <c r="RDA6" s="275"/>
      <c r="RDB6" s="275"/>
      <c r="RDC6" s="275"/>
      <c r="RDD6" s="275"/>
      <c r="RDE6" s="275"/>
      <c r="RDF6" s="275"/>
      <c r="RDG6" s="275"/>
      <c r="RDH6" s="275"/>
      <c r="RDI6" s="275"/>
      <c r="RDJ6" s="275"/>
      <c r="RDK6" s="275"/>
      <c r="RDL6" s="275"/>
      <c r="RDM6" s="275"/>
      <c r="RDN6" s="275"/>
      <c r="RDO6" s="275"/>
      <c r="RDP6" s="275"/>
      <c r="RDQ6" s="275"/>
      <c r="RDR6" s="275"/>
      <c r="RDS6" s="275"/>
      <c r="RDT6" s="275"/>
      <c r="RDU6" s="275"/>
      <c r="RDV6" s="275"/>
      <c r="RDW6" s="275"/>
      <c r="RDX6" s="275"/>
      <c r="RDY6" s="275"/>
      <c r="RDZ6" s="275"/>
      <c r="REA6" s="275"/>
      <c r="REB6" s="275"/>
      <c r="REC6" s="275"/>
      <c r="RED6" s="275"/>
      <c r="REE6" s="275"/>
      <c r="REF6" s="275"/>
      <c r="REG6" s="275"/>
      <c r="REH6" s="275"/>
      <c r="REI6" s="275"/>
      <c r="REJ6" s="275"/>
      <c r="REK6" s="275"/>
      <c r="REL6" s="275"/>
      <c r="REM6" s="275"/>
      <c r="REN6" s="275"/>
      <c r="REO6" s="275"/>
      <c r="REP6" s="275"/>
      <c r="REQ6" s="275"/>
      <c r="RER6" s="275"/>
      <c r="RES6" s="275"/>
      <c r="RET6" s="275"/>
      <c r="REU6" s="275"/>
      <c r="REV6" s="275"/>
      <c r="REW6" s="275"/>
      <c r="REX6" s="275"/>
      <c r="REY6" s="275"/>
      <c r="REZ6" s="275"/>
      <c r="RFA6" s="275"/>
      <c r="RFB6" s="275"/>
      <c r="RFC6" s="275"/>
      <c r="RFD6" s="275"/>
      <c r="RFE6" s="275"/>
      <c r="RFF6" s="275"/>
      <c r="RFG6" s="275"/>
      <c r="RFH6" s="275"/>
      <c r="RFI6" s="275"/>
      <c r="RFJ6" s="275"/>
      <c r="RFK6" s="275"/>
      <c r="RFL6" s="275"/>
      <c r="RFM6" s="275"/>
      <c r="RFN6" s="275"/>
      <c r="RFO6" s="275"/>
      <c r="RFP6" s="275"/>
      <c r="RFQ6" s="275"/>
      <c r="RFR6" s="275"/>
      <c r="RFS6" s="275"/>
      <c r="RFT6" s="275"/>
      <c r="RFU6" s="275"/>
      <c r="RFV6" s="275"/>
      <c r="RFW6" s="275"/>
      <c r="RFX6" s="275"/>
      <c r="RFY6" s="275"/>
      <c r="RFZ6" s="275"/>
      <c r="RGA6" s="275"/>
      <c r="RGB6" s="275"/>
      <c r="RGC6" s="275"/>
      <c r="RGD6" s="275"/>
      <c r="RGE6" s="275"/>
      <c r="RGF6" s="275"/>
      <c r="RGG6" s="275"/>
      <c r="RGH6" s="275"/>
      <c r="RGI6" s="275"/>
      <c r="RGJ6" s="275"/>
      <c r="RGK6" s="275"/>
      <c r="RGL6" s="275"/>
      <c r="RGM6" s="275"/>
      <c r="RGN6" s="275"/>
      <c r="RGO6" s="275"/>
      <c r="RGP6" s="275"/>
      <c r="RGQ6" s="275"/>
      <c r="RGR6" s="275"/>
      <c r="RGS6" s="275"/>
      <c r="RGT6" s="275"/>
      <c r="RGU6" s="275"/>
      <c r="RGV6" s="275"/>
      <c r="RGW6" s="275"/>
      <c r="RGX6" s="275"/>
      <c r="RGY6" s="275"/>
      <c r="RGZ6" s="275"/>
      <c r="RHA6" s="275"/>
      <c r="RHB6" s="275"/>
      <c r="RHC6" s="275"/>
      <c r="RHD6" s="275"/>
      <c r="RHE6" s="275"/>
      <c r="RHF6" s="275"/>
      <c r="RHG6" s="275"/>
      <c r="RHH6" s="275"/>
      <c r="RHI6" s="275"/>
      <c r="RHJ6" s="275"/>
      <c r="RHK6" s="275"/>
      <c r="RHL6" s="275"/>
      <c r="RHM6" s="275"/>
      <c r="RHN6" s="275"/>
      <c r="RHO6" s="275"/>
      <c r="RHP6" s="275"/>
      <c r="RHQ6" s="275"/>
      <c r="RHR6" s="275"/>
      <c r="RHS6" s="275"/>
      <c r="RHT6" s="275"/>
      <c r="RHU6" s="275"/>
      <c r="RHV6" s="275"/>
      <c r="RHW6" s="275"/>
      <c r="RHX6" s="275"/>
      <c r="RHY6" s="275"/>
      <c r="RHZ6" s="275"/>
      <c r="RIA6" s="275"/>
      <c r="RIB6" s="275"/>
      <c r="RIC6" s="275"/>
      <c r="RID6" s="275"/>
      <c r="RIE6" s="275"/>
      <c r="RIF6" s="275"/>
      <c r="RIG6" s="275"/>
      <c r="RIH6" s="275"/>
      <c r="RII6" s="275"/>
      <c r="RIJ6" s="275"/>
      <c r="RIK6" s="275"/>
      <c r="RIL6" s="275"/>
      <c r="RIM6" s="275"/>
      <c r="RIN6" s="275"/>
      <c r="RIO6" s="275"/>
      <c r="RIP6" s="275"/>
      <c r="RIQ6" s="275"/>
      <c r="RIR6" s="275"/>
      <c r="RIS6" s="275"/>
      <c r="RIT6" s="275"/>
      <c r="RIU6" s="275"/>
      <c r="RIV6" s="275"/>
      <c r="RIW6" s="275"/>
      <c r="RIX6" s="275"/>
      <c r="RIY6" s="275"/>
      <c r="RIZ6" s="275"/>
      <c r="RJA6" s="275"/>
      <c r="RJB6" s="275"/>
      <c r="RJC6" s="275"/>
      <c r="RJD6" s="275"/>
      <c r="RJE6" s="275"/>
      <c r="RJF6" s="275"/>
      <c r="RJG6" s="275"/>
      <c r="RJH6" s="275"/>
      <c r="RJI6" s="275"/>
      <c r="RJJ6" s="275"/>
      <c r="RJK6" s="275"/>
      <c r="RJL6" s="275"/>
      <c r="RJM6" s="275"/>
      <c r="RJN6" s="275"/>
      <c r="RJO6" s="275"/>
      <c r="RJP6" s="275"/>
      <c r="RJQ6" s="275"/>
      <c r="RJR6" s="275"/>
      <c r="RJS6" s="275"/>
      <c r="RJT6" s="275"/>
      <c r="RJU6" s="275"/>
      <c r="RJV6" s="275"/>
      <c r="RJW6" s="275"/>
      <c r="RJX6" s="275"/>
      <c r="RJY6" s="275"/>
      <c r="RJZ6" s="275"/>
      <c r="RKA6" s="275"/>
      <c r="RKB6" s="275"/>
      <c r="RKC6" s="275"/>
      <c r="RKD6" s="275"/>
      <c r="RKE6" s="275"/>
      <c r="RKF6" s="275"/>
      <c r="RKG6" s="275"/>
      <c r="RKH6" s="275"/>
      <c r="RKI6" s="275"/>
      <c r="RKJ6" s="275"/>
      <c r="RKK6" s="275"/>
      <c r="RKL6" s="275"/>
      <c r="RKM6" s="275"/>
      <c r="RKN6" s="275"/>
      <c r="RKO6" s="275"/>
      <c r="RKP6" s="275"/>
      <c r="RKQ6" s="275"/>
      <c r="RKR6" s="275"/>
      <c r="RKS6" s="275"/>
      <c r="RKT6" s="275"/>
      <c r="RKU6" s="275"/>
      <c r="RKV6" s="275"/>
      <c r="RKW6" s="275"/>
      <c r="RKX6" s="275"/>
      <c r="RKY6" s="275"/>
      <c r="RKZ6" s="275"/>
      <c r="RLA6" s="275"/>
      <c r="RLB6" s="275"/>
      <c r="RLC6" s="275"/>
      <c r="RLD6" s="275"/>
      <c r="RLE6" s="275"/>
      <c r="RLF6" s="275"/>
      <c r="RLG6" s="275"/>
      <c r="RLH6" s="275"/>
      <c r="RLI6" s="275"/>
      <c r="RLJ6" s="275"/>
      <c r="RLK6" s="275"/>
      <c r="RLL6" s="275"/>
      <c r="RLM6" s="275"/>
      <c r="RLN6" s="275"/>
      <c r="RLO6" s="275"/>
      <c r="RLP6" s="275"/>
      <c r="RLQ6" s="275"/>
      <c r="RLR6" s="275"/>
      <c r="RLS6" s="275"/>
      <c r="RLT6" s="275"/>
      <c r="RLU6" s="275"/>
      <c r="RLV6" s="275"/>
      <c r="RLW6" s="275"/>
      <c r="RLX6" s="275"/>
      <c r="RLY6" s="275"/>
      <c r="RLZ6" s="275"/>
      <c r="RMA6" s="275"/>
      <c r="RMB6" s="275"/>
      <c r="RMC6" s="275"/>
      <c r="RMD6" s="275"/>
      <c r="RME6" s="275"/>
      <c r="RMF6" s="275"/>
      <c r="RMG6" s="275"/>
      <c r="RMH6" s="275"/>
      <c r="RMI6" s="275"/>
      <c r="RMJ6" s="275"/>
      <c r="RMK6" s="275"/>
      <c r="RML6" s="275"/>
      <c r="RMM6" s="275"/>
      <c r="RMN6" s="275"/>
      <c r="RMO6" s="275"/>
      <c r="RMP6" s="275"/>
      <c r="RMQ6" s="275"/>
      <c r="RMR6" s="275"/>
      <c r="RMS6" s="275"/>
      <c r="RMT6" s="275"/>
      <c r="RMU6" s="275"/>
      <c r="RMV6" s="275"/>
      <c r="RMW6" s="275"/>
      <c r="RMX6" s="275"/>
      <c r="RMY6" s="275"/>
      <c r="RMZ6" s="275"/>
      <c r="RNA6" s="275"/>
      <c r="RNB6" s="275"/>
      <c r="RNC6" s="275"/>
      <c r="RND6" s="275"/>
      <c r="RNE6" s="275"/>
      <c r="RNF6" s="275"/>
      <c r="RNG6" s="275"/>
      <c r="RNH6" s="275"/>
      <c r="RNI6" s="275"/>
      <c r="RNJ6" s="275"/>
      <c r="RNK6" s="275"/>
      <c r="RNL6" s="275"/>
      <c r="RNM6" s="275"/>
      <c r="RNN6" s="275"/>
      <c r="RNO6" s="275"/>
      <c r="RNP6" s="275"/>
      <c r="RNQ6" s="275"/>
      <c r="RNR6" s="275"/>
      <c r="RNS6" s="275"/>
      <c r="RNT6" s="275"/>
      <c r="RNU6" s="275"/>
      <c r="RNV6" s="275"/>
      <c r="RNW6" s="275"/>
      <c r="RNX6" s="275"/>
      <c r="RNY6" s="275"/>
      <c r="RNZ6" s="275"/>
      <c r="ROA6" s="275"/>
      <c r="ROB6" s="275"/>
      <c r="ROC6" s="275"/>
      <c r="ROD6" s="275"/>
      <c r="ROE6" s="275"/>
      <c r="ROF6" s="275"/>
      <c r="ROG6" s="275"/>
      <c r="ROH6" s="275"/>
      <c r="ROI6" s="275"/>
      <c r="ROJ6" s="275"/>
      <c r="ROK6" s="275"/>
      <c r="ROL6" s="275"/>
      <c r="ROM6" s="275"/>
      <c r="RON6" s="275"/>
      <c r="ROO6" s="275"/>
      <c r="ROP6" s="275"/>
      <c r="ROQ6" s="275"/>
      <c r="ROR6" s="275"/>
      <c r="ROS6" s="275"/>
      <c r="ROT6" s="275"/>
      <c r="ROU6" s="275"/>
      <c r="ROV6" s="275"/>
      <c r="ROW6" s="275"/>
      <c r="ROX6" s="275"/>
      <c r="ROY6" s="275"/>
      <c r="ROZ6" s="275"/>
      <c r="RPA6" s="275"/>
      <c r="RPB6" s="275"/>
      <c r="RPC6" s="275"/>
      <c r="RPD6" s="275"/>
      <c r="RPE6" s="275"/>
      <c r="RPF6" s="275"/>
      <c r="RPG6" s="275"/>
      <c r="RPH6" s="275"/>
      <c r="RPI6" s="275"/>
      <c r="RPJ6" s="275"/>
      <c r="RPK6" s="275"/>
      <c r="RPL6" s="275"/>
      <c r="RPM6" s="275"/>
      <c r="RPN6" s="275"/>
      <c r="RPO6" s="275"/>
      <c r="RPP6" s="275"/>
      <c r="RPQ6" s="275"/>
      <c r="RPR6" s="275"/>
      <c r="RPS6" s="275"/>
      <c r="RPT6" s="275"/>
      <c r="RPU6" s="275"/>
      <c r="RPV6" s="275"/>
      <c r="RPW6" s="275"/>
      <c r="RPX6" s="275"/>
      <c r="RPY6" s="275"/>
      <c r="RPZ6" s="275"/>
      <c r="RQA6" s="275"/>
      <c r="RQB6" s="275"/>
      <c r="RQC6" s="275"/>
      <c r="RQD6" s="275"/>
      <c r="RQE6" s="275"/>
      <c r="RQF6" s="275"/>
      <c r="RQG6" s="275"/>
      <c r="RQH6" s="275"/>
      <c r="RQI6" s="275"/>
      <c r="RQJ6" s="275"/>
      <c r="RQK6" s="275"/>
      <c r="RQL6" s="275"/>
      <c r="RQM6" s="275"/>
      <c r="RQN6" s="275"/>
      <c r="RQO6" s="275"/>
      <c r="RQP6" s="275"/>
      <c r="RQQ6" s="275"/>
      <c r="RQR6" s="275"/>
      <c r="RQS6" s="275"/>
      <c r="RQT6" s="275"/>
      <c r="RQU6" s="275"/>
      <c r="RQV6" s="275"/>
      <c r="RQW6" s="275"/>
      <c r="RQX6" s="275"/>
      <c r="RQY6" s="275"/>
      <c r="RQZ6" s="275"/>
      <c r="RRA6" s="275"/>
      <c r="RRB6" s="275"/>
      <c r="RRC6" s="275"/>
      <c r="RRD6" s="275"/>
      <c r="RRE6" s="275"/>
      <c r="RRF6" s="275"/>
      <c r="RRG6" s="275"/>
      <c r="RRH6" s="275"/>
      <c r="RRI6" s="275"/>
      <c r="RRJ6" s="275"/>
      <c r="RRK6" s="275"/>
      <c r="RRL6" s="275"/>
      <c r="RRM6" s="275"/>
      <c r="RRN6" s="275"/>
      <c r="RRO6" s="275"/>
      <c r="RRP6" s="275"/>
      <c r="RRQ6" s="275"/>
      <c r="RRR6" s="275"/>
      <c r="RRS6" s="275"/>
      <c r="RRT6" s="275"/>
      <c r="RRU6" s="275"/>
      <c r="RRV6" s="275"/>
      <c r="RRW6" s="275"/>
      <c r="RRX6" s="275"/>
      <c r="RRY6" s="275"/>
      <c r="RRZ6" s="275"/>
      <c r="RSA6" s="275"/>
      <c r="RSB6" s="275"/>
      <c r="RSC6" s="275"/>
      <c r="RSD6" s="275"/>
      <c r="RSE6" s="275"/>
      <c r="RSF6" s="275"/>
      <c r="RSG6" s="275"/>
      <c r="RSH6" s="275"/>
      <c r="RSI6" s="275"/>
      <c r="RSJ6" s="275"/>
      <c r="RSK6" s="275"/>
      <c r="RSL6" s="275"/>
      <c r="RSM6" s="275"/>
      <c r="RSN6" s="275"/>
      <c r="RSO6" s="275"/>
      <c r="RSP6" s="275"/>
      <c r="RSQ6" s="275"/>
      <c r="RSR6" s="275"/>
      <c r="RSS6" s="275"/>
      <c r="RST6" s="275"/>
      <c r="RSU6" s="275"/>
      <c r="RSV6" s="275"/>
      <c r="RSW6" s="275"/>
      <c r="RSX6" s="275"/>
      <c r="RSY6" s="275"/>
      <c r="RSZ6" s="275"/>
      <c r="RTA6" s="275"/>
      <c r="RTB6" s="275"/>
      <c r="RTC6" s="275"/>
      <c r="RTD6" s="275"/>
      <c r="RTE6" s="275"/>
      <c r="RTF6" s="275"/>
      <c r="RTG6" s="275"/>
      <c r="RTH6" s="275"/>
      <c r="RTI6" s="275"/>
      <c r="RTJ6" s="275"/>
      <c r="RTK6" s="275"/>
      <c r="RTL6" s="275"/>
      <c r="RTM6" s="275"/>
      <c r="RTN6" s="275"/>
      <c r="RTO6" s="275"/>
      <c r="RTP6" s="275"/>
      <c r="RTQ6" s="275"/>
      <c r="RTR6" s="275"/>
      <c r="RTS6" s="275"/>
      <c r="RTT6" s="275"/>
      <c r="RTU6" s="275"/>
      <c r="RTV6" s="275"/>
      <c r="RTW6" s="275"/>
      <c r="RTX6" s="275"/>
      <c r="RTY6" s="275"/>
      <c r="RTZ6" s="275"/>
      <c r="RUA6" s="275"/>
      <c r="RUB6" s="275"/>
      <c r="RUC6" s="275"/>
      <c r="RUD6" s="275"/>
      <c r="RUE6" s="275"/>
      <c r="RUF6" s="275"/>
      <c r="RUG6" s="275"/>
      <c r="RUH6" s="275"/>
      <c r="RUI6" s="275"/>
      <c r="RUJ6" s="275"/>
      <c r="RUK6" s="275"/>
      <c r="RUL6" s="275"/>
      <c r="RUM6" s="275"/>
      <c r="RUN6" s="275"/>
      <c r="RUO6" s="275"/>
      <c r="RUP6" s="275"/>
      <c r="RUQ6" s="275"/>
      <c r="RUR6" s="275"/>
      <c r="RUS6" s="275"/>
      <c r="RUT6" s="275"/>
      <c r="RUU6" s="275"/>
      <c r="RUV6" s="275"/>
      <c r="RUW6" s="275"/>
      <c r="RUX6" s="275"/>
      <c r="RUY6" s="275"/>
      <c r="RUZ6" s="275"/>
      <c r="RVA6" s="275"/>
      <c r="RVB6" s="275"/>
      <c r="RVC6" s="275"/>
      <c r="RVD6" s="275"/>
      <c r="RVE6" s="275"/>
      <c r="RVF6" s="275"/>
      <c r="RVG6" s="275"/>
      <c r="RVH6" s="275"/>
      <c r="RVI6" s="275"/>
      <c r="RVJ6" s="275"/>
      <c r="RVK6" s="275"/>
      <c r="RVL6" s="275"/>
      <c r="RVM6" s="275"/>
      <c r="RVN6" s="275"/>
      <c r="RVO6" s="275"/>
      <c r="RVP6" s="275"/>
      <c r="RVQ6" s="275"/>
      <c r="RVR6" s="275"/>
      <c r="RVS6" s="275"/>
      <c r="RVT6" s="275"/>
      <c r="RVU6" s="275"/>
      <c r="RVV6" s="275"/>
      <c r="RVW6" s="275"/>
      <c r="RVX6" s="275"/>
      <c r="RVY6" s="275"/>
      <c r="RVZ6" s="275"/>
      <c r="RWA6" s="275"/>
      <c r="RWB6" s="275"/>
      <c r="RWC6" s="275"/>
      <c r="RWD6" s="275"/>
      <c r="RWE6" s="275"/>
      <c r="RWF6" s="275"/>
      <c r="RWG6" s="275"/>
      <c r="RWH6" s="275"/>
      <c r="RWI6" s="275"/>
      <c r="RWJ6" s="275"/>
      <c r="RWK6" s="275"/>
      <c r="RWL6" s="275"/>
      <c r="RWM6" s="275"/>
      <c r="RWN6" s="275"/>
      <c r="RWO6" s="275"/>
      <c r="RWP6" s="275"/>
      <c r="RWQ6" s="275"/>
      <c r="RWR6" s="275"/>
      <c r="RWS6" s="275"/>
      <c r="RWT6" s="275"/>
      <c r="RWU6" s="275"/>
      <c r="RWV6" s="275"/>
      <c r="RWW6" s="275"/>
      <c r="RWX6" s="275"/>
      <c r="RWY6" s="275"/>
      <c r="RWZ6" s="275"/>
      <c r="RXA6" s="275"/>
      <c r="RXB6" s="275"/>
      <c r="RXC6" s="275"/>
      <c r="RXD6" s="275"/>
      <c r="RXE6" s="275"/>
      <c r="RXF6" s="275"/>
      <c r="RXG6" s="275"/>
      <c r="RXH6" s="275"/>
      <c r="RXI6" s="275"/>
      <c r="RXJ6" s="275"/>
      <c r="RXK6" s="275"/>
      <c r="RXL6" s="275"/>
      <c r="RXM6" s="275"/>
      <c r="RXN6" s="275"/>
      <c r="RXO6" s="275"/>
      <c r="RXP6" s="275"/>
      <c r="RXQ6" s="275"/>
      <c r="RXR6" s="275"/>
      <c r="RXS6" s="275"/>
      <c r="RXT6" s="275"/>
      <c r="RXU6" s="275"/>
      <c r="RXV6" s="275"/>
      <c r="RXW6" s="275"/>
      <c r="RXX6" s="275"/>
      <c r="RXY6" s="275"/>
      <c r="RXZ6" s="275"/>
      <c r="RYA6" s="275"/>
      <c r="RYB6" s="275"/>
      <c r="RYC6" s="275"/>
      <c r="RYD6" s="275"/>
      <c r="RYE6" s="275"/>
      <c r="RYF6" s="275"/>
      <c r="RYG6" s="275"/>
      <c r="RYH6" s="275"/>
      <c r="RYI6" s="275"/>
      <c r="RYJ6" s="275"/>
      <c r="RYK6" s="275"/>
      <c r="RYL6" s="275"/>
      <c r="RYM6" s="275"/>
      <c r="RYN6" s="275"/>
      <c r="RYO6" s="275"/>
      <c r="RYP6" s="275"/>
      <c r="RYQ6" s="275"/>
      <c r="RYR6" s="275"/>
      <c r="RYS6" s="275"/>
      <c r="RYT6" s="275"/>
      <c r="RYU6" s="275"/>
      <c r="RYV6" s="275"/>
      <c r="RYW6" s="275"/>
      <c r="RYX6" s="275"/>
      <c r="RYY6" s="275"/>
      <c r="RYZ6" s="275"/>
      <c r="RZA6" s="275"/>
      <c r="RZB6" s="275"/>
      <c r="RZC6" s="275"/>
      <c r="RZD6" s="275"/>
      <c r="RZE6" s="275"/>
      <c r="RZF6" s="275"/>
      <c r="RZG6" s="275"/>
      <c r="RZH6" s="275"/>
      <c r="RZI6" s="275"/>
      <c r="RZJ6" s="275"/>
      <c r="RZK6" s="275"/>
      <c r="RZL6" s="275"/>
      <c r="RZM6" s="275"/>
      <c r="RZN6" s="275"/>
      <c r="RZO6" s="275"/>
      <c r="RZP6" s="275"/>
      <c r="RZQ6" s="275"/>
      <c r="RZR6" s="275"/>
      <c r="RZS6" s="275"/>
      <c r="RZT6" s="275"/>
      <c r="RZU6" s="275"/>
      <c r="RZV6" s="275"/>
      <c r="RZW6" s="275"/>
      <c r="RZX6" s="275"/>
      <c r="RZY6" s="275"/>
      <c r="RZZ6" s="275"/>
      <c r="SAA6" s="275"/>
      <c r="SAB6" s="275"/>
      <c r="SAC6" s="275"/>
      <c r="SAD6" s="275"/>
      <c r="SAE6" s="275"/>
      <c r="SAF6" s="275"/>
      <c r="SAG6" s="275"/>
      <c r="SAH6" s="275"/>
      <c r="SAI6" s="275"/>
      <c r="SAJ6" s="275"/>
      <c r="SAK6" s="275"/>
      <c r="SAL6" s="275"/>
      <c r="SAM6" s="275"/>
      <c r="SAN6" s="275"/>
      <c r="SAO6" s="275"/>
      <c r="SAP6" s="275"/>
      <c r="SAQ6" s="275"/>
      <c r="SAR6" s="275"/>
      <c r="SAS6" s="275"/>
      <c r="SAT6" s="275"/>
      <c r="SAU6" s="275"/>
      <c r="SAV6" s="275"/>
      <c r="SAW6" s="275"/>
      <c r="SAX6" s="275"/>
      <c r="SAY6" s="275"/>
      <c r="SAZ6" s="275"/>
      <c r="SBA6" s="275"/>
      <c r="SBB6" s="275"/>
      <c r="SBC6" s="275"/>
      <c r="SBD6" s="275"/>
      <c r="SBE6" s="275"/>
      <c r="SBF6" s="275"/>
      <c r="SBG6" s="275"/>
      <c r="SBH6" s="275"/>
      <c r="SBI6" s="275"/>
      <c r="SBJ6" s="275"/>
      <c r="SBK6" s="275"/>
      <c r="SBL6" s="275"/>
      <c r="SBM6" s="275"/>
      <c r="SBN6" s="275"/>
      <c r="SBO6" s="275"/>
      <c r="SBP6" s="275"/>
      <c r="SBQ6" s="275"/>
      <c r="SBR6" s="275"/>
      <c r="SBS6" s="275"/>
      <c r="SBT6" s="275"/>
      <c r="SBU6" s="275"/>
      <c r="SBV6" s="275"/>
      <c r="SBW6" s="275"/>
      <c r="SBX6" s="275"/>
      <c r="SBY6" s="275"/>
      <c r="SBZ6" s="275"/>
      <c r="SCA6" s="275"/>
      <c r="SCB6" s="275"/>
      <c r="SCC6" s="275"/>
      <c r="SCD6" s="275"/>
      <c r="SCE6" s="275"/>
      <c r="SCF6" s="275"/>
      <c r="SCG6" s="275"/>
      <c r="SCH6" s="275"/>
      <c r="SCI6" s="275"/>
      <c r="SCJ6" s="275"/>
      <c r="SCK6" s="275"/>
      <c r="SCL6" s="275"/>
      <c r="SCM6" s="275"/>
      <c r="SCN6" s="275"/>
      <c r="SCO6" s="275"/>
      <c r="SCP6" s="275"/>
      <c r="SCQ6" s="275"/>
      <c r="SCR6" s="275"/>
      <c r="SCS6" s="275"/>
      <c r="SCT6" s="275"/>
      <c r="SCU6" s="275"/>
      <c r="SCV6" s="275"/>
      <c r="SCW6" s="275"/>
      <c r="SCX6" s="275"/>
      <c r="SCY6" s="275"/>
      <c r="SCZ6" s="275"/>
      <c r="SDA6" s="275"/>
      <c r="SDB6" s="275"/>
      <c r="SDC6" s="275"/>
      <c r="SDD6" s="275"/>
      <c r="SDE6" s="275"/>
      <c r="SDF6" s="275"/>
      <c r="SDG6" s="275"/>
      <c r="SDH6" s="275"/>
      <c r="SDI6" s="275"/>
      <c r="SDJ6" s="275"/>
      <c r="SDK6" s="275"/>
      <c r="SDL6" s="275"/>
      <c r="SDM6" s="275"/>
      <c r="SDN6" s="275"/>
      <c r="SDO6" s="275"/>
      <c r="SDP6" s="275"/>
      <c r="SDQ6" s="275"/>
      <c r="SDR6" s="275"/>
      <c r="SDS6" s="275"/>
      <c r="SDT6" s="275"/>
      <c r="SDU6" s="275"/>
      <c r="SDV6" s="275"/>
      <c r="SDW6" s="275"/>
      <c r="SDX6" s="275"/>
      <c r="SDY6" s="275"/>
      <c r="SDZ6" s="275"/>
      <c r="SEA6" s="275"/>
      <c r="SEB6" s="275"/>
      <c r="SEC6" s="275"/>
      <c r="SED6" s="275"/>
      <c r="SEE6" s="275"/>
      <c r="SEF6" s="275"/>
      <c r="SEG6" s="275"/>
      <c r="SEH6" s="275"/>
      <c r="SEI6" s="275"/>
      <c r="SEJ6" s="275"/>
      <c r="SEK6" s="275"/>
      <c r="SEL6" s="275"/>
      <c r="SEM6" s="275"/>
      <c r="SEN6" s="275"/>
      <c r="SEO6" s="275"/>
      <c r="SEP6" s="275"/>
      <c r="SEQ6" s="275"/>
      <c r="SER6" s="275"/>
      <c r="SES6" s="275"/>
      <c r="SET6" s="275"/>
      <c r="SEU6" s="275"/>
      <c r="SEV6" s="275"/>
      <c r="SEW6" s="275"/>
      <c r="SEX6" s="275"/>
      <c r="SEY6" s="275"/>
      <c r="SEZ6" s="275"/>
      <c r="SFA6" s="275"/>
      <c r="SFB6" s="275"/>
      <c r="SFC6" s="275"/>
      <c r="SFD6" s="275"/>
      <c r="SFE6" s="275"/>
      <c r="SFF6" s="275"/>
      <c r="SFG6" s="275"/>
      <c r="SFH6" s="275"/>
      <c r="SFI6" s="275"/>
      <c r="SFJ6" s="275"/>
      <c r="SFK6" s="275"/>
      <c r="SFL6" s="275"/>
      <c r="SFM6" s="275"/>
      <c r="SFN6" s="275"/>
      <c r="SFO6" s="275"/>
      <c r="SFP6" s="275"/>
      <c r="SFQ6" s="275"/>
      <c r="SFR6" s="275"/>
      <c r="SFS6" s="275"/>
      <c r="SFT6" s="275"/>
      <c r="SFU6" s="275"/>
      <c r="SFV6" s="275"/>
      <c r="SFW6" s="275"/>
      <c r="SFX6" s="275"/>
      <c r="SFY6" s="275"/>
      <c r="SFZ6" s="275"/>
      <c r="SGA6" s="275"/>
      <c r="SGB6" s="275"/>
      <c r="SGC6" s="275"/>
      <c r="SGD6" s="275"/>
      <c r="SGE6" s="275"/>
      <c r="SGF6" s="275"/>
      <c r="SGG6" s="275"/>
      <c r="SGH6" s="275"/>
      <c r="SGI6" s="275"/>
      <c r="SGJ6" s="275"/>
      <c r="SGK6" s="275"/>
      <c r="SGL6" s="275"/>
      <c r="SGM6" s="275"/>
      <c r="SGN6" s="275"/>
      <c r="SGO6" s="275"/>
      <c r="SGP6" s="275"/>
      <c r="SGQ6" s="275"/>
      <c r="SGR6" s="275"/>
      <c r="SGS6" s="275"/>
      <c r="SGT6" s="275"/>
      <c r="SGU6" s="275"/>
      <c r="SGV6" s="275"/>
      <c r="SGW6" s="275"/>
      <c r="SGX6" s="275"/>
      <c r="SGY6" s="275"/>
      <c r="SGZ6" s="275"/>
      <c r="SHA6" s="275"/>
      <c r="SHB6" s="275"/>
      <c r="SHC6" s="275"/>
      <c r="SHD6" s="275"/>
      <c r="SHE6" s="275"/>
      <c r="SHF6" s="275"/>
      <c r="SHG6" s="275"/>
      <c r="SHH6" s="275"/>
      <c r="SHI6" s="275"/>
      <c r="SHJ6" s="275"/>
      <c r="SHK6" s="275"/>
      <c r="SHL6" s="275"/>
      <c r="SHM6" s="275"/>
      <c r="SHN6" s="275"/>
      <c r="SHO6" s="275"/>
      <c r="SHP6" s="275"/>
      <c r="SHQ6" s="275"/>
      <c r="SHR6" s="275"/>
      <c r="SHS6" s="275"/>
      <c r="SHT6" s="275"/>
      <c r="SHU6" s="275"/>
      <c r="SHV6" s="275"/>
      <c r="SHW6" s="275"/>
      <c r="SHX6" s="275"/>
      <c r="SHY6" s="275"/>
      <c r="SHZ6" s="275"/>
      <c r="SIA6" s="275"/>
      <c r="SIB6" s="275"/>
      <c r="SIC6" s="275"/>
      <c r="SID6" s="275"/>
      <c r="SIE6" s="275"/>
      <c r="SIF6" s="275"/>
      <c r="SIG6" s="275"/>
      <c r="SIH6" s="275"/>
      <c r="SII6" s="275"/>
      <c r="SIJ6" s="275"/>
      <c r="SIK6" s="275"/>
      <c r="SIL6" s="275"/>
      <c r="SIM6" s="275"/>
      <c r="SIN6" s="275"/>
      <c r="SIO6" s="275"/>
      <c r="SIP6" s="275"/>
      <c r="SIQ6" s="275"/>
      <c r="SIR6" s="275"/>
      <c r="SIS6" s="275"/>
      <c r="SIT6" s="275"/>
      <c r="SIU6" s="275"/>
      <c r="SIV6" s="275"/>
      <c r="SIW6" s="275"/>
      <c r="SIX6" s="275"/>
      <c r="SIY6" s="275"/>
      <c r="SIZ6" s="275"/>
      <c r="SJA6" s="275"/>
      <c r="SJB6" s="275"/>
      <c r="SJC6" s="275"/>
      <c r="SJD6" s="275"/>
      <c r="SJE6" s="275"/>
      <c r="SJF6" s="275"/>
      <c r="SJG6" s="275"/>
      <c r="SJH6" s="275"/>
      <c r="SJI6" s="275"/>
      <c r="SJJ6" s="275"/>
      <c r="SJK6" s="275"/>
      <c r="SJL6" s="275"/>
      <c r="SJM6" s="275"/>
      <c r="SJN6" s="275"/>
      <c r="SJO6" s="275"/>
      <c r="SJP6" s="275"/>
      <c r="SJQ6" s="275"/>
      <c r="SJR6" s="275"/>
      <c r="SJS6" s="275"/>
      <c r="SJT6" s="275"/>
      <c r="SJU6" s="275"/>
      <c r="SJV6" s="275"/>
      <c r="SJW6" s="275"/>
      <c r="SJX6" s="275"/>
      <c r="SJY6" s="275"/>
      <c r="SJZ6" s="275"/>
      <c r="SKA6" s="275"/>
      <c r="SKB6" s="275"/>
      <c r="SKC6" s="275"/>
      <c r="SKD6" s="275"/>
      <c r="SKE6" s="275"/>
      <c r="SKF6" s="275"/>
      <c r="SKG6" s="275"/>
      <c r="SKH6" s="275"/>
      <c r="SKI6" s="275"/>
      <c r="SKJ6" s="275"/>
      <c r="SKK6" s="275"/>
      <c r="SKL6" s="275"/>
      <c r="SKM6" s="275"/>
      <c r="SKN6" s="275"/>
      <c r="SKO6" s="275"/>
      <c r="SKP6" s="275"/>
      <c r="SKQ6" s="275"/>
      <c r="SKR6" s="275"/>
      <c r="SKS6" s="275"/>
      <c r="SKT6" s="275"/>
      <c r="SKU6" s="275"/>
      <c r="SKV6" s="275"/>
      <c r="SKW6" s="275"/>
      <c r="SKX6" s="275"/>
      <c r="SKY6" s="275"/>
      <c r="SKZ6" s="275"/>
      <c r="SLA6" s="275"/>
      <c r="SLB6" s="275"/>
      <c r="SLC6" s="275"/>
      <c r="SLD6" s="275"/>
      <c r="SLE6" s="275"/>
      <c r="SLF6" s="275"/>
      <c r="SLG6" s="275"/>
      <c r="SLH6" s="275"/>
      <c r="SLI6" s="275"/>
      <c r="SLJ6" s="275"/>
      <c r="SLK6" s="275"/>
      <c r="SLL6" s="275"/>
      <c r="SLM6" s="275"/>
      <c r="SLN6" s="275"/>
      <c r="SLO6" s="275"/>
      <c r="SLP6" s="275"/>
      <c r="SLQ6" s="275"/>
      <c r="SLR6" s="275"/>
      <c r="SLS6" s="275"/>
      <c r="SLT6" s="275"/>
      <c r="SLU6" s="275"/>
      <c r="SLV6" s="275"/>
      <c r="SLW6" s="275"/>
      <c r="SLX6" s="275"/>
      <c r="SLY6" s="275"/>
      <c r="SLZ6" s="275"/>
      <c r="SMA6" s="275"/>
      <c r="SMB6" s="275"/>
      <c r="SMC6" s="275"/>
      <c r="SMD6" s="275"/>
      <c r="SME6" s="275"/>
      <c r="SMF6" s="275"/>
      <c r="SMG6" s="275"/>
      <c r="SMH6" s="275"/>
      <c r="SMI6" s="275"/>
      <c r="SMJ6" s="275"/>
      <c r="SMK6" s="275"/>
      <c r="SML6" s="275"/>
      <c r="SMM6" s="275"/>
      <c r="SMN6" s="275"/>
      <c r="SMO6" s="275"/>
      <c r="SMP6" s="275"/>
      <c r="SMQ6" s="275"/>
      <c r="SMR6" s="275"/>
      <c r="SMS6" s="275"/>
      <c r="SMT6" s="275"/>
      <c r="SMU6" s="275"/>
      <c r="SMV6" s="275"/>
      <c r="SMW6" s="275"/>
      <c r="SMX6" s="275"/>
      <c r="SMY6" s="275"/>
      <c r="SMZ6" s="275"/>
      <c r="SNA6" s="275"/>
      <c r="SNB6" s="275"/>
      <c r="SNC6" s="275"/>
      <c r="SND6" s="275"/>
      <c r="SNE6" s="275"/>
      <c r="SNF6" s="275"/>
      <c r="SNG6" s="275"/>
      <c r="SNH6" s="275"/>
      <c r="SNI6" s="275"/>
      <c r="SNJ6" s="275"/>
      <c r="SNK6" s="275"/>
      <c r="SNL6" s="275"/>
      <c r="SNM6" s="275"/>
      <c r="SNN6" s="275"/>
      <c r="SNO6" s="275"/>
      <c r="SNP6" s="275"/>
      <c r="SNQ6" s="275"/>
      <c r="SNR6" s="275"/>
      <c r="SNS6" s="275"/>
      <c r="SNT6" s="275"/>
      <c r="SNU6" s="275"/>
      <c r="SNV6" s="275"/>
      <c r="SNW6" s="275"/>
      <c r="SNX6" s="275"/>
      <c r="SNY6" s="275"/>
      <c r="SNZ6" s="275"/>
      <c r="SOA6" s="275"/>
      <c r="SOB6" s="275"/>
      <c r="SOC6" s="275"/>
      <c r="SOD6" s="275"/>
      <c r="SOE6" s="275"/>
      <c r="SOF6" s="275"/>
      <c r="SOG6" s="275"/>
      <c r="SOH6" s="275"/>
      <c r="SOI6" s="275"/>
      <c r="SOJ6" s="275"/>
      <c r="SOK6" s="275"/>
      <c r="SOL6" s="275"/>
      <c r="SOM6" s="275"/>
      <c r="SON6" s="275"/>
      <c r="SOO6" s="275"/>
      <c r="SOP6" s="275"/>
      <c r="SOQ6" s="275"/>
      <c r="SOR6" s="275"/>
      <c r="SOS6" s="275"/>
      <c r="SOT6" s="275"/>
      <c r="SOU6" s="275"/>
      <c r="SOV6" s="275"/>
      <c r="SOW6" s="275"/>
      <c r="SOX6" s="275"/>
      <c r="SOY6" s="275"/>
      <c r="SOZ6" s="275"/>
      <c r="SPA6" s="275"/>
      <c r="SPB6" s="275"/>
      <c r="SPC6" s="275"/>
      <c r="SPD6" s="275"/>
      <c r="SPE6" s="275"/>
      <c r="SPF6" s="275"/>
      <c r="SPG6" s="275"/>
      <c r="SPH6" s="275"/>
      <c r="SPI6" s="275"/>
      <c r="SPJ6" s="275"/>
      <c r="SPK6" s="275"/>
      <c r="SPL6" s="275"/>
      <c r="SPM6" s="275"/>
      <c r="SPN6" s="275"/>
      <c r="SPO6" s="275"/>
      <c r="SPP6" s="275"/>
      <c r="SPQ6" s="275"/>
      <c r="SPR6" s="275"/>
      <c r="SPS6" s="275"/>
      <c r="SPT6" s="275"/>
      <c r="SPU6" s="275"/>
      <c r="SPV6" s="275"/>
      <c r="SPW6" s="275"/>
      <c r="SPX6" s="275"/>
      <c r="SPY6" s="275"/>
      <c r="SPZ6" s="275"/>
      <c r="SQA6" s="275"/>
      <c r="SQB6" s="275"/>
      <c r="SQC6" s="275"/>
      <c r="SQD6" s="275"/>
      <c r="SQE6" s="275"/>
      <c r="SQF6" s="275"/>
      <c r="SQG6" s="275"/>
      <c r="SQH6" s="275"/>
      <c r="SQI6" s="275"/>
      <c r="SQJ6" s="275"/>
      <c r="SQK6" s="275"/>
      <c r="SQL6" s="275"/>
      <c r="SQM6" s="275"/>
      <c r="SQN6" s="275"/>
      <c r="SQO6" s="275"/>
      <c r="SQP6" s="275"/>
      <c r="SQQ6" s="275"/>
      <c r="SQR6" s="275"/>
      <c r="SQS6" s="275"/>
      <c r="SQT6" s="275"/>
      <c r="SQU6" s="275"/>
      <c r="SQV6" s="275"/>
      <c r="SQW6" s="275"/>
      <c r="SQX6" s="275"/>
      <c r="SQY6" s="275"/>
      <c r="SQZ6" s="275"/>
      <c r="SRA6" s="275"/>
      <c r="SRB6" s="275"/>
      <c r="SRC6" s="275"/>
      <c r="SRD6" s="275"/>
      <c r="SRE6" s="275"/>
      <c r="SRF6" s="275"/>
      <c r="SRG6" s="275"/>
      <c r="SRH6" s="275"/>
      <c r="SRI6" s="275"/>
      <c r="SRJ6" s="275"/>
      <c r="SRK6" s="275"/>
      <c r="SRL6" s="275"/>
      <c r="SRM6" s="275"/>
      <c r="SRN6" s="275"/>
      <c r="SRO6" s="275"/>
      <c r="SRP6" s="275"/>
      <c r="SRQ6" s="275"/>
      <c r="SRR6" s="275"/>
      <c r="SRS6" s="275"/>
      <c r="SRT6" s="275"/>
      <c r="SRU6" s="275"/>
      <c r="SRV6" s="275"/>
      <c r="SRW6" s="275"/>
      <c r="SRX6" s="275"/>
      <c r="SRY6" s="275"/>
      <c r="SRZ6" s="275"/>
      <c r="SSA6" s="275"/>
      <c r="SSB6" s="275"/>
      <c r="SSC6" s="275"/>
      <c r="SSD6" s="275"/>
      <c r="SSE6" s="275"/>
      <c r="SSF6" s="275"/>
      <c r="SSG6" s="275"/>
      <c r="SSH6" s="275"/>
      <c r="SSI6" s="275"/>
      <c r="SSJ6" s="275"/>
      <c r="SSK6" s="275"/>
      <c r="SSL6" s="275"/>
      <c r="SSM6" s="275"/>
      <c r="SSN6" s="275"/>
      <c r="SSO6" s="275"/>
      <c r="SSP6" s="275"/>
      <c r="SSQ6" s="275"/>
      <c r="SSR6" s="275"/>
      <c r="SSS6" s="275"/>
      <c r="SST6" s="275"/>
      <c r="SSU6" s="275"/>
      <c r="SSV6" s="275"/>
      <c r="SSW6" s="275"/>
      <c r="SSX6" s="275"/>
      <c r="SSY6" s="275"/>
      <c r="SSZ6" s="275"/>
      <c r="STA6" s="275"/>
      <c r="STB6" s="275"/>
      <c r="STC6" s="275"/>
      <c r="STD6" s="275"/>
      <c r="STE6" s="275"/>
      <c r="STF6" s="275"/>
      <c r="STG6" s="275"/>
      <c r="STH6" s="275"/>
      <c r="STI6" s="275"/>
      <c r="STJ6" s="275"/>
      <c r="STK6" s="275"/>
      <c r="STL6" s="275"/>
      <c r="STM6" s="275"/>
      <c r="STN6" s="275"/>
      <c r="STO6" s="275"/>
      <c r="STP6" s="275"/>
      <c r="STQ6" s="275"/>
      <c r="STR6" s="275"/>
      <c r="STS6" s="275"/>
      <c r="STT6" s="275"/>
      <c r="STU6" s="275"/>
      <c r="STV6" s="275"/>
      <c r="STW6" s="275"/>
      <c r="STX6" s="275"/>
      <c r="STY6" s="275"/>
      <c r="STZ6" s="275"/>
      <c r="SUA6" s="275"/>
      <c r="SUB6" s="275"/>
      <c r="SUC6" s="275"/>
      <c r="SUD6" s="275"/>
      <c r="SUE6" s="275"/>
      <c r="SUF6" s="275"/>
      <c r="SUG6" s="275"/>
      <c r="SUH6" s="275"/>
      <c r="SUI6" s="275"/>
      <c r="SUJ6" s="275"/>
      <c r="SUK6" s="275"/>
      <c r="SUL6" s="275"/>
      <c r="SUM6" s="275"/>
      <c r="SUN6" s="275"/>
      <c r="SUO6" s="275"/>
      <c r="SUP6" s="275"/>
      <c r="SUQ6" s="275"/>
      <c r="SUR6" s="275"/>
      <c r="SUS6" s="275"/>
      <c r="SUT6" s="275"/>
      <c r="SUU6" s="275"/>
      <c r="SUV6" s="275"/>
      <c r="SUW6" s="275"/>
      <c r="SUX6" s="275"/>
      <c r="SUY6" s="275"/>
      <c r="SUZ6" s="275"/>
      <c r="SVA6" s="275"/>
      <c r="SVB6" s="275"/>
      <c r="SVC6" s="275"/>
      <c r="SVD6" s="275"/>
      <c r="SVE6" s="275"/>
      <c r="SVF6" s="275"/>
      <c r="SVG6" s="275"/>
      <c r="SVH6" s="275"/>
      <c r="SVI6" s="275"/>
      <c r="SVJ6" s="275"/>
      <c r="SVK6" s="275"/>
      <c r="SVL6" s="275"/>
      <c r="SVM6" s="275"/>
      <c r="SVN6" s="275"/>
      <c r="SVO6" s="275"/>
      <c r="SVP6" s="275"/>
      <c r="SVQ6" s="275"/>
      <c r="SVR6" s="275"/>
      <c r="SVS6" s="275"/>
      <c r="SVT6" s="275"/>
      <c r="SVU6" s="275"/>
      <c r="SVV6" s="275"/>
      <c r="SVW6" s="275"/>
      <c r="SVX6" s="275"/>
      <c r="SVY6" s="275"/>
      <c r="SVZ6" s="275"/>
      <c r="SWA6" s="275"/>
      <c r="SWB6" s="275"/>
      <c r="SWC6" s="275"/>
      <c r="SWD6" s="275"/>
      <c r="SWE6" s="275"/>
      <c r="SWF6" s="275"/>
      <c r="SWG6" s="275"/>
      <c r="SWH6" s="275"/>
      <c r="SWI6" s="275"/>
      <c r="SWJ6" s="275"/>
      <c r="SWK6" s="275"/>
      <c r="SWL6" s="275"/>
      <c r="SWM6" s="275"/>
      <c r="SWN6" s="275"/>
      <c r="SWO6" s="275"/>
      <c r="SWP6" s="275"/>
      <c r="SWQ6" s="275"/>
      <c r="SWR6" s="275"/>
      <c r="SWS6" s="275"/>
      <c r="SWT6" s="275"/>
      <c r="SWU6" s="275"/>
      <c r="SWV6" s="275"/>
      <c r="SWW6" s="275"/>
      <c r="SWX6" s="275"/>
      <c r="SWY6" s="275"/>
      <c r="SWZ6" s="275"/>
      <c r="SXA6" s="275"/>
      <c r="SXB6" s="275"/>
      <c r="SXC6" s="275"/>
      <c r="SXD6" s="275"/>
      <c r="SXE6" s="275"/>
      <c r="SXF6" s="275"/>
      <c r="SXG6" s="275"/>
      <c r="SXH6" s="275"/>
      <c r="SXI6" s="275"/>
      <c r="SXJ6" s="275"/>
      <c r="SXK6" s="275"/>
      <c r="SXL6" s="275"/>
      <c r="SXM6" s="275"/>
      <c r="SXN6" s="275"/>
      <c r="SXO6" s="275"/>
      <c r="SXP6" s="275"/>
      <c r="SXQ6" s="275"/>
      <c r="SXR6" s="275"/>
      <c r="SXS6" s="275"/>
      <c r="SXT6" s="275"/>
      <c r="SXU6" s="275"/>
      <c r="SXV6" s="275"/>
      <c r="SXW6" s="275"/>
      <c r="SXX6" s="275"/>
      <c r="SXY6" s="275"/>
      <c r="SXZ6" s="275"/>
      <c r="SYA6" s="275"/>
      <c r="SYB6" s="275"/>
      <c r="SYC6" s="275"/>
      <c r="SYD6" s="275"/>
      <c r="SYE6" s="275"/>
      <c r="SYF6" s="275"/>
      <c r="SYG6" s="275"/>
      <c r="SYH6" s="275"/>
      <c r="SYI6" s="275"/>
      <c r="SYJ6" s="275"/>
      <c r="SYK6" s="275"/>
      <c r="SYL6" s="275"/>
      <c r="SYM6" s="275"/>
      <c r="SYN6" s="275"/>
      <c r="SYO6" s="275"/>
      <c r="SYP6" s="275"/>
      <c r="SYQ6" s="275"/>
      <c r="SYR6" s="275"/>
      <c r="SYS6" s="275"/>
      <c r="SYT6" s="275"/>
      <c r="SYU6" s="275"/>
      <c r="SYV6" s="275"/>
      <c r="SYW6" s="275"/>
      <c r="SYX6" s="275"/>
      <c r="SYY6" s="275"/>
      <c r="SYZ6" s="275"/>
      <c r="SZA6" s="275"/>
      <c r="SZB6" s="275"/>
      <c r="SZC6" s="275"/>
      <c r="SZD6" s="275"/>
      <c r="SZE6" s="275"/>
      <c r="SZF6" s="275"/>
      <c r="SZG6" s="275"/>
      <c r="SZH6" s="275"/>
      <c r="SZI6" s="275"/>
      <c r="SZJ6" s="275"/>
      <c r="SZK6" s="275"/>
      <c r="SZL6" s="275"/>
      <c r="SZM6" s="275"/>
      <c r="SZN6" s="275"/>
      <c r="SZO6" s="275"/>
      <c r="SZP6" s="275"/>
      <c r="SZQ6" s="275"/>
      <c r="SZR6" s="275"/>
      <c r="SZS6" s="275"/>
      <c r="SZT6" s="275"/>
      <c r="SZU6" s="275"/>
      <c r="SZV6" s="275"/>
      <c r="SZW6" s="275"/>
      <c r="SZX6" s="275"/>
      <c r="SZY6" s="275"/>
      <c r="SZZ6" s="275"/>
      <c r="TAA6" s="275"/>
      <c r="TAB6" s="275"/>
      <c r="TAC6" s="275"/>
      <c r="TAD6" s="275"/>
      <c r="TAE6" s="275"/>
      <c r="TAF6" s="275"/>
      <c r="TAG6" s="275"/>
      <c r="TAH6" s="275"/>
      <c r="TAI6" s="275"/>
      <c r="TAJ6" s="275"/>
      <c r="TAK6" s="275"/>
      <c r="TAL6" s="275"/>
      <c r="TAM6" s="275"/>
      <c r="TAN6" s="275"/>
      <c r="TAO6" s="275"/>
      <c r="TAP6" s="275"/>
      <c r="TAQ6" s="275"/>
      <c r="TAR6" s="275"/>
      <c r="TAS6" s="275"/>
      <c r="TAT6" s="275"/>
      <c r="TAU6" s="275"/>
      <c r="TAV6" s="275"/>
      <c r="TAW6" s="275"/>
      <c r="TAX6" s="275"/>
      <c r="TAY6" s="275"/>
      <c r="TAZ6" s="275"/>
      <c r="TBA6" s="275"/>
      <c r="TBB6" s="275"/>
      <c r="TBC6" s="275"/>
      <c r="TBD6" s="275"/>
      <c r="TBE6" s="275"/>
      <c r="TBF6" s="275"/>
      <c r="TBG6" s="275"/>
      <c r="TBH6" s="275"/>
      <c r="TBI6" s="275"/>
      <c r="TBJ6" s="275"/>
      <c r="TBK6" s="275"/>
      <c r="TBL6" s="275"/>
      <c r="TBM6" s="275"/>
      <c r="TBN6" s="275"/>
      <c r="TBO6" s="275"/>
      <c r="TBP6" s="275"/>
      <c r="TBQ6" s="275"/>
      <c r="TBR6" s="275"/>
      <c r="TBS6" s="275"/>
      <c r="TBT6" s="275"/>
      <c r="TBU6" s="275"/>
      <c r="TBV6" s="275"/>
      <c r="TBW6" s="275"/>
      <c r="TBX6" s="275"/>
      <c r="TBY6" s="275"/>
      <c r="TBZ6" s="275"/>
      <c r="TCA6" s="275"/>
      <c r="TCB6" s="275"/>
      <c r="TCC6" s="275"/>
      <c r="TCD6" s="275"/>
      <c r="TCE6" s="275"/>
      <c r="TCF6" s="275"/>
      <c r="TCG6" s="275"/>
      <c r="TCH6" s="275"/>
      <c r="TCI6" s="275"/>
      <c r="TCJ6" s="275"/>
      <c r="TCK6" s="275"/>
      <c r="TCL6" s="275"/>
      <c r="TCM6" s="275"/>
      <c r="TCN6" s="275"/>
      <c r="TCO6" s="275"/>
      <c r="TCP6" s="275"/>
      <c r="TCQ6" s="275"/>
      <c r="TCR6" s="275"/>
      <c r="TCS6" s="275"/>
      <c r="TCT6" s="275"/>
      <c r="TCU6" s="275"/>
      <c r="TCV6" s="275"/>
      <c r="TCW6" s="275"/>
      <c r="TCX6" s="275"/>
      <c r="TCY6" s="275"/>
      <c r="TCZ6" s="275"/>
      <c r="TDA6" s="275"/>
      <c r="TDB6" s="275"/>
      <c r="TDC6" s="275"/>
      <c r="TDD6" s="275"/>
      <c r="TDE6" s="275"/>
      <c r="TDF6" s="275"/>
      <c r="TDG6" s="275"/>
      <c r="TDH6" s="275"/>
      <c r="TDI6" s="275"/>
      <c r="TDJ6" s="275"/>
      <c r="TDK6" s="275"/>
      <c r="TDL6" s="275"/>
      <c r="TDM6" s="275"/>
      <c r="TDN6" s="275"/>
      <c r="TDO6" s="275"/>
      <c r="TDP6" s="275"/>
      <c r="TDQ6" s="275"/>
      <c r="TDR6" s="275"/>
      <c r="TDS6" s="275"/>
      <c r="TDT6" s="275"/>
      <c r="TDU6" s="275"/>
      <c r="TDV6" s="275"/>
      <c r="TDW6" s="275"/>
      <c r="TDX6" s="275"/>
      <c r="TDY6" s="275"/>
      <c r="TDZ6" s="275"/>
      <c r="TEA6" s="275"/>
      <c r="TEB6" s="275"/>
      <c r="TEC6" s="275"/>
      <c r="TED6" s="275"/>
      <c r="TEE6" s="275"/>
      <c r="TEF6" s="275"/>
      <c r="TEG6" s="275"/>
      <c r="TEH6" s="275"/>
      <c r="TEI6" s="275"/>
      <c r="TEJ6" s="275"/>
      <c r="TEK6" s="275"/>
      <c r="TEL6" s="275"/>
      <c r="TEM6" s="275"/>
      <c r="TEN6" s="275"/>
      <c r="TEO6" s="275"/>
      <c r="TEP6" s="275"/>
      <c r="TEQ6" s="275"/>
      <c r="TER6" s="275"/>
      <c r="TES6" s="275"/>
      <c r="TET6" s="275"/>
      <c r="TEU6" s="275"/>
      <c r="TEV6" s="275"/>
      <c r="TEW6" s="275"/>
      <c r="TEX6" s="275"/>
      <c r="TEY6" s="275"/>
      <c r="TEZ6" s="275"/>
      <c r="TFA6" s="275"/>
      <c r="TFB6" s="275"/>
      <c r="TFC6" s="275"/>
      <c r="TFD6" s="275"/>
      <c r="TFE6" s="275"/>
      <c r="TFF6" s="275"/>
      <c r="TFG6" s="275"/>
      <c r="TFH6" s="275"/>
      <c r="TFI6" s="275"/>
      <c r="TFJ6" s="275"/>
      <c r="TFK6" s="275"/>
      <c r="TFL6" s="275"/>
      <c r="TFM6" s="275"/>
      <c r="TFN6" s="275"/>
      <c r="TFO6" s="275"/>
      <c r="TFP6" s="275"/>
      <c r="TFQ6" s="275"/>
      <c r="TFR6" s="275"/>
      <c r="TFS6" s="275"/>
      <c r="TFT6" s="275"/>
      <c r="TFU6" s="275"/>
      <c r="TFV6" s="275"/>
      <c r="TFW6" s="275"/>
      <c r="TFX6" s="275"/>
      <c r="TFY6" s="275"/>
      <c r="TFZ6" s="275"/>
      <c r="TGA6" s="275"/>
      <c r="TGB6" s="275"/>
      <c r="TGC6" s="275"/>
      <c r="TGD6" s="275"/>
      <c r="TGE6" s="275"/>
      <c r="TGF6" s="275"/>
      <c r="TGG6" s="275"/>
      <c r="TGH6" s="275"/>
      <c r="TGI6" s="275"/>
      <c r="TGJ6" s="275"/>
      <c r="TGK6" s="275"/>
      <c r="TGL6" s="275"/>
      <c r="TGM6" s="275"/>
      <c r="TGN6" s="275"/>
      <c r="TGO6" s="275"/>
      <c r="TGP6" s="275"/>
      <c r="TGQ6" s="275"/>
      <c r="TGR6" s="275"/>
      <c r="TGS6" s="275"/>
      <c r="TGT6" s="275"/>
      <c r="TGU6" s="275"/>
      <c r="TGV6" s="275"/>
      <c r="TGW6" s="275"/>
      <c r="TGX6" s="275"/>
      <c r="TGY6" s="275"/>
      <c r="TGZ6" s="275"/>
      <c r="THA6" s="275"/>
      <c r="THB6" s="275"/>
      <c r="THC6" s="275"/>
      <c r="THD6" s="275"/>
      <c r="THE6" s="275"/>
      <c r="THF6" s="275"/>
      <c r="THG6" s="275"/>
      <c r="THH6" s="275"/>
      <c r="THI6" s="275"/>
      <c r="THJ6" s="275"/>
      <c r="THK6" s="275"/>
      <c r="THL6" s="275"/>
      <c r="THM6" s="275"/>
      <c r="THN6" s="275"/>
      <c r="THO6" s="275"/>
      <c r="THP6" s="275"/>
      <c r="THQ6" s="275"/>
      <c r="THR6" s="275"/>
      <c r="THS6" s="275"/>
      <c r="THT6" s="275"/>
      <c r="THU6" s="275"/>
      <c r="THV6" s="275"/>
      <c r="THW6" s="275"/>
      <c r="THX6" s="275"/>
      <c r="THY6" s="275"/>
      <c r="THZ6" s="275"/>
      <c r="TIA6" s="275"/>
      <c r="TIB6" s="275"/>
      <c r="TIC6" s="275"/>
      <c r="TID6" s="275"/>
      <c r="TIE6" s="275"/>
      <c r="TIF6" s="275"/>
      <c r="TIG6" s="275"/>
      <c r="TIH6" s="275"/>
      <c r="TII6" s="275"/>
      <c r="TIJ6" s="275"/>
      <c r="TIK6" s="275"/>
      <c r="TIL6" s="275"/>
      <c r="TIM6" s="275"/>
      <c r="TIN6" s="275"/>
      <c r="TIO6" s="275"/>
      <c r="TIP6" s="275"/>
      <c r="TIQ6" s="275"/>
      <c r="TIR6" s="275"/>
      <c r="TIS6" s="275"/>
      <c r="TIT6" s="275"/>
      <c r="TIU6" s="275"/>
      <c r="TIV6" s="275"/>
      <c r="TIW6" s="275"/>
      <c r="TIX6" s="275"/>
      <c r="TIY6" s="275"/>
      <c r="TIZ6" s="275"/>
      <c r="TJA6" s="275"/>
      <c r="TJB6" s="275"/>
      <c r="TJC6" s="275"/>
      <c r="TJD6" s="275"/>
      <c r="TJE6" s="275"/>
      <c r="TJF6" s="275"/>
      <c r="TJG6" s="275"/>
      <c r="TJH6" s="275"/>
      <c r="TJI6" s="275"/>
      <c r="TJJ6" s="275"/>
      <c r="TJK6" s="275"/>
      <c r="TJL6" s="275"/>
      <c r="TJM6" s="275"/>
      <c r="TJN6" s="275"/>
      <c r="TJO6" s="275"/>
      <c r="TJP6" s="275"/>
      <c r="TJQ6" s="275"/>
      <c r="TJR6" s="275"/>
      <c r="TJS6" s="275"/>
      <c r="TJT6" s="275"/>
      <c r="TJU6" s="275"/>
      <c r="TJV6" s="275"/>
      <c r="TJW6" s="275"/>
      <c r="TJX6" s="275"/>
      <c r="TJY6" s="275"/>
      <c r="TJZ6" s="275"/>
      <c r="TKA6" s="275"/>
      <c r="TKB6" s="275"/>
      <c r="TKC6" s="275"/>
      <c r="TKD6" s="275"/>
      <c r="TKE6" s="275"/>
      <c r="TKF6" s="275"/>
      <c r="TKG6" s="275"/>
      <c r="TKH6" s="275"/>
      <c r="TKI6" s="275"/>
      <c r="TKJ6" s="275"/>
      <c r="TKK6" s="275"/>
      <c r="TKL6" s="275"/>
      <c r="TKM6" s="275"/>
      <c r="TKN6" s="275"/>
      <c r="TKO6" s="275"/>
      <c r="TKP6" s="275"/>
      <c r="TKQ6" s="275"/>
      <c r="TKR6" s="275"/>
      <c r="TKS6" s="275"/>
      <c r="TKT6" s="275"/>
      <c r="TKU6" s="275"/>
      <c r="TKV6" s="275"/>
      <c r="TKW6" s="275"/>
      <c r="TKX6" s="275"/>
      <c r="TKY6" s="275"/>
      <c r="TKZ6" s="275"/>
      <c r="TLA6" s="275"/>
      <c r="TLB6" s="275"/>
      <c r="TLC6" s="275"/>
      <c r="TLD6" s="275"/>
      <c r="TLE6" s="275"/>
      <c r="TLF6" s="275"/>
      <c r="TLG6" s="275"/>
      <c r="TLH6" s="275"/>
      <c r="TLI6" s="275"/>
      <c r="TLJ6" s="275"/>
      <c r="TLK6" s="275"/>
      <c r="TLL6" s="275"/>
      <c r="TLM6" s="275"/>
      <c r="TLN6" s="275"/>
      <c r="TLO6" s="275"/>
      <c r="TLP6" s="275"/>
      <c r="TLQ6" s="275"/>
      <c r="TLR6" s="275"/>
      <c r="TLS6" s="275"/>
      <c r="TLT6" s="275"/>
      <c r="TLU6" s="275"/>
      <c r="TLV6" s="275"/>
      <c r="TLW6" s="275"/>
      <c r="TLX6" s="275"/>
      <c r="TLY6" s="275"/>
      <c r="TLZ6" s="275"/>
      <c r="TMA6" s="275"/>
      <c r="TMB6" s="275"/>
      <c r="TMC6" s="275"/>
      <c r="TMD6" s="275"/>
      <c r="TME6" s="275"/>
      <c r="TMF6" s="275"/>
      <c r="TMG6" s="275"/>
      <c r="TMH6" s="275"/>
      <c r="TMI6" s="275"/>
      <c r="TMJ6" s="275"/>
      <c r="TMK6" s="275"/>
      <c r="TML6" s="275"/>
      <c r="TMM6" s="275"/>
      <c r="TMN6" s="275"/>
      <c r="TMO6" s="275"/>
      <c r="TMP6" s="275"/>
      <c r="TMQ6" s="275"/>
      <c r="TMR6" s="275"/>
      <c r="TMS6" s="275"/>
      <c r="TMT6" s="275"/>
      <c r="TMU6" s="275"/>
      <c r="TMV6" s="275"/>
      <c r="TMW6" s="275"/>
      <c r="TMX6" s="275"/>
      <c r="TMY6" s="275"/>
      <c r="TMZ6" s="275"/>
      <c r="TNA6" s="275"/>
      <c r="TNB6" s="275"/>
      <c r="TNC6" s="275"/>
      <c r="TND6" s="275"/>
      <c r="TNE6" s="275"/>
      <c r="TNF6" s="275"/>
      <c r="TNG6" s="275"/>
      <c r="TNH6" s="275"/>
      <c r="TNI6" s="275"/>
      <c r="TNJ6" s="275"/>
      <c r="TNK6" s="275"/>
      <c r="TNL6" s="275"/>
      <c r="TNM6" s="275"/>
      <c r="TNN6" s="275"/>
      <c r="TNO6" s="275"/>
      <c r="TNP6" s="275"/>
      <c r="TNQ6" s="275"/>
      <c r="TNR6" s="275"/>
      <c r="TNS6" s="275"/>
      <c r="TNT6" s="275"/>
      <c r="TNU6" s="275"/>
      <c r="TNV6" s="275"/>
      <c r="TNW6" s="275"/>
      <c r="TNX6" s="275"/>
      <c r="TNY6" s="275"/>
      <c r="TNZ6" s="275"/>
      <c r="TOA6" s="275"/>
      <c r="TOB6" s="275"/>
      <c r="TOC6" s="275"/>
      <c r="TOD6" s="275"/>
      <c r="TOE6" s="275"/>
      <c r="TOF6" s="275"/>
      <c r="TOG6" s="275"/>
      <c r="TOH6" s="275"/>
      <c r="TOI6" s="275"/>
      <c r="TOJ6" s="275"/>
      <c r="TOK6" s="275"/>
      <c r="TOL6" s="275"/>
      <c r="TOM6" s="275"/>
      <c r="TON6" s="275"/>
      <c r="TOO6" s="275"/>
      <c r="TOP6" s="275"/>
      <c r="TOQ6" s="275"/>
      <c r="TOR6" s="275"/>
      <c r="TOS6" s="275"/>
      <c r="TOT6" s="275"/>
      <c r="TOU6" s="275"/>
      <c r="TOV6" s="275"/>
      <c r="TOW6" s="275"/>
      <c r="TOX6" s="275"/>
      <c r="TOY6" s="275"/>
      <c r="TOZ6" s="275"/>
      <c r="TPA6" s="275"/>
      <c r="TPB6" s="275"/>
      <c r="TPC6" s="275"/>
      <c r="TPD6" s="275"/>
      <c r="TPE6" s="275"/>
      <c r="TPF6" s="275"/>
      <c r="TPG6" s="275"/>
      <c r="TPH6" s="275"/>
      <c r="TPI6" s="275"/>
      <c r="TPJ6" s="275"/>
      <c r="TPK6" s="275"/>
      <c r="TPL6" s="275"/>
      <c r="TPM6" s="275"/>
      <c r="TPN6" s="275"/>
      <c r="TPO6" s="275"/>
      <c r="TPP6" s="275"/>
      <c r="TPQ6" s="275"/>
      <c r="TPR6" s="275"/>
      <c r="TPS6" s="275"/>
      <c r="TPT6" s="275"/>
      <c r="TPU6" s="275"/>
      <c r="TPV6" s="275"/>
      <c r="TPW6" s="275"/>
      <c r="TPX6" s="275"/>
      <c r="TPY6" s="275"/>
      <c r="TPZ6" s="275"/>
      <c r="TQA6" s="275"/>
      <c r="TQB6" s="275"/>
      <c r="TQC6" s="275"/>
      <c r="TQD6" s="275"/>
      <c r="TQE6" s="275"/>
      <c r="TQF6" s="275"/>
      <c r="TQG6" s="275"/>
      <c r="TQH6" s="275"/>
      <c r="TQI6" s="275"/>
      <c r="TQJ6" s="275"/>
      <c r="TQK6" s="275"/>
      <c r="TQL6" s="275"/>
      <c r="TQM6" s="275"/>
      <c r="TQN6" s="275"/>
      <c r="TQO6" s="275"/>
      <c r="TQP6" s="275"/>
      <c r="TQQ6" s="275"/>
      <c r="TQR6" s="275"/>
      <c r="TQS6" s="275"/>
      <c r="TQT6" s="275"/>
      <c r="TQU6" s="275"/>
      <c r="TQV6" s="275"/>
      <c r="TQW6" s="275"/>
      <c r="TQX6" s="275"/>
      <c r="TQY6" s="275"/>
      <c r="TQZ6" s="275"/>
      <c r="TRA6" s="275"/>
      <c r="TRB6" s="275"/>
      <c r="TRC6" s="275"/>
      <c r="TRD6" s="275"/>
      <c r="TRE6" s="275"/>
      <c r="TRF6" s="275"/>
      <c r="TRG6" s="275"/>
      <c r="TRH6" s="275"/>
      <c r="TRI6" s="275"/>
      <c r="TRJ6" s="275"/>
      <c r="TRK6" s="275"/>
      <c r="TRL6" s="275"/>
      <c r="TRM6" s="275"/>
      <c r="TRN6" s="275"/>
      <c r="TRO6" s="275"/>
      <c r="TRP6" s="275"/>
      <c r="TRQ6" s="275"/>
      <c r="TRR6" s="275"/>
      <c r="TRS6" s="275"/>
      <c r="TRT6" s="275"/>
      <c r="TRU6" s="275"/>
      <c r="TRV6" s="275"/>
      <c r="TRW6" s="275"/>
      <c r="TRX6" s="275"/>
      <c r="TRY6" s="275"/>
      <c r="TRZ6" s="275"/>
      <c r="TSA6" s="275"/>
      <c r="TSB6" s="275"/>
      <c r="TSC6" s="275"/>
      <c r="TSD6" s="275"/>
      <c r="TSE6" s="275"/>
      <c r="TSF6" s="275"/>
      <c r="TSG6" s="275"/>
      <c r="TSH6" s="275"/>
      <c r="TSI6" s="275"/>
      <c r="TSJ6" s="275"/>
      <c r="TSK6" s="275"/>
      <c r="TSL6" s="275"/>
      <c r="TSM6" s="275"/>
      <c r="TSN6" s="275"/>
      <c r="TSO6" s="275"/>
      <c r="TSP6" s="275"/>
      <c r="TSQ6" s="275"/>
      <c r="TSR6" s="275"/>
      <c r="TSS6" s="275"/>
      <c r="TST6" s="275"/>
      <c r="TSU6" s="275"/>
      <c r="TSV6" s="275"/>
      <c r="TSW6" s="275"/>
      <c r="TSX6" s="275"/>
      <c r="TSY6" s="275"/>
      <c r="TSZ6" s="275"/>
      <c r="TTA6" s="275"/>
      <c r="TTB6" s="275"/>
      <c r="TTC6" s="275"/>
      <c r="TTD6" s="275"/>
      <c r="TTE6" s="275"/>
      <c r="TTF6" s="275"/>
      <c r="TTG6" s="275"/>
      <c r="TTH6" s="275"/>
      <c r="TTI6" s="275"/>
      <c r="TTJ6" s="275"/>
      <c r="TTK6" s="275"/>
      <c r="TTL6" s="275"/>
      <c r="TTM6" s="275"/>
      <c r="TTN6" s="275"/>
      <c r="TTO6" s="275"/>
      <c r="TTP6" s="275"/>
      <c r="TTQ6" s="275"/>
      <c r="TTR6" s="275"/>
      <c r="TTS6" s="275"/>
      <c r="TTT6" s="275"/>
      <c r="TTU6" s="275"/>
      <c r="TTV6" s="275"/>
      <c r="TTW6" s="275"/>
      <c r="TTX6" s="275"/>
      <c r="TTY6" s="275"/>
      <c r="TTZ6" s="275"/>
      <c r="TUA6" s="275"/>
      <c r="TUB6" s="275"/>
      <c r="TUC6" s="275"/>
      <c r="TUD6" s="275"/>
      <c r="TUE6" s="275"/>
      <c r="TUF6" s="275"/>
      <c r="TUG6" s="275"/>
      <c r="TUH6" s="275"/>
      <c r="TUI6" s="275"/>
      <c r="TUJ6" s="275"/>
      <c r="TUK6" s="275"/>
      <c r="TUL6" s="275"/>
      <c r="TUM6" s="275"/>
      <c r="TUN6" s="275"/>
      <c r="TUO6" s="275"/>
      <c r="TUP6" s="275"/>
      <c r="TUQ6" s="275"/>
      <c r="TUR6" s="275"/>
      <c r="TUS6" s="275"/>
      <c r="TUT6" s="275"/>
      <c r="TUU6" s="275"/>
      <c r="TUV6" s="275"/>
      <c r="TUW6" s="275"/>
      <c r="TUX6" s="275"/>
      <c r="TUY6" s="275"/>
      <c r="TUZ6" s="275"/>
      <c r="TVA6" s="275"/>
      <c r="TVB6" s="275"/>
      <c r="TVC6" s="275"/>
      <c r="TVD6" s="275"/>
      <c r="TVE6" s="275"/>
      <c r="TVF6" s="275"/>
      <c r="TVG6" s="275"/>
      <c r="TVH6" s="275"/>
      <c r="TVI6" s="275"/>
      <c r="TVJ6" s="275"/>
      <c r="TVK6" s="275"/>
      <c r="TVL6" s="275"/>
      <c r="TVM6" s="275"/>
      <c r="TVN6" s="275"/>
      <c r="TVO6" s="275"/>
      <c r="TVP6" s="275"/>
      <c r="TVQ6" s="275"/>
      <c r="TVR6" s="275"/>
      <c r="TVS6" s="275"/>
      <c r="TVT6" s="275"/>
      <c r="TVU6" s="275"/>
      <c r="TVV6" s="275"/>
      <c r="TVW6" s="275"/>
      <c r="TVX6" s="275"/>
      <c r="TVY6" s="275"/>
      <c r="TVZ6" s="275"/>
      <c r="TWA6" s="275"/>
      <c r="TWB6" s="275"/>
      <c r="TWC6" s="275"/>
      <c r="TWD6" s="275"/>
      <c r="TWE6" s="275"/>
      <c r="TWF6" s="275"/>
      <c r="TWG6" s="275"/>
      <c r="TWH6" s="275"/>
      <c r="TWI6" s="275"/>
      <c r="TWJ6" s="275"/>
      <c r="TWK6" s="275"/>
      <c r="TWL6" s="275"/>
      <c r="TWM6" s="275"/>
      <c r="TWN6" s="275"/>
      <c r="TWO6" s="275"/>
      <c r="TWP6" s="275"/>
      <c r="TWQ6" s="275"/>
      <c r="TWR6" s="275"/>
      <c r="TWS6" s="275"/>
      <c r="TWT6" s="275"/>
      <c r="TWU6" s="275"/>
      <c r="TWV6" s="275"/>
      <c r="TWW6" s="275"/>
      <c r="TWX6" s="275"/>
      <c r="TWY6" s="275"/>
      <c r="TWZ6" s="275"/>
      <c r="TXA6" s="275"/>
      <c r="TXB6" s="275"/>
      <c r="TXC6" s="275"/>
      <c r="TXD6" s="275"/>
      <c r="TXE6" s="275"/>
      <c r="TXF6" s="275"/>
      <c r="TXG6" s="275"/>
      <c r="TXH6" s="275"/>
      <c r="TXI6" s="275"/>
      <c r="TXJ6" s="275"/>
      <c r="TXK6" s="275"/>
      <c r="TXL6" s="275"/>
      <c r="TXM6" s="275"/>
      <c r="TXN6" s="275"/>
      <c r="TXO6" s="275"/>
      <c r="TXP6" s="275"/>
      <c r="TXQ6" s="275"/>
      <c r="TXR6" s="275"/>
      <c r="TXS6" s="275"/>
      <c r="TXT6" s="275"/>
      <c r="TXU6" s="275"/>
      <c r="TXV6" s="275"/>
      <c r="TXW6" s="275"/>
      <c r="TXX6" s="275"/>
      <c r="TXY6" s="275"/>
      <c r="TXZ6" s="275"/>
      <c r="TYA6" s="275"/>
      <c r="TYB6" s="275"/>
      <c r="TYC6" s="275"/>
      <c r="TYD6" s="275"/>
      <c r="TYE6" s="275"/>
      <c r="TYF6" s="275"/>
      <c r="TYG6" s="275"/>
      <c r="TYH6" s="275"/>
      <c r="TYI6" s="275"/>
      <c r="TYJ6" s="275"/>
      <c r="TYK6" s="275"/>
      <c r="TYL6" s="275"/>
      <c r="TYM6" s="275"/>
      <c r="TYN6" s="275"/>
      <c r="TYO6" s="275"/>
      <c r="TYP6" s="275"/>
      <c r="TYQ6" s="275"/>
      <c r="TYR6" s="275"/>
      <c r="TYS6" s="275"/>
      <c r="TYT6" s="275"/>
      <c r="TYU6" s="275"/>
      <c r="TYV6" s="275"/>
      <c r="TYW6" s="275"/>
      <c r="TYX6" s="275"/>
      <c r="TYY6" s="275"/>
      <c r="TYZ6" s="275"/>
      <c r="TZA6" s="275"/>
      <c r="TZB6" s="275"/>
      <c r="TZC6" s="275"/>
      <c r="TZD6" s="275"/>
      <c r="TZE6" s="275"/>
      <c r="TZF6" s="275"/>
      <c r="TZG6" s="275"/>
      <c r="TZH6" s="275"/>
      <c r="TZI6" s="275"/>
      <c r="TZJ6" s="275"/>
      <c r="TZK6" s="275"/>
      <c r="TZL6" s="275"/>
      <c r="TZM6" s="275"/>
      <c r="TZN6" s="275"/>
      <c r="TZO6" s="275"/>
      <c r="TZP6" s="275"/>
      <c r="TZQ6" s="275"/>
      <c r="TZR6" s="275"/>
      <c r="TZS6" s="275"/>
      <c r="TZT6" s="275"/>
      <c r="TZU6" s="275"/>
      <c r="TZV6" s="275"/>
      <c r="TZW6" s="275"/>
      <c r="TZX6" s="275"/>
      <c r="TZY6" s="275"/>
      <c r="TZZ6" s="275"/>
      <c r="UAA6" s="275"/>
      <c r="UAB6" s="275"/>
      <c r="UAC6" s="275"/>
      <c r="UAD6" s="275"/>
      <c r="UAE6" s="275"/>
      <c r="UAF6" s="275"/>
      <c r="UAG6" s="275"/>
      <c r="UAH6" s="275"/>
      <c r="UAI6" s="275"/>
      <c r="UAJ6" s="275"/>
      <c r="UAK6" s="275"/>
      <c r="UAL6" s="275"/>
      <c r="UAM6" s="275"/>
      <c r="UAN6" s="275"/>
      <c r="UAO6" s="275"/>
      <c r="UAP6" s="275"/>
      <c r="UAQ6" s="275"/>
      <c r="UAR6" s="275"/>
      <c r="UAS6" s="275"/>
      <c r="UAT6" s="275"/>
      <c r="UAU6" s="275"/>
      <c r="UAV6" s="275"/>
      <c r="UAW6" s="275"/>
      <c r="UAX6" s="275"/>
      <c r="UAY6" s="275"/>
      <c r="UAZ6" s="275"/>
      <c r="UBA6" s="275"/>
      <c r="UBB6" s="275"/>
      <c r="UBC6" s="275"/>
      <c r="UBD6" s="275"/>
      <c r="UBE6" s="275"/>
      <c r="UBF6" s="275"/>
      <c r="UBG6" s="275"/>
      <c r="UBH6" s="275"/>
      <c r="UBI6" s="275"/>
      <c r="UBJ6" s="275"/>
      <c r="UBK6" s="275"/>
      <c r="UBL6" s="275"/>
      <c r="UBM6" s="275"/>
      <c r="UBN6" s="275"/>
      <c r="UBO6" s="275"/>
      <c r="UBP6" s="275"/>
      <c r="UBQ6" s="275"/>
      <c r="UBR6" s="275"/>
      <c r="UBS6" s="275"/>
      <c r="UBT6" s="275"/>
      <c r="UBU6" s="275"/>
      <c r="UBV6" s="275"/>
      <c r="UBW6" s="275"/>
      <c r="UBX6" s="275"/>
      <c r="UBY6" s="275"/>
      <c r="UBZ6" s="275"/>
      <c r="UCA6" s="275"/>
      <c r="UCB6" s="275"/>
      <c r="UCC6" s="275"/>
      <c r="UCD6" s="275"/>
      <c r="UCE6" s="275"/>
      <c r="UCF6" s="275"/>
      <c r="UCG6" s="275"/>
      <c r="UCH6" s="275"/>
      <c r="UCI6" s="275"/>
      <c r="UCJ6" s="275"/>
      <c r="UCK6" s="275"/>
      <c r="UCL6" s="275"/>
      <c r="UCM6" s="275"/>
      <c r="UCN6" s="275"/>
      <c r="UCO6" s="275"/>
      <c r="UCP6" s="275"/>
      <c r="UCQ6" s="275"/>
      <c r="UCR6" s="275"/>
      <c r="UCS6" s="275"/>
      <c r="UCT6" s="275"/>
      <c r="UCU6" s="275"/>
      <c r="UCV6" s="275"/>
      <c r="UCW6" s="275"/>
      <c r="UCX6" s="275"/>
      <c r="UCY6" s="275"/>
      <c r="UCZ6" s="275"/>
      <c r="UDA6" s="275"/>
      <c r="UDB6" s="275"/>
      <c r="UDC6" s="275"/>
      <c r="UDD6" s="275"/>
      <c r="UDE6" s="275"/>
      <c r="UDF6" s="275"/>
      <c r="UDG6" s="275"/>
      <c r="UDH6" s="275"/>
      <c r="UDI6" s="275"/>
      <c r="UDJ6" s="275"/>
      <c r="UDK6" s="275"/>
      <c r="UDL6" s="275"/>
      <c r="UDM6" s="275"/>
      <c r="UDN6" s="275"/>
      <c r="UDO6" s="275"/>
      <c r="UDP6" s="275"/>
      <c r="UDQ6" s="275"/>
      <c r="UDR6" s="275"/>
      <c r="UDS6" s="275"/>
      <c r="UDT6" s="275"/>
      <c r="UDU6" s="275"/>
      <c r="UDV6" s="275"/>
      <c r="UDW6" s="275"/>
      <c r="UDX6" s="275"/>
      <c r="UDY6" s="275"/>
      <c r="UDZ6" s="275"/>
      <c r="UEA6" s="275"/>
      <c r="UEB6" s="275"/>
      <c r="UEC6" s="275"/>
      <c r="UED6" s="275"/>
      <c r="UEE6" s="275"/>
      <c r="UEF6" s="275"/>
      <c r="UEG6" s="275"/>
      <c r="UEH6" s="275"/>
      <c r="UEI6" s="275"/>
      <c r="UEJ6" s="275"/>
      <c r="UEK6" s="275"/>
      <c r="UEL6" s="275"/>
      <c r="UEM6" s="275"/>
      <c r="UEN6" s="275"/>
      <c r="UEO6" s="275"/>
      <c r="UEP6" s="275"/>
      <c r="UEQ6" s="275"/>
      <c r="UER6" s="275"/>
      <c r="UES6" s="275"/>
      <c r="UET6" s="275"/>
      <c r="UEU6" s="275"/>
      <c r="UEV6" s="275"/>
      <c r="UEW6" s="275"/>
      <c r="UEX6" s="275"/>
      <c r="UEY6" s="275"/>
      <c r="UEZ6" s="275"/>
      <c r="UFA6" s="275"/>
      <c r="UFB6" s="275"/>
      <c r="UFC6" s="275"/>
      <c r="UFD6" s="275"/>
      <c r="UFE6" s="275"/>
      <c r="UFF6" s="275"/>
      <c r="UFG6" s="275"/>
      <c r="UFH6" s="275"/>
      <c r="UFI6" s="275"/>
      <c r="UFJ6" s="275"/>
      <c r="UFK6" s="275"/>
      <c r="UFL6" s="275"/>
      <c r="UFM6" s="275"/>
      <c r="UFN6" s="275"/>
      <c r="UFO6" s="275"/>
      <c r="UFP6" s="275"/>
      <c r="UFQ6" s="275"/>
      <c r="UFR6" s="275"/>
      <c r="UFS6" s="275"/>
      <c r="UFT6" s="275"/>
      <c r="UFU6" s="275"/>
      <c r="UFV6" s="275"/>
      <c r="UFW6" s="275"/>
      <c r="UFX6" s="275"/>
      <c r="UFY6" s="275"/>
      <c r="UFZ6" s="275"/>
      <c r="UGA6" s="275"/>
      <c r="UGB6" s="275"/>
      <c r="UGC6" s="275"/>
      <c r="UGD6" s="275"/>
      <c r="UGE6" s="275"/>
      <c r="UGF6" s="275"/>
      <c r="UGG6" s="275"/>
      <c r="UGH6" s="275"/>
      <c r="UGI6" s="275"/>
      <c r="UGJ6" s="275"/>
      <c r="UGK6" s="275"/>
      <c r="UGL6" s="275"/>
      <c r="UGM6" s="275"/>
      <c r="UGN6" s="275"/>
      <c r="UGO6" s="275"/>
      <c r="UGP6" s="275"/>
      <c r="UGQ6" s="275"/>
      <c r="UGR6" s="275"/>
      <c r="UGS6" s="275"/>
      <c r="UGT6" s="275"/>
      <c r="UGU6" s="275"/>
      <c r="UGV6" s="275"/>
      <c r="UGW6" s="275"/>
      <c r="UGX6" s="275"/>
      <c r="UGY6" s="275"/>
      <c r="UGZ6" s="275"/>
      <c r="UHA6" s="275"/>
      <c r="UHB6" s="275"/>
      <c r="UHC6" s="275"/>
      <c r="UHD6" s="275"/>
      <c r="UHE6" s="275"/>
      <c r="UHF6" s="275"/>
      <c r="UHG6" s="275"/>
      <c r="UHH6" s="275"/>
      <c r="UHI6" s="275"/>
      <c r="UHJ6" s="275"/>
      <c r="UHK6" s="275"/>
      <c r="UHL6" s="275"/>
      <c r="UHM6" s="275"/>
      <c r="UHN6" s="275"/>
      <c r="UHO6" s="275"/>
      <c r="UHP6" s="275"/>
      <c r="UHQ6" s="275"/>
      <c r="UHR6" s="275"/>
      <c r="UHS6" s="275"/>
      <c r="UHT6" s="275"/>
      <c r="UHU6" s="275"/>
      <c r="UHV6" s="275"/>
      <c r="UHW6" s="275"/>
      <c r="UHX6" s="275"/>
      <c r="UHY6" s="275"/>
      <c r="UHZ6" s="275"/>
      <c r="UIA6" s="275"/>
      <c r="UIB6" s="275"/>
      <c r="UIC6" s="275"/>
      <c r="UID6" s="275"/>
      <c r="UIE6" s="275"/>
      <c r="UIF6" s="275"/>
      <c r="UIG6" s="275"/>
      <c r="UIH6" s="275"/>
      <c r="UII6" s="275"/>
      <c r="UIJ6" s="275"/>
      <c r="UIK6" s="275"/>
      <c r="UIL6" s="275"/>
      <c r="UIM6" s="275"/>
      <c r="UIN6" s="275"/>
      <c r="UIO6" s="275"/>
      <c r="UIP6" s="275"/>
      <c r="UIQ6" s="275"/>
      <c r="UIR6" s="275"/>
      <c r="UIS6" s="275"/>
      <c r="UIT6" s="275"/>
      <c r="UIU6" s="275"/>
      <c r="UIV6" s="275"/>
      <c r="UIW6" s="275"/>
      <c r="UIX6" s="275"/>
      <c r="UIY6" s="275"/>
      <c r="UIZ6" s="275"/>
      <c r="UJA6" s="275"/>
      <c r="UJB6" s="275"/>
      <c r="UJC6" s="275"/>
      <c r="UJD6" s="275"/>
      <c r="UJE6" s="275"/>
      <c r="UJF6" s="275"/>
      <c r="UJG6" s="275"/>
      <c r="UJH6" s="275"/>
      <c r="UJI6" s="275"/>
      <c r="UJJ6" s="275"/>
      <c r="UJK6" s="275"/>
      <c r="UJL6" s="275"/>
      <c r="UJM6" s="275"/>
      <c r="UJN6" s="275"/>
      <c r="UJO6" s="275"/>
      <c r="UJP6" s="275"/>
      <c r="UJQ6" s="275"/>
      <c r="UJR6" s="275"/>
      <c r="UJS6" s="275"/>
      <c r="UJT6" s="275"/>
      <c r="UJU6" s="275"/>
      <c r="UJV6" s="275"/>
      <c r="UJW6" s="275"/>
      <c r="UJX6" s="275"/>
      <c r="UJY6" s="275"/>
      <c r="UJZ6" s="275"/>
      <c r="UKA6" s="275"/>
      <c r="UKB6" s="275"/>
      <c r="UKC6" s="275"/>
      <c r="UKD6" s="275"/>
      <c r="UKE6" s="275"/>
      <c r="UKF6" s="275"/>
      <c r="UKG6" s="275"/>
      <c r="UKH6" s="275"/>
      <c r="UKI6" s="275"/>
      <c r="UKJ6" s="275"/>
      <c r="UKK6" s="275"/>
      <c r="UKL6" s="275"/>
      <c r="UKM6" s="275"/>
      <c r="UKN6" s="275"/>
      <c r="UKO6" s="275"/>
      <c r="UKP6" s="275"/>
      <c r="UKQ6" s="275"/>
      <c r="UKR6" s="275"/>
      <c r="UKS6" s="275"/>
      <c r="UKT6" s="275"/>
      <c r="UKU6" s="275"/>
      <c r="UKV6" s="275"/>
      <c r="UKW6" s="275"/>
      <c r="UKX6" s="275"/>
      <c r="UKY6" s="275"/>
      <c r="UKZ6" s="275"/>
      <c r="ULA6" s="275"/>
      <c r="ULB6" s="275"/>
      <c r="ULC6" s="275"/>
      <c r="ULD6" s="275"/>
      <c r="ULE6" s="275"/>
      <c r="ULF6" s="275"/>
      <c r="ULG6" s="275"/>
      <c r="ULH6" s="275"/>
      <c r="ULI6" s="275"/>
      <c r="ULJ6" s="275"/>
      <c r="ULK6" s="275"/>
      <c r="ULL6" s="275"/>
      <c r="ULM6" s="275"/>
      <c r="ULN6" s="275"/>
      <c r="ULO6" s="275"/>
      <c r="ULP6" s="275"/>
      <c r="ULQ6" s="275"/>
      <c r="ULR6" s="275"/>
      <c r="ULS6" s="275"/>
      <c r="ULT6" s="275"/>
      <c r="ULU6" s="275"/>
      <c r="ULV6" s="275"/>
      <c r="ULW6" s="275"/>
      <c r="ULX6" s="275"/>
      <c r="ULY6" s="275"/>
      <c r="ULZ6" s="275"/>
      <c r="UMA6" s="275"/>
      <c r="UMB6" s="275"/>
      <c r="UMC6" s="275"/>
      <c r="UMD6" s="275"/>
      <c r="UME6" s="275"/>
      <c r="UMF6" s="275"/>
      <c r="UMG6" s="275"/>
      <c r="UMH6" s="275"/>
      <c r="UMI6" s="275"/>
      <c r="UMJ6" s="275"/>
      <c r="UMK6" s="275"/>
      <c r="UML6" s="275"/>
      <c r="UMM6" s="275"/>
      <c r="UMN6" s="275"/>
      <c r="UMO6" s="275"/>
      <c r="UMP6" s="275"/>
      <c r="UMQ6" s="275"/>
      <c r="UMR6" s="275"/>
      <c r="UMS6" s="275"/>
      <c r="UMT6" s="275"/>
      <c r="UMU6" s="275"/>
      <c r="UMV6" s="275"/>
      <c r="UMW6" s="275"/>
      <c r="UMX6" s="275"/>
      <c r="UMY6" s="275"/>
      <c r="UMZ6" s="275"/>
      <c r="UNA6" s="275"/>
      <c r="UNB6" s="275"/>
      <c r="UNC6" s="275"/>
      <c r="UND6" s="275"/>
      <c r="UNE6" s="275"/>
      <c r="UNF6" s="275"/>
      <c r="UNG6" s="275"/>
      <c r="UNH6" s="275"/>
      <c r="UNI6" s="275"/>
      <c r="UNJ6" s="275"/>
      <c r="UNK6" s="275"/>
      <c r="UNL6" s="275"/>
      <c r="UNM6" s="275"/>
      <c r="UNN6" s="275"/>
      <c r="UNO6" s="275"/>
      <c r="UNP6" s="275"/>
      <c r="UNQ6" s="275"/>
      <c r="UNR6" s="275"/>
      <c r="UNS6" s="275"/>
      <c r="UNT6" s="275"/>
      <c r="UNU6" s="275"/>
      <c r="UNV6" s="275"/>
      <c r="UNW6" s="275"/>
      <c r="UNX6" s="275"/>
      <c r="UNY6" s="275"/>
      <c r="UNZ6" s="275"/>
      <c r="UOA6" s="275"/>
      <c r="UOB6" s="275"/>
      <c r="UOC6" s="275"/>
      <c r="UOD6" s="275"/>
      <c r="UOE6" s="275"/>
      <c r="UOF6" s="275"/>
      <c r="UOG6" s="275"/>
      <c r="UOH6" s="275"/>
      <c r="UOI6" s="275"/>
      <c r="UOJ6" s="275"/>
      <c r="UOK6" s="275"/>
      <c r="UOL6" s="275"/>
      <c r="UOM6" s="275"/>
      <c r="UON6" s="275"/>
      <c r="UOO6" s="275"/>
      <c r="UOP6" s="275"/>
      <c r="UOQ6" s="275"/>
      <c r="UOR6" s="275"/>
      <c r="UOS6" s="275"/>
      <c r="UOT6" s="275"/>
      <c r="UOU6" s="275"/>
      <c r="UOV6" s="275"/>
      <c r="UOW6" s="275"/>
      <c r="UOX6" s="275"/>
      <c r="UOY6" s="275"/>
      <c r="UOZ6" s="275"/>
      <c r="UPA6" s="275"/>
      <c r="UPB6" s="275"/>
      <c r="UPC6" s="275"/>
      <c r="UPD6" s="275"/>
      <c r="UPE6" s="275"/>
      <c r="UPF6" s="275"/>
      <c r="UPG6" s="275"/>
      <c r="UPH6" s="275"/>
      <c r="UPI6" s="275"/>
      <c r="UPJ6" s="275"/>
      <c r="UPK6" s="275"/>
      <c r="UPL6" s="275"/>
      <c r="UPM6" s="275"/>
      <c r="UPN6" s="275"/>
      <c r="UPO6" s="275"/>
      <c r="UPP6" s="275"/>
      <c r="UPQ6" s="275"/>
      <c r="UPR6" s="275"/>
      <c r="UPS6" s="275"/>
      <c r="UPT6" s="275"/>
      <c r="UPU6" s="275"/>
      <c r="UPV6" s="275"/>
      <c r="UPW6" s="275"/>
      <c r="UPX6" s="275"/>
      <c r="UPY6" s="275"/>
      <c r="UPZ6" s="275"/>
      <c r="UQA6" s="275"/>
      <c r="UQB6" s="275"/>
      <c r="UQC6" s="275"/>
      <c r="UQD6" s="275"/>
      <c r="UQE6" s="275"/>
      <c r="UQF6" s="275"/>
      <c r="UQG6" s="275"/>
      <c r="UQH6" s="275"/>
      <c r="UQI6" s="275"/>
      <c r="UQJ6" s="275"/>
      <c r="UQK6" s="275"/>
      <c r="UQL6" s="275"/>
      <c r="UQM6" s="275"/>
      <c r="UQN6" s="275"/>
      <c r="UQO6" s="275"/>
      <c r="UQP6" s="275"/>
      <c r="UQQ6" s="275"/>
      <c r="UQR6" s="275"/>
      <c r="UQS6" s="275"/>
      <c r="UQT6" s="275"/>
      <c r="UQU6" s="275"/>
      <c r="UQV6" s="275"/>
      <c r="UQW6" s="275"/>
      <c r="UQX6" s="275"/>
      <c r="UQY6" s="275"/>
      <c r="UQZ6" s="275"/>
      <c r="URA6" s="275"/>
      <c r="URB6" s="275"/>
      <c r="URC6" s="275"/>
      <c r="URD6" s="275"/>
      <c r="URE6" s="275"/>
      <c r="URF6" s="275"/>
      <c r="URG6" s="275"/>
      <c r="URH6" s="275"/>
      <c r="URI6" s="275"/>
      <c r="URJ6" s="275"/>
      <c r="URK6" s="275"/>
      <c r="URL6" s="275"/>
      <c r="URM6" s="275"/>
      <c r="URN6" s="275"/>
      <c r="URO6" s="275"/>
      <c r="URP6" s="275"/>
      <c r="URQ6" s="275"/>
      <c r="URR6" s="275"/>
      <c r="URS6" s="275"/>
      <c r="URT6" s="275"/>
      <c r="URU6" s="275"/>
      <c r="URV6" s="275"/>
      <c r="URW6" s="275"/>
      <c r="URX6" s="275"/>
      <c r="URY6" s="275"/>
      <c r="URZ6" s="275"/>
      <c r="USA6" s="275"/>
      <c r="USB6" s="275"/>
      <c r="USC6" s="275"/>
      <c r="USD6" s="275"/>
      <c r="USE6" s="275"/>
      <c r="USF6" s="275"/>
      <c r="USG6" s="275"/>
      <c r="USH6" s="275"/>
      <c r="USI6" s="275"/>
      <c r="USJ6" s="275"/>
      <c r="USK6" s="275"/>
      <c r="USL6" s="275"/>
      <c r="USM6" s="275"/>
      <c r="USN6" s="275"/>
      <c r="USO6" s="275"/>
      <c r="USP6" s="275"/>
      <c r="USQ6" s="275"/>
      <c r="USR6" s="275"/>
      <c r="USS6" s="275"/>
      <c r="UST6" s="275"/>
      <c r="USU6" s="275"/>
      <c r="USV6" s="275"/>
      <c r="USW6" s="275"/>
      <c r="USX6" s="275"/>
      <c r="USY6" s="275"/>
      <c r="USZ6" s="275"/>
      <c r="UTA6" s="275"/>
      <c r="UTB6" s="275"/>
      <c r="UTC6" s="275"/>
      <c r="UTD6" s="275"/>
      <c r="UTE6" s="275"/>
      <c r="UTF6" s="275"/>
      <c r="UTG6" s="275"/>
      <c r="UTH6" s="275"/>
      <c r="UTI6" s="275"/>
      <c r="UTJ6" s="275"/>
      <c r="UTK6" s="275"/>
      <c r="UTL6" s="275"/>
      <c r="UTM6" s="275"/>
      <c r="UTN6" s="275"/>
      <c r="UTO6" s="275"/>
      <c r="UTP6" s="275"/>
      <c r="UTQ6" s="275"/>
      <c r="UTR6" s="275"/>
      <c r="UTS6" s="275"/>
      <c r="UTT6" s="275"/>
      <c r="UTU6" s="275"/>
      <c r="UTV6" s="275"/>
      <c r="UTW6" s="275"/>
      <c r="UTX6" s="275"/>
      <c r="UTY6" s="275"/>
      <c r="UTZ6" s="275"/>
      <c r="UUA6" s="275"/>
      <c r="UUB6" s="275"/>
      <c r="UUC6" s="275"/>
      <c r="UUD6" s="275"/>
      <c r="UUE6" s="275"/>
      <c r="UUF6" s="275"/>
      <c r="UUG6" s="275"/>
      <c r="UUH6" s="275"/>
      <c r="UUI6" s="275"/>
      <c r="UUJ6" s="275"/>
      <c r="UUK6" s="275"/>
      <c r="UUL6" s="275"/>
      <c r="UUM6" s="275"/>
      <c r="UUN6" s="275"/>
      <c r="UUO6" s="275"/>
      <c r="UUP6" s="275"/>
      <c r="UUQ6" s="275"/>
      <c r="UUR6" s="275"/>
      <c r="UUS6" s="275"/>
      <c r="UUT6" s="275"/>
      <c r="UUU6" s="275"/>
      <c r="UUV6" s="275"/>
      <c r="UUW6" s="275"/>
      <c r="UUX6" s="275"/>
      <c r="UUY6" s="275"/>
      <c r="UUZ6" s="275"/>
      <c r="UVA6" s="275"/>
      <c r="UVB6" s="275"/>
      <c r="UVC6" s="275"/>
      <c r="UVD6" s="275"/>
      <c r="UVE6" s="275"/>
      <c r="UVF6" s="275"/>
      <c r="UVG6" s="275"/>
      <c r="UVH6" s="275"/>
      <c r="UVI6" s="275"/>
      <c r="UVJ6" s="275"/>
      <c r="UVK6" s="275"/>
      <c r="UVL6" s="275"/>
      <c r="UVM6" s="275"/>
      <c r="UVN6" s="275"/>
      <c r="UVO6" s="275"/>
      <c r="UVP6" s="275"/>
      <c r="UVQ6" s="275"/>
      <c r="UVR6" s="275"/>
      <c r="UVS6" s="275"/>
      <c r="UVT6" s="275"/>
      <c r="UVU6" s="275"/>
      <c r="UVV6" s="275"/>
      <c r="UVW6" s="275"/>
      <c r="UVX6" s="275"/>
      <c r="UVY6" s="275"/>
      <c r="UVZ6" s="275"/>
      <c r="UWA6" s="275"/>
      <c r="UWB6" s="275"/>
      <c r="UWC6" s="275"/>
      <c r="UWD6" s="275"/>
      <c r="UWE6" s="275"/>
      <c r="UWF6" s="275"/>
      <c r="UWG6" s="275"/>
      <c r="UWH6" s="275"/>
      <c r="UWI6" s="275"/>
      <c r="UWJ6" s="275"/>
      <c r="UWK6" s="275"/>
      <c r="UWL6" s="275"/>
      <c r="UWM6" s="275"/>
      <c r="UWN6" s="275"/>
      <c r="UWO6" s="275"/>
      <c r="UWP6" s="275"/>
      <c r="UWQ6" s="275"/>
      <c r="UWR6" s="275"/>
      <c r="UWS6" s="275"/>
      <c r="UWT6" s="275"/>
      <c r="UWU6" s="275"/>
      <c r="UWV6" s="275"/>
      <c r="UWW6" s="275"/>
      <c r="UWX6" s="275"/>
      <c r="UWY6" s="275"/>
      <c r="UWZ6" s="275"/>
      <c r="UXA6" s="275"/>
      <c r="UXB6" s="275"/>
      <c r="UXC6" s="275"/>
      <c r="UXD6" s="275"/>
      <c r="UXE6" s="275"/>
      <c r="UXF6" s="275"/>
      <c r="UXG6" s="275"/>
      <c r="UXH6" s="275"/>
      <c r="UXI6" s="275"/>
      <c r="UXJ6" s="275"/>
      <c r="UXK6" s="275"/>
      <c r="UXL6" s="275"/>
      <c r="UXM6" s="275"/>
      <c r="UXN6" s="275"/>
      <c r="UXO6" s="275"/>
      <c r="UXP6" s="275"/>
      <c r="UXQ6" s="275"/>
      <c r="UXR6" s="275"/>
      <c r="UXS6" s="275"/>
      <c r="UXT6" s="275"/>
      <c r="UXU6" s="275"/>
      <c r="UXV6" s="275"/>
      <c r="UXW6" s="275"/>
      <c r="UXX6" s="275"/>
      <c r="UXY6" s="275"/>
      <c r="UXZ6" s="275"/>
      <c r="UYA6" s="275"/>
      <c r="UYB6" s="275"/>
      <c r="UYC6" s="275"/>
      <c r="UYD6" s="275"/>
      <c r="UYE6" s="275"/>
      <c r="UYF6" s="275"/>
      <c r="UYG6" s="275"/>
      <c r="UYH6" s="275"/>
      <c r="UYI6" s="275"/>
      <c r="UYJ6" s="275"/>
      <c r="UYK6" s="275"/>
      <c r="UYL6" s="275"/>
      <c r="UYM6" s="275"/>
      <c r="UYN6" s="275"/>
      <c r="UYO6" s="275"/>
      <c r="UYP6" s="275"/>
      <c r="UYQ6" s="275"/>
      <c r="UYR6" s="275"/>
      <c r="UYS6" s="275"/>
      <c r="UYT6" s="275"/>
      <c r="UYU6" s="275"/>
      <c r="UYV6" s="275"/>
      <c r="UYW6" s="275"/>
      <c r="UYX6" s="275"/>
      <c r="UYY6" s="275"/>
      <c r="UYZ6" s="275"/>
      <c r="UZA6" s="275"/>
      <c r="UZB6" s="275"/>
      <c r="UZC6" s="275"/>
      <c r="UZD6" s="275"/>
      <c r="UZE6" s="275"/>
      <c r="UZF6" s="275"/>
      <c r="UZG6" s="275"/>
      <c r="UZH6" s="275"/>
      <c r="UZI6" s="275"/>
      <c r="UZJ6" s="275"/>
      <c r="UZK6" s="275"/>
      <c r="UZL6" s="275"/>
      <c r="UZM6" s="275"/>
      <c r="UZN6" s="275"/>
      <c r="UZO6" s="275"/>
      <c r="UZP6" s="275"/>
      <c r="UZQ6" s="275"/>
      <c r="UZR6" s="275"/>
      <c r="UZS6" s="275"/>
      <c r="UZT6" s="275"/>
      <c r="UZU6" s="275"/>
      <c r="UZV6" s="275"/>
      <c r="UZW6" s="275"/>
      <c r="UZX6" s="275"/>
      <c r="UZY6" s="275"/>
      <c r="UZZ6" s="275"/>
      <c r="VAA6" s="275"/>
      <c r="VAB6" s="275"/>
      <c r="VAC6" s="275"/>
      <c r="VAD6" s="275"/>
      <c r="VAE6" s="275"/>
      <c r="VAF6" s="275"/>
      <c r="VAG6" s="275"/>
      <c r="VAH6" s="275"/>
      <c r="VAI6" s="275"/>
      <c r="VAJ6" s="275"/>
      <c r="VAK6" s="275"/>
      <c r="VAL6" s="275"/>
      <c r="VAM6" s="275"/>
      <c r="VAN6" s="275"/>
      <c r="VAO6" s="275"/>
      <c r="VAP6" s="275"/>
      <c r="VAQ6" s="275"/>
      <c r="VAR6" s="275"/>
      <c r="VAS6" s="275"/>
      <c r="VAT6" s="275"/>
      <c r="VAU6" s="275"/>
      <c r="VAV6" s="275"/>
      <c r="VAW6" s="275"/>
      <c r="VAX6" s="275"/>
      <c r="VAY6" s="275"/>
      <c r="VAZ6" s="275"/>
      <c r="VBA6" s="275"/>
      <c r="VBB6" s="275"/>
      <c r="VBC6" s="275"/>
      <c r="VBD6" s="275"/>
      <c r="VBE6" s="275"/>
      <c r="VBF6" s="275"/>
      <c r="VBG6" s="275"/>
      <c r="VBH6" s="275"/>
      <c r="VBI6" s="275"/>
      <c r="VBJ6" s="275"/>
      <c r="VBK6" s="275"/>
      <c r="VBL6" s="275"/>
      <c r="VBM6" s="275"/>
      <c r="VBN6" s="275"/>
      <c r="VBO6" s="275"/>
      <c r="VBP6" s="275"/>
      <c r="VBQ6" s="275"/>
      <c r="VBR6" s="275"/>
      <c r="VBS6" s="275"/>
      <c r="VBT6" s="275"/>
      <c r="VBU6" s="275"/>
      <c r="VBV6" s="275"/>
      <c r="VBW6" s="275"/>
      <c r="VBX6" s="275"/>
      <c r="VBY6" s="275"/>
      <c r="VBZ6" s="275"/>
      <c r="VCA6" s="275"/>
      <c r="VCB6" s="275"/>
      <c r="VCC6" s="275"/>
      <c r="VCD6" s="275"/>
      <c r="VCE6" s="275"/>
      <c r="VCF6" s="275"/>
      <c r="VCG6" s="275"/>
      <c r="VCH6" s="275"/>
      <c r="VCI6" s="275"/>
      <c r="VCJ6" s="275"/>
      <c r="VCK6" s="275"/>
      <c r="VCL6" s="275"/>
      <c r="VCM6" s="275"/>
      <c r="VCN6" s="275"/>
      <c r="VCO6" s="275"/>
      <c r="VCP6" s="275"/>
      <c r="VCQ6" s="275"/>
      <c r="VCR6" s="275"/>
      <c r="VCS6" s="275"/>
      <c r="VCT6" s="275"/>
      <c r="VCU6" s="275"/>
      <c r="VCV6" s="275"/>
      <c r="VCW6" s="275"/>
      <c r="VCX6" s="275"/>
      <c r="VCY6" s="275"/>
      <c r="VCZ6" s="275"/>
      <c r="VDA6" s="275"/>
      <c r="VDB6" s="275"/>
      <c r="VDC6" s="275"/>
      <c r="VDD6" s="275"/>
      <c r="VDE6" s="275"/>
      <c r="VDF6" s="275"/>
      <c r="VDG6" s="275"/>
      <c r="VDH6" s="275"/>
      <c r="VDI6" s="275"/>
      <c r="VDJ6" s="275"/>
      <c r="VDK6" s="275"/>
      <c r="VDL6" s="275"/>
      <c r="VDM6" s="275"/>
      <c r="VDN6" s="275"/>
      <c r="VDO6" s="275"/>
      <c r="VDP6" s="275"/>
      <c r="VDQ6" s="275"/>
      <c r="VDR6" s="275"/>
      <c r="VDS6" s="275"/>
      <c r="VDT6" s="275"/>
      <c r="VDU6" s="275"/>
      <c r="VDV6" s="275"/>
      <c r="VDW6" s="275"/>
      <c r="VDX6" s="275"/>
      <c r="VDY6" s="275"/>
      <c r="VDZ6" s="275"/>
      <c r="VEA6" s="275"/>
      <c r="VEB6" s="275"/>
      <c r="VEC6" s="275"/>
      <c r="VED6" s="275"/>
      <c r="VEE6" s="275"/>
      <c r="VEF6" s="275"/>
      <c r="VEG6" s="275"/>
      <c r="VEH6" s="275"/>
      <c r="VEI6" s="275"/>
      <c r="VEJ6" s="275"/>
      <c r="VEK6" s="275"/>
      <c r="VEL6" s="275"/>
      <c r="VEM6" s="275"/>
      <c r="VEN6" s="275"/>
      <c r="VEO6" s="275"/>
      <c r="VEP6" s="275"/>
      <c r="VEQ6" s="275"/>
      <c r="VER6" s="275"/>
      <c r="VES6" s="275"/>
      <c r="VET6" s="275"/>
      <c r="VEU6" s="275"/>
      <c r="VEV6" s="275"/>
      <c r="VEW6" s="275"/>
      <c r="VEX6" s="275"/>
      <c r="VEY6" s="275"/>
      <c r="VEZ6" s="275"/>
      <c r="VFA6" s="275"/>
      <c r="VFB6" s="275"/>
      <c r="VFC6" s="275"/>
      <c r="VFD6" s="275"/>
      <c r="VFE6" s="275"/>
      <c r="VFF6" s="275"/>
      <c r="VFG6" s="275"/>
      <c r="VFH6" s="275"/>
      <c r="VFI6" s="275"/>
      <c r="VFJ6" s="275"/>
      <c r="VFK6" s="275"/>
      <c r="VFL6" s="275"/>
      <c r="VFM6" s="275"/>
      <c r="VFN6" s="275"/>
      <c r="VFO6" s="275"/>
      <c r="VFP6" s="275"/>
      <c r="VFQ6" s="275"/>
      <c r="VFR6" s="275"/>
      <c r="VFS6" s="275"/>
      <c r="VFT6" s="275"/>
      <c r="VFU6" s="275"/>
      <c r="VFV6" s="275"/>
      <c r="VFW6" s="275"/>
      <c r="VFX6" s="275"/>
      <c r="VFY6" s="275"/>
      <c r="VFZ6" s="275"/>
      <c r="VGA6" s="275"/>
      <c r="VGB6" s="275"/>
      <c r="VGC6" s="275"/>
      <c r="VGD6" s="275"/>
      <c r="VGE6" s="275"/>
      <c r="VGF6" s="275"/>
      <c r="VGG6" s="275"/>
      <c r="VGH6" s="275"/>
      <c r="VGI6" s="275"/>
      <c r="VGJ6" s="275"/>
      <c r="VGK6" s="275"/>
      <c r="VGL6" s="275"/>
      <c r="VGM6" s="275"/>
      <c r="VGN6" s="275"/>
      <c r="VGO6" s="275"/>
      <c r="VGP6" s="275"/>
      <c r="VGQ6" s="275"/>
      <c r="VGR6" s="275"/>
      <c r="VGS6" s="275"/>
      <c r="VGT6" s="275"/>
      <c r="VGU6" s="275"/>
      <c r="VGV6" s="275"/>
      <c r="VGW6" s="275"/>
      <c r="VGX6" s="275"/>
      <c r="VGY6" s="275"/>
      <c r="VGZ6" s="275"/>
      <c r="VHA6" s="275"/>
      <c r="VHB6" s="275"/>
      <c r="VHC6" s="275"/>
      <c r="VHD6" s="275"/>
      <c r="VHE6" s="275"/>
      <c r="VHF6" s="275"/>
      <c r="VHG6" s="275"/>
      <c r="VHH6" s="275"/>
      <c r="VHI6" s="275"/>
      <c r="VHJ6" s="275"/>
      <c r="VHK6" s="275"/>
      <c r="VHL6" s="275"/>
      <c r="VHM6" s="275"/>
      <c r="VHN6" s="275"/>
      <c r="VHO6" s="275"/>
      <c r="VHP6" s="275"/>
      <c r="VHQ6" s="275"/>
      <c r="VHR6" s="275"/>
      <c r="VHS6" s="275"/>
      <c r="VHT6" s="275"/>
      <c r="VHU6" s="275"/>
      <c r="VHV6" s="275"/>
      <c r="VHW6" s="275"/>
      <c r="VHX6" s="275"/>
      <c r="VHY6" s="275"/>
      <c r="VHZ6" s="275"/>
      <c r="VIA6" s="275"/>
      <c r="VIB6" s="275"/>
      <c r="VIC6" s="275"/>
      <c r="VID6" s="275"/>
      <c r="VIE6" s="275"/>
      <c r="VIF6" s="275"/>
      <c r="VIG6" s="275"/>
      <c r="VIH6" s="275"/>
      <c r="VII6" s="275"/>
      <c r="VIJ6" s="275"/>
      <c r="VIK6" s="275"/>
      <c r="VIL6" s="275"/>
      <c r="VIM6" s="275"/>
      <c r="VIN6" s="275"/>
      <c r="VIO6" s="275"/>
      <c r="VIP6" s="275"/>
      <c r="VIQ6" s="275"/>
      <c r="VIR6" s="275"/>
      <c r="VIS6" s="275"/>
      <c r="VIT6" s="275"/>
      <c r="VIU6" s="275"/>
      <c r="VIV6" s="275"/>
      <c r="VIW6" s="275"/>
      <c r="VIX6" s="275"/>
      <c r="VIY6" s="275"/>
      <c r="VIZ6" s="275"/>
      <c r="VJA6" s="275"/>
      <c r="VJB6" s="275"/>
      <c r="VJC6" s="275"/>
      <c r="VJD6" s="275"/>
      <c r="VJE6" s="275"/>
      <c r="VJF6" s="275"/>
      <c r="VJG6" s="275"/>
      <c r="VJH6" s="275"/>
      <c r="VJI6" s="275"/>
      <c r="VJJ6" s="275"/>
      <c r="VJK6" s="275"/>
      <c r="VJL6" s="275"/>
      <c r="VJM6" s="275"/>
      <c r="VJN6" s="275"/>
      <c r="VJO6" s="275"/>
      <c r="VJP6" s="275"/>
      <c r="VJQ6" s="275"/>
      <c r="VJR6" s="275"/>
      <c r="VJS6" s="275"/>
      <c r="VJT6" s="275"/>
      <c r="VJU6" s="275"/>
      <c r="VJV6" s="275"/>
      <c r="VJW6" s="275"/>
      <c r="VJX6" s="275"/>
      <c r="VJY6" s="275"/>
      <c r="VJZ6" s="275"/>
      <c r="VKA6" s="275"/>
      <c r="VKB6" s="275"/>
      <c r="VKC6" s="275"/>
      <c r="VKD6" s="275"/>
      <c r="VKE6" s="275"/>
      <c r="VKF6" s="275"/>
      <c r="VKG6" s="275"/>
      <c r="VKH6" s="275"/>
      <c r="VKI6" s="275"/>
      <c r="VKJ6" s="275"/>
      <c r="VKK6" s="275"/>
      <c r="VKL6" s="275"/>
      <c r="VKM6" s="275"/>
      <c r="VKN6" s="275"/>
      <c r="VKO6" s="275"/>
      <c r="VKP6" s="275"/>
      <c r="VKQ6" s="275"/>
      <c r="VKR6" s="275"/>
      <c r="VKS6" s="275"/>
      <c r="VKT6" s="275"/>
      <c r="VKU6" s="275"/>
      <c r="VKV6" s="275"/>
      <c r="VKW6" s="275"/>
      <c r="VKX6" s="275"/>
      <c r="VKY6" s="275"/>
      <c r="VKZ6" s="275"/>
      <c r="VLA6" s="275"/>
      <c r="VLB6" s="275"/>
      <c r="VLC6" s="275"/>
      <c r="VLD6" s="275"/>
      <c r="VLE6" s="275"/>
      <c r="VLF6" s="275"/>
      <c r="VLG6" s="275"/>
      <c r="VLH6" s="275"/>
      <c r="VLI6" s="275"/>
      <c r="VLJ6" s="275"/>
      <c r="VLK6" s="275"/>
      <c r="VLL6" s="275"/>
      <c r="VLM6" s="275"/>
      <c r="VLN6" s="275"/>
      <c r="VLO6" s="275"/>
      <c r="VLP6" s="275"/>
      <c r="VLQ6" s="275"/>
      <c r="VLR6" s="275"/>
      <c r="VLS6" s="275"/>
      <c r="VLT6" s="275"/>
      <c r="VLU6" s="275"/>
      <c r="VLV6" s="275"/>
      <c r="VLW6" s="275"/>
      <c r="VLX6" s="275"/>
      <c r="VLY6" s="275"/>
      <c r="VLZ6" s="275"/>
      <c r="VMA6" s="275"/>
      <c r="VMB6" s="275"/>
      <c r="VMC6" s="275"/>
      <c r="VMD6" s="275"/>
      <c r="VME6" s="275"/>
      <c r="VMF6" s="275"/>
      <c r="VMG6" s="275"/>
      <c r="VMH6" s="275"/>
      <c r="VMI6" s="275"/>
      <c r="VMJ6" s="275"/>
      <c r="VMK6" s="275"/>
      <c r="VML6" s="275"/>
      <c r="VMM6" s="275"/>
      <c r="VMN6" s="275"/>
      <c r="VMO6" s="275"/>
      <c r="VMP6" s="275"/>
      <c r="VMQ6" s="275"/>
      <c r="VMR6" s="275"/>
      <c r="VMS6" s="275"/>
      <c r="VMT6" s="275"/>
      <c r="VMU6" s="275"/>
      <c r="VMV6" s="275"/>
      <c r="VMW6" s="275"/>
      <c r="VMX6" s="275"/>
      <c r="VMY6" s="275"/>
      <c r="VMZ6" s="275"/>
      <c r="VNA6" s="275"/>
      <c r="VNB6" s="275"/>
      <c r="VNC6" s="275"/>
      <c r="VND6" s="275"/>
      <c r="VNE6" s="275"/>
      <c r="VNF6" s="275"/>
      <c r="VNG6" s="275"/>
      <c r="VNH6" s="275"/>
      <c r="VNI6" s="275"/>
      <c r="VNJ6" s="275"/>
      <c r="VNK6" s="275"/>
      <c r="VNL6" s="275"/>
      <c r="VNM6" s="275"/>
      <c r="VNN6" s="275"/>
      <c r="VNO6" s="275"/>
      <c r="VNP6" s="275"/>
      <c r="VNQ6" s="275"/>
      <c r="VNR6" s="275"/>
      <c r="VNS6" s="275"/>
      <c r="VNT6" s="275"/>
      <c r="VNU6" s="275"/>
      <c r="VNV6" s="275"/>
      <c r="VNW6" s="275"/>
      <c r="VNX6" s="275"/>
      <c r="VNY6" s="275"/>
      <c r="VNZ6" s="275"/>
      <c r="VOA6" s="275"/>
      <c r="VOB6" s="275"/>
      <c r="VOC6" s="275"/>
      <c r="VOD6" s="275"/>
      <c r="VOE6" s="275"/>
      <c r="VOF6" s="275"/>
      <c r="VOG6" s="275"/>
      <c r="VOH6" s="275"/>
      <c r="VOI6" s="275"/>
      <c r="VOJ6" s="275"/>
      <c r="VOK6" s="275"/>
      <c r="VOL6" s="275"/>
      <c r="VOM6" s="275"/>
      <c r="VON6" s="275"/>
      <c r="VOO6" s="275"/>
      <c r="VOP6" s="275"/>
      <c r="VOQ6" s="275"/>
      <c r="VOR6" s="275"/>
      <c r="VOS6" s="275"/>
      <c r="VOT6" s="275"/>
      <c r="VOU6" s="275"/>
      <c r="VOV6" s="275"/>
      <c r="VOW6" s="275"/>
      <c r="VOX6" s="275"/>
      <c r="VOY6" s="275"/>
      <c r="VOZ6" s="275"/>
      <c r="VPA6" s="275"/>
      <c r="VPB6" s="275"/>
      <c r="VPC6" s="275"/>
      <c r="VPD6" s="275"/>
      <c r="VPE6" s="275"/>
      <c r="VPF6" s="275"/>
      <c r="VPG6" s="275"/>
      <c r="VPH6" s="275"/>
      <c r="VPI6" s="275"/>
      <c r="VPJ6" s="275"/>
      <c r="VPK6" s="275"/>
      <c r="VPL6" s="275"/>
      <c r="VPM6" s="275"/>
      <c r="VPN6" s="275"/>
      <c r="VPO6" s="275"/>
      <c r="VPP6" s="275"/>
      <c r="VPQ6" s="275"/>
      <c r="VPR6" s="275"/>
      <c r="VPS6" s="275"/>
      <c r="VPT6" s="275"/>
      <c r="VPU6" s="275"/>
      <c r="VPV6" s="275"/>
      <c r="VPW6" s="275"/>
      <c r="VPX6" s="275"/>
      <c r="VPY6" s="275"/>
      <c r="VPZ6" s="275"/>
      <c r="VQA6" s="275"/>
      <c r="VQB6" s="275"/>
      <c r="VQC6" s="275"/>
      <c r="VQD6" s="275"/>
      <c r="VQE6" s="275"/>
      <c r="VQF6" s="275"/>
      <c r="VQG6" s="275"/>
      <c r="VQH6" s="275"/>
      <c r="VQI6" s="275"/>
      <c r="VQJ6" s="275"/>
      <c r="VQK6" s="275"/>
      <c r="VQL6" s="275"/>
      <c r="VQM6" s="275"/>
      <c r="VQN6" s="275"/>
      <c r="VQO6" s="275"/>
      <c r="VQP6" s="275"/>
      <c r="VQQ6" s="275"/>
      <c r="VQR6" s="275"/>
      <c r="VQS6" s="275"/>
      <c r="VQT6" s="275"/>
      <c r="VQU6" s="275"/>
      <c r="VQV6" s="275"/>
      <c r="VQW6" s="275"/>
      <c r="VQX6" s="275"/>
      <c r="VQY6" s="275"/>
      <c r="VQZ6" s="275"/>
      <c r="VRA6" s="275"/>
      <c r="VRB6" s="275"/>
      <c r="VRC6" s="275"/>
      <c r="VRD6" s="275"/>
      <c r="VRE6" s="275"/>
      <c r="VRF6" s="275"/>
      <c r="VRG6" s="275"/>
      <c r="VRH6" s="275"/>
      <c r="VRI6" s="275"/>
      <c r="VRJ6" s="275"/>
      <c r="VRK6" s="275"/>
      <c r="VRL6" s="275"/>
      <c r="VRM6" s="275"/>
      <c r="VRN6" s="275"/>
      <c r="VRO6" s="275"/>
      <c r="VRP6" s="275"/>
      <c r="VRQ6" s="275"/>
      <c r="VRR6" s="275"/>
      <c r="VRS6" s="275"/>
      <c r="VRT6" s="275"/>
      <c r="VRU6" s="275"/>
      <c r="VRV6" s="275"/>
      <c r="VRW6" s="275"/>
      <c r="VRX6" s="275"/>
      <c r="VRY6" s="275"/>
      <c r="VRZ6" s="275"/>
      <c r="VSA6" s="275"/>
      <c r="VSB6" s="275"/>
      <c r="VSC6" s="275"/>
      <c r="VSD6" s="275"/>
      <c r="VSE6" s="275"/>
      <c r="VSF6" s="275"/>
      <c r="VSG6" s="275"/>
      <c r="VSH6" s="275"/>
      <c r="VSI6" s="275"/>
      <c r="VSJ6" s="275"/>
      <c r="VSK6" s="275"/>
      <c r="VSL6" s="275"/>
      <c r="VSM6" s="275"/>
      <c r="VSN6" s="275"/>
      <c r="VSO6" s="275"/>
      <c r="VSP6" s="275"/>
      <c r="VSQ6" s="275"/>
      <c r="VSR6" s="275"/>
      <c r="VSS6" s="275"/>
      <c r="VST6" s="275"/>
      <c r="VSU6" s="275"/>
      <c r="VSV6" s="275"/>
      <c r="VSW6" s="275"/>
      <c r="VSX6" s="275"/>
      <c r="VSY6" s="275"/>
      <c r="VSZ6" s="275"/>
      <c r="VTA6" s="275"/>
      <c r="VTB6" s="275"/>
      <c r="VTC6" s="275"/>
      <c r="VTD6" s="275"/>
      <c r="VTE6" s="275"/>
      <c r="VTF6" s="275"/>
      <c r="VTG6" s="275"/>
      <c r="VTH6" s="275"/>
      <c r="VTI6" s="275"/>
      <c r="VTJ6" s="275"/>
      <c r="VTK6" s="275"/>
      <c r="VTL6" s="275"/>
      <c r="VTM6" s="275"/>
      <c r="VTN6" s="275"/>
      <c r="VTO6" s="275"/>
      <c r="VTP6" s="275"/>
      <c r="VTQ6" s="275"/>
      <c r="VTR6" s="275"/>
      <c r="VTS6" s="275"/>
      <c r="VTT6" s="275"/>
      <c r="VTU6" s="275"/>
      <c r="VTV6" s="275"/>
      <c r="VTW6" s="275"/>
      <c r="VTX6" s="275"/>
      <c r="VTY6" s="275"/>
      <c r="VTZ6" s="275"/>
      <c r="VUA6" s="275"/>
      <c r="VUB6" s="275"/>
      <c r="VUC6" s="275"/>
      <c r="VUD6" s="275"/>
      <c r="VUE6" s="275"/>
      <c r="VUF6" s="275"/>
      <c r="VUG6" s="275"/>
      <c r="VUH6" s="275"/>
      <c r="VUI6" s="275"/>
      <c r="VUJ6" s="275"/>
      <c r="VUK6" s="275"/>
      <c r="VUL6" s="275"/>
      <c r="VUM6" s="275"/>
      <c r="VUN6" s="275"/>
      <c r="VUO6" s="275"/>
      <c r="VUP6" s="275"/>
      <c r="VUQ6" s="275"/>
      <c r="VUR6" s="275"/>
      <c r="VUS6" s="275"/>
      <c r="VUT6" s="275"/>
      <c r="VUU6" s="275"/>
      <c r="VUV6" s="275"/>
      <c r="VUW6" s="275"/>
      <c r="VUX6" s="275"/>
      <c r="VUY6" s="275"/>
      <c r="VUZ6" s="275"/>
      <c r="VVA6" s="275"/>
      <c r="VVB6" s="275"/>
      <c r="VVC6" s="275"/>
      <c r="VVD6" s="275"/>
      <c r="VVE6" s="275"/>
      <c r="VVF6" s="275"/>
      <c r="VVG6" s="275"/>
      <c r="VVH6" s="275"/>
      <c r="VVI6" s="275"/>
      <c r="VVJ6" s="275"/>
      <c r="VVK6" s="275"/>
      <c r="VVL6" s="275"/>
      <c r="VVM6" s="275"/>
      <c r="VVN6" s="275"/>
      <c r="VVO6" s="275"/>
      <c r="VVP6" s="275"/>
      <c r="VVQ6" s="275"/>
      <c r="VVR6" s="275"/>
      <c r="VVS6" s="275"/>
      <c r="VVT6" s="275"/>
      <c r="VVU6" s="275"/>
      <c r="VVV6" s="275"/>
      <c r="VVW6" s="275"/>
      <c r="VVX6" s="275"/>
      <c r="VVY6" s="275"/>
      <c r="VVZ6" s="275"/>
      <c r="VWA6" s="275"/>
      <c r="VWB6" s="275"/>
      <c r="VWC6" s="275"/>
      <c r="VWD6" s="275"/>
      <c r="VWE6" s="275"/>
      <c r="VWF6" s="275"/>
      <c r="VWG6" s="275"/>
      <c r="VWH6" s="275"/>
      <c r="VWI6" s="275"/>
      <c r="VWJ6" s="275"/>
      <c r="VWK6" s="275"/>
      <c r="VWL6" s="275"/>
      <c r="VWM6" s="275"/>
      <c r="VWN6" s="275"/>
      <c r="VWO6" s="275"/>
      <c r="VWP6" s="275"/>
      <c r="VWQ6" s="275"/>
      <c r="VWR6" s="275"/>
      <c r="VWS6" s="275"/>
      <c r="VWT6" s="275"/>
      <c r="VWU6" s="275"/>
      <c r="VWV6" s="275"/>
      <c r="VWW6" s="275"/>
      <c r="VWX6" s="275"/>
      <c r="VWY6" s="275"/>
      <c r="VWZ6" s="275"/>
      <c r="VXA6" s="275"/>
      <c r="VXB6" s="275"/>
      <c r="VXC6" s="275"/>
      <c r="VXD6" s="275"/>
      <c r="VXE6" s="275"/>
      <c r="VXF6" s="275"/>
      <c r="VXG6" s="275"/>
      <c r="VXH6" s="275"/>
      <c r="VXI6" s="275"/>
      <c r="VXJ6" s="275"/>
      <c r="VXK6" s="275"/>
      <c r="VXL6" s="275"/>
      <c r="VXM6" s="275"/>
      <c r="VXN6" s="275"/>
      <c r="VXO6" s="275"/>
      <c r="VXP6" s="275"/>
      <c r="VXQ6" s="275"/>
      <c r="VXR6" s="275"/>
      <c r="VXS6" s="275"/>
      <c r="VXT6" s="275"/>
      <c r="VXU6" s="275"/>
      <c r="VXV6" s="275"/>
      <c r="VXW6" s="275"/>
      <c r="VXX6" s="275"/>
      <c r="VXY6" s="275"/>
      <c r="VXZ6" s="275"/>
      <c r="VYA6" s="275"/>
      <c r="VYB6" s="275"/>
      <c r="VYC6" s="275"/>
      <c r="VYD6" s="275"/>
      <c r="VYE6" s="275"/>
      <c r="VYF6" s="275"/>
      <c r="VYG6" s="275"/>
      <c r="VYH6" s="275"/>
      <c r="VYI6" s="275"/>
      <c r="VYJ6" s="275"/>
      <c r="VYK6" s="275"/>
      <c r="VYL6" s="275"/>
      <c r="VYM6" s="275"/>
      <c r="VYN6" s="275"/>
      <c r="VYO6" s="275"/>
      <c r="VYP6" s="275"/>
      <c r="VYQ6" s="275"/>
      <c r="VYR6" s="275"/>
      <c r="VYS6" s="275"/>
      <c r="VYT6" s="275"/>
      <c r="VYU6" s="275"/>
      <c r="VYV6" s="275"/>
      <c r="VYW6" s="275"/>
      <c r="VYX6" s="275"/>
      <c r="VYY6" s="275"/>
      <c r="VYZ6" s="275"/>
      <c r="VZA6" s="275"/>
      <c r="VZB6" s="275"/>
      <c r="VZC6" s="275"/>
      <c r="VZD6" s="275"/>
      <c r="VZE6" s="275"/>
      <c r="VZF6" s="275"/>
      <c r="VZG6" s="275"/>
      <c r="VZH6" s="275"/>
      <c r="VZI6" s="275"/>
      <c r="VZJ6" s="275"/>
      <c r="VZK6" s="275"/>
      <c r="VZL6" s="275"/>
      <c r="VZM6" s="275"/>
      <c r="VZN6" s="275"/>
      <c r="VZO6" s="275"/>
      <c r="VZP6" s="275"/>
      <c r="VZQ6" s="275"/>
      <c r="VZR6" s="275"/>
      <c r="VZS6" s="275"/>
      <c r="VZT6" s="275"/>
      <c r="VZU6" s="275"/>
      <c r="VZV6" s="275"/>
      <c r="VZW6" s="275"/>
      <c r="VZX6" s="275"/>
      <c r="VZY6" s="275"/>
      <c r="VZZ6" s="275"/>
      <c r="WAA6" s="275"/>
      <c r="WAB6" s="275"/>
      <c r="WAC6" s="275"/>
      <c r="WAD6" s="275"/>
      <c r="WAE6" s="275"/>
      <c r="WAF6" s="275"/>
      <c r="WAG6" s="275"/>
      <c r="WAH6" s="275"/>
      <c r="WAI6" s="275"/>
      <c r="WAJ6" s="275"/>
      <c r="WAK6" s="275"/>
      <c r="WAL6" s="275"/>
      <c r="WAM6" s="275"/>
      <c r="WAN6" s="275"/>
      <c r="WAO6" s="275"/>
      <c r="WAP6" s="275"/>
      <c r="WAQ6" s="275"/>
      <c r="WAR6" s="275"/>
      <c r="WAS6" s="275"/>
      <c r="WAT6" s="275"/>
      <c r="WAU6" s="275"/>
      <c r="WAV6" s="275"/>
      <c r="WAW6" s="275"/>
      <c r="WAX6" s="275"/>
      <c r="WAY6" s="275"/>
      <c r="WAZ6" s="275"/>
      <c r="WBA6" s="275"/>
      <c r="WBB6" s="275"/>
      <c r="WBC6" s="275"/>
      <c r="WBD6" s="275"/>
      <c r="WBE6" s="275"/>
      <c r="WBF6" s="275"/>
      <c r="WBG6" s="275"/>
      <c r="WBH6" s="275"/>
      <c r="WBI6" s="275"/>
      <c r="WBJ6" s="275"/>
      <c r="WBK6" s="275"/>
      <c r="WBL6" s="275"/>
      <c r="WBM6" s="275"/>
      <c r="WBN6" s="275"/>
      <c r="WBO6" s="275"/>
      <c r="WBP6" s="275"/>
      <c r="WBQ6" s="275"/>
      <c r="WBR6" s="275"/>
      <c r="WBS6" s="275"/>
      <c r="WBT6" s="275"/>
      <c r="WBU6" s="275"/>
      <c r="WBV6" s="275"/>
      <c r="WBW6" s="275"/>
      <c r="WBX6" s="275"/>
      <c r="WBY6" s="275"/>
      <c r="WBZ6" s="275"/>
      <c r="WCA6" s="275"/>
      <c r="WCB6" s="275"/>
      <c r="WCC6" s="275"/>
      <c r="WCD6" s="275"/>
      <c r="WCE6" s="275"/>
      <c r="WCF6" s="275"/>
      <c r="WCG6" s="275"/>
      <c r="WCH6" s="275"/>
      <c r="WCI6" s="275"/>
      <c r="WCJ6" s="275"/>
      <c r="WCK6" s="275"/>
      <c r="WCL6" s="275"/>
      <c r="WCM6" s="275"/>
      <c r="WCN6" s="275"/>
      <c r="WCO6" s="275"/>
      <c r="WCP6" s="275"/>
      <c r="WCQ6" s="275"/>
      <c r="WCR6" s="275"/>
      <c r="WCS6" s="275"/>
      <c r="WCT6" s="275"/>
      <c r="WCU6" s="275"/>
      <c r="WCV6" s="275"/>
      <c r="WCW6" s="275"/>
      <c r="WCX6" s="275"/>
      <c r="WCY6" s="275"/>
      <c r="WCZ6" s="275"/>
      <c r="WDA6" s="275"/>
      <c r="WDB6" s="275"/>
      <c r="WDC6" s="275"/>
      <c r="WDD6" s="275"/>
      <c r="WDE6" s="275"/>
      <c r="WDF6" s="275"/>
      <c r="WDG6" s="275"/>
      <c r="WDH6" s="275"/>
      <c r="WDI6" s="275"/>
      <c r="WDJ6" s="275"/>
      <c r="WDK6" s="275"/>
      <c r="WDL6" s="275"/>
      <c r="WDM6" s="275"/>
      <c r="WDN6" s="275"/>
      <c r="WDO6" s="275"/>
      <c r="WDP6" s="275"/>
      <c r="WDQ6" s="275"/>
      <c r="WDR6" s="275"/>
      <c r="WDS6" s="275"/>
      <c r="WDT6" s="275"/>
      <c r="WDU6" s="275"/>
      <c r="WDV6" s="275"/>
      <c r="WDW6" s="275"/>
      <c r="WDX6" s="275"/>
      <c r="WDY6" s="275"/>
      <c r="WDZ6" s="275"/>
      <c r="WEA6" s="275"/>
      <c r="WEB6" s="275"/>
      <c r="WEC6" s="275"/>
      <c r="WED6" s="275"/>
      <c r="WEE6" s="275"/>
      <c r="WEF6" s="275"/>
      <c r="WEG6" s="275"/>
      <c r="WEH6" s="275"/>
      <c r="WEI6" s="275"/>
      <c r="WEJ6" s="275"/>
      <c r="WEK6" s="275"/>
      <c r="WEL6" s="275"/>
      <c r="WEM6" s="275"/>
      <c r="WEN6" s="275"/>
      <c r="WEO6" s="275"/>
      <c r="WEP6" s="275"/>
      <c r="WEQ6" s="275"/>
      <c r="WER6" s="275"/>
      <c r="WES6" s="275"/>
      <c r="WET6" s="275"/>
      <c r="WEU6" s="275"/>
      <c r="WEV6" s="275"/>
      <c r="WEW6" s="275"/>
      <c r="WEX6" s="275"/>
      <c r="WEY6" s="275"/>
      <c r="WEZ6" s="275"/>
      <c r="WFA6" s="275"/>
      <c r="WFB6" s="275"/>
      <c r="WFC6" s="275"/>
      <c r="WFD6" s="275"/>
      <c r="WFE6" s="275"/>
      <c r="WFF6" s="275"/>
      <c r="WFG6" s="275"/>
      <c r="WFH6" s="275"/>
      <c r="WFI6" s="275"/>
      <c r="WFJ6" s="275"/>
      <c r="WFK6" s="275"/>
      <c r="WFL6" s="275"/>
      <c r="WFM6" s="275"/>
      <c r="WFN6" s="275"/>
      <c r="WFO6" s="275"/>
      <c r="WFP6" s="275"/>
      <c r="WFQ6" s="275"/>
      <c r="WFR6" s="275"/>
      <c r="WFS6" s="275"/>
      <c r="WFT6" s="275"/>
      <c r="WFU6" s="275"/>
      <c r="WFV6" s="275"/>
      <c r="WFW6" s="275"/>
      <c r="WFX6" s="275"/>
      <c r="WFY6" s="275"/>
      <c r="WFZ6" s="275"/>
      <c r="WGA6" s="275"/>
      <c r="WGB6" s="275"/>
      <c r="WGC6" s="275"/>
      <c r="WGD6" s="275"/>
      <c r="WGE6" s="275"/>
      <c r="WGF6" s="275"/>
      <c r="WGG6" s="275"/>
      <c r="WGH6" s="275"/>
      <c r="WGI6" s="275"/>
      <c r="WGJ6" s="275"/>
      <c r="WGK6" s="275"/>
      <c r="WGL6" s="275"/>
      <c r="WGM6" s="275"/>
      <c r="WGN6" s="275"/>
      <c r="WGO6" s="275"/>
      <c r="WGP6" s="275"/>
      <c r="WGQ6" s="275"/>
      <c r="WGR6" s="275"/>
      <c r="WGS6" s="275"/>
      <c r="WGT6" s="275"/>
      <c r="WGU6" s="275"/>
      <c r="WGV6" s="275"/>
      <c r="WGW6" s="275"/>
      <c r="WGX6" s="275"/>
      <c r="WGY6" s="275"/>
      <c r="WGZ6" s="275"/>
      <c r="WHA6" s="275"/>
      <c r="WHB6" s="275"/>
      <c r="WHC6" s="275"/>
      <c r="WHD6" s="275"/>
      <c r="WHE6" s="275"/>
      <c r="WHF6" s="275"/>
      <c r="WHG6" s="275"/>
      <c r="WHH6" s="275"/>
      <c r="WHI6" s="275"/>
      <c r="WHJ6" s="275"/>
      <c r="WHK6" s="275"/>
      <c r="WHL6" s="275"/>
      <c r="WHM6" s="275"/>
      <c r="WHN6" s="275"/>
      <c r="WHO6" s="275"/>
      <c r="WHP6" s="275"/>
      <c r="WHQ6" s="275"/>
      <c r="WHR6" s="275"/>
      <c r="WHS6" s="275"/>
      <c r="WHT6" s="275"/>
      <c r="WHU6" s="275"/>
      <c r="WHV6" s="275"/>
      <c r="WHW6" s="275"/>
      <c r="WHX6" s="275"/>
      <c r="WHY6" s="275"/>
      <c r="WHZ6" s="275"/>
      <c r="WIA6" s="275"/>
      <c r="WIB6" s="275"/>
      <c r="WIC6" s="275"/>
      <c r="WID6" s="275"/>
      <c r="WIE6" s="275"/>
      <c r="WIF6" s="275"/>
      <c r="WIG6" s="275"/>
      <c r="WIH6" s="275"/>
      <c r="WII6" s="275"/>
      <c r="WIJ6" s="275"/>
      <c r="WIK6" s="275"/>
      <c r="WIL6" s="275"/>
      <c r="WIM6" s="275"/>
      <c r="WIN6" s="275"/>
      <c r="WIO6" s="275"/>
      <c r="WIP6" s="275"/>
      <c r="WIQ6" s="275"/>
      <c r="WIR6" s="275"/>
      <c r="WIS6" s="275"/>
      <c r="WIT6" s="275"/>
      <c r="WIU6" s="275"/>
      <c r="WIV6" s="275"/>
      <c r="WIW6" s="275"/>
      <c r="WIX6" s="275"/>
      <c r="WIY6" s="275"/>
      <c r="WIZ6" s="275"/>
      <c r="WJA6" s="275"/>
      <c r="WJB6" s="275"/>
      <c r="WJC6" s="275"/>
      <c r="WJD6" s="275"/>
      <c r="WJE6" s="275"/>
      <c r="WJF6" s="275"/>
      <c r="WJG6" s="275"/>
      <c r="WJH6" s="275"/>
      <c r="WJI6" s="275"/>
      <c r="WJJ6" s="275"/>
      <c r="WJK6" s="275"/>
      <c r="WJL6" s="275"/>
      <c r="WJM6" s="275"/>
      <c r="WJN6" s="275"/>
      <c r="WJO6" s="275"/>
      <c r="WJP6" s="275"/>
      <c r="WJQ6" s="275"/>
      <c r="WJR6" s="275"/>
      <c r="WJS6" s="275"/>
      <c r="WJT6" s="275"/>
      <c r="WJU6" s="275"/>
      <c r="WJV6" s="275"/>
      <c r="WJW6" s="275"/>
      <c r="WJX6" s="275"/>
      <c r="WJY6" s="275"/>
      <c r="WJZ6" s="275"/>
      <c r="WKA6" s="275"/>
      <c r="WKB6" s="275"/>
      <c r="WKC6" s="275"/>
      <c r="WKD6" s="275"/>
      <c r="WKE6" s="275"/>
      <c r="WKF6" s="275"/>
      <c r="WKG6" s="275"/>
      <c r="WKH6" s="275"/>
      <c r="WKI6" s="275"/>
      <c r="WKJ6" s="275"/>
      <c r="WKK6" s="275"/>
      <c r="WKL6" s="275"/>
      <c r="WKM6" s="275"/>
      <c r="WKN6" s="275"/>
      <c r="WKO6" s="275"/>
      <c r="WKP6" s="275"/>
      <c r="WKQ6" s="275"/>
      <c r="WKR6" s="275"/>
      <c r="WKS6" s="275"/>
      <c r="WKT6" s="275"/>
      <c r="WKU6" s="275"/>
      <c r="WKV6" s="275"/>
      <c r="WKW6" s="275"/>
      <c r="WKX6" s="275"/>
      <c r="WKY6" s="275"/>
      <c r="WKZ6" s="275"/>
      <c r="WLA6" s="275"/>
      <c r="WLB6" s="275"/>
      <c r="WLC6" s="275"/>
      <c r="WLD6" s="275"/>
      <c r="WLE6" s="275"/>
      <c r="WLF6" s="275"/>
      <c r="WLG6" s="275"/>
      <c r="WLH6" s="275"/>
      <c r="WLI6" s="275"/>
      <c r="WLJ6" s="275"/>
      <c r="WLK6" s="275"/>
      <c r="WLL6" s="275"/>
      <c r="WLM6" s="275"/>
      <c r="WLN6" s="275"/>
      <c r="WLO6" s="275"/>
      <c r="WLP6" s="275"/>
      <c r="WLQ6" s="275"/>
      <c r="WLR6" s="275"/>
      <c r="WLS6" s="275"/>
      <c r="WLT6" s="275"/>
      <c r="WLU6" s="275"/>
      <c r="WLV6" s="275"/>
      <c r="WLW6" s="275"/>
      <c r="WLX6" s="275"/>
      <c r="WLY6" s="275"/>
      <c r="WLZ6" s="275"/>
      <c r="WMA6" s="275"/>
      <c r="WMB6" s="275"/>
      <c r="WMC6" s="275"/>
      <c r="WMD6" s="275"/>
      <c r="WME6" s="275"/>
      <c r="WMF6" s="275"/>
      <c r="WMG6" s="275"/>
      <c r="WMH6" s="275"/>
      <c r="WMI6" s="275"/>
      <c r="WMJ6" s="275"/>
      <c r="WMK6" s="275"/>
      <c r="WML6" s="275"/>
      <c r="WMM6" s="275"/>
      <c r="WMN6" s="275"/>
      <c r="WMO6" s="275"/>
      <c r="WMP6" s="275"/>
      <c r="WMQ6" s="275"/>
      <c r="WMR6" s="275"/>
      <c r="WMS6" s="275"/>
      <c r="WMT6" s="275"/>
      <c r="WMU6" s="275"/>
      <c r="WMV6" s="275"/>
      <c r="WMW6" s="275"/>
      <c r="WMX6" s="275"/>
      <c r="WMY6" s="275"/>
      <c r="WMZ6" s="275"/>
      <c r="WNA6" s="275"/>
      <c r="WNB6" s="275"/>
      <c r="WNC6" s="275"/>
      <c r="WND6" s="275"/>
      <c r="WNE6" s="275"/>
      <c r="WNF6" s="275"/>
      <c r="WNG6" s="275"/>
      <c r="WNH6" s="275"/>
      <c r="WNI6" s="275"/>
      <c r="WNJ6" s="275"/>
      <c r="WNK6" s="275"/>
      <c r="WNL6" s="275"/>
      <c r="WNM6" s="275"/>
      <c r="WNN6" s="275"/>
      <c r="WNO6" s="275"/>
      <c r="WNP6" s="275"/>
      <c r="WNQ6" s="275"/>
      <c r="WNR6" s="275"/>
      <c r="WNS6" s="275"/>
      <c r="WNT6" s="275"/>
      <c r="WNU6" s="275"/>
      <c r="WNV6" s="275"/>
      <c r="WNW6" s="275"/>
      <c r="WNX6" s="275"/>
      <c r="WNY6" s="275"/>
      <c r="WNZ6" s="275"/>
      <c r="WOA6" s="275"/>
      <c r="WOB6" s="275"/>
      <c r="WOC6" s="275"/>
      <c r="WOD6" s="275"/>
      <c r="WOE6" s="275"/>
      <c r="WOF6" s="275"/>
      <c r="WOG6" s="275"/>
      <c r="WOH6" s="275"/>
      <c r="WOI6" s="275"/>
      <c r="WOJ6" s="275"/>
      <c r="WOK6" s="275"/>
      <c r="WOL6" s="275"/>
      <c r="WOM6" s="275"/>
      <c r="WON6" s="275"/>
      <c r="WOO6" s="275"/>
      <c r="WOP6" s="275"/>
      <c r="WOQ6" s="275"/>
      <c r="WOR6" s="275"/>
      <c r="WOS6" s="275"/>
      <c r="WOT6" s="275"/>
      <c r="WOU6" s="275"/>
      <c r="WOV6" s="275"/>
      <c r="WOW6" s="275"/>
      <c r="WOX6" s="275"/>
      <c r="WOY6" s="275"/>
      <c r="WOZ6" s="275"/>
      <c r="WPA6" s="275"/>
      <c r="WPB6" s="275"/>
      <c r="WPC6" s="275"/>
      <c r="WPD6" s="275"/>
      <c r="WPE6" s="275"/>
      <c r="WPF6" s="275"/>
      <c r="WPG6" s="275"/>
      <c r="WPH6" s="275"/>
      <c r="WPI6" s="275"/>
      <c r="WPJ6" s="275"/>
      <c r="WPK6" s="275"/>
      <c r="WPL6" s="275"/>
      <c r="WPM6" s="275"/>
      <c r="WPN6" s="275"/>
      <c r="WPO6" s="275"/>
      <c r="WPP6" s="275"/>
      <c r="WPQ6" s="275"/>
      <c r="WPR6" s="275"/>
      <c r="WPS6" s="275"/>
      <c r="WPT6" s="275"/>
      <c r="WPU6" s="275"/>
      <c r="WPV6" s="275"/>
      <c r="WPW6" s="275"/>
      <c r="WPX6" s="275"/>
      <c r="WPY6" s="275"/>
      <c r="WPZ6" s="275"/>
      <c r="WQA6" s="275"/>
      <c r="WQB6" s="275"/>
      <c r="WQC6" s="275"/>
      <c r="WQD6" s="275"/>
      <c r="WQE6" s="275"/>
      <c r="WQF6" s="275"/>
      <c r="WQG6" s="275"/>
      <c r="WQH6" s="275"/>
      <c r="WQI6" s="275"/>
      <c r="WQJ6" s="275"/>
      <c r="WQK6" s="275"/>
      <c r="WQL6" s="275"/>
      <c r="WQM6" s="275"/>
      <c r="WQN6" s="275"/>
      <c r="WQO6" s="275"/>
      <c r="WQP6" s="275"/>
      <c r="WQQ6" s="275"/>
      <c r="WQR6" s="275"/>
      <c r="WQS6" s="275"/>
      <c r="WQT6" s="275"/>
      <c r="WQU6" s="275"/>
      <c r="WQV6" s="275"/>
      <c r="WQW6" s="275"/>
      <c r="WQX6" s="275"/>
      <c r="WQY6" s="275"/>
      <c r="WQZ6" s="275"/>
      <c r="WRA6" s="275"/>
      <c r="WRB6" s="275"/>
      <c r="WRC6" s="275"/>
      <c r="WRD6" s="275"/>
      <c r="WRE6" s="275"/>
      <c r="WRF6" s="275"/>
      <c r="WRG6" s="275"/>
      <c r="WRH6" s="275"/>
      <c r="WRI6" s="275"/>
      <c r="WRJ6" s="275"/>
      <c r="WRK6" s="275"/>
      <c r="WRL6" s="275"/>
      <c r="WRM6" s="275"/>
      <c r="WRN6" s="275"/>
      <c r="WRO6" s="275"/>
      <c r="WRP6" s="275"/>
      <c r="WRQ6" s="275"/>
      <c r="WRR6" s="275"/>
      <c r="WRS6" s="275"/>
      <c r="WRT6" s="275"/>
      <c r="WRU6" s="275"/>
      <c r="WRV6" s="275"/>
      <c r="WRW6" s="275"/>
      <c r="WRX6" s="275"/>
      <c r="WRY6" s="275"/>
      <c r="WRZ6" s="275"/>
      <c r="WSA6" s="275"/>
      <c r="WSB6" s="275"/>
      <c r="WSC6" s="275"/>
      <c r="WSD6" s="275"/>
      <c r="WSE6" s="275"/>
      <c r="WSF6" s="275"/>
      <c r="WSG6" s="275"/>
      <c r="WSH6" s="275"/>
      <c r="WSI6" s="275"/>
      <c r="WSJ6" s="275"/>
      <c r="WSK6" s="275"/>
      <c r="WSL6" s="275"/>
      <c r="WSM6" s="275"/>
      <c r="WSN6" s="275"/>
      <c r="WSO6" s="275"/>
      <c r="WSP6" s="275"/>
      <c r="WSQ6" s="275"/>
      <c r="WSR6" s="275"/>
      <c r="WSS6" s="275"/>
      <c r="WST6" s="275"/>
      <c r="WSU6" s="275"/>
      <c r="WSV6" s="275"/>
      <c r="WSW6" s="275"/>
      <c r="WSX6" s="275"/>
      <c r="WSY6" s="275"/>
      <c r="WSZ6" s="275"/>
      <c r="WTA6" s="275"/>
      <c r="WTB6" s="275"/>
      <c r="WTC6" s="275"/>
      <c r="WTD6" s="275"/>
      <c r="WTE6" s="275"/>
      <c r="WTF6" s="275"/>
      <c r="WTG6" s="275"/>
      <c r="WTH6" s="275"/>
      <c r="WTI6" s="275"/>
      <c r="WTJ6" s="275"/>
      <c r="WTK6" s="275"/>
      <c r="WTL6" s="275"/>
      <c r="WTM6" s="275"/>
      <c r="WTN6" s="275"/>
      <c r="WTO6" s="275"/>
      <c r="WTP6" s="275"/>
      <c r="WTQ6" s="275"/>
      <c r="WTR6" s="275"/>
      <c r="WTS6" s="275"/>
      <c r="WTT6" s="275"/>
      <c r="WTU6" s="275"/>
      <c r="WTV6" s="275"/>
      <c r="WTW6" s="275"/>
      <c r="WTX6" s="275"/>
      <c r="WTY6" s="275"/>
      <c r="WTZ6" s="275"/>
      <c r="WUA6" s="275"/>
      <c r="WUB6" s="275"/>
      <c r="WUC6" s="275"/>
      <c r="WUD6" s="275"/>
      <c r="WUE6" s="275"/>
      <c r="WUF6" s="275"/>
      <c r="WUG6" s="275"/>
      <c r="WUH6" s="275"/>
      <c r="WUI6" s="275"/>
      <c r="WUJ6" s="275"/>
      <c r="WUK6" s="275"/>
      <c r="WUL6" s="275"/>
      <c r="WUM6" s="275"/>
      <c r="WUN6" s="275"/>
      <c r="WUO6" s="275"/>
      <c r="WUP6" s="275"/>
      <c r="WUQ6" s="275"/>
      <c r="WUR6" s="275"/>
      <c r="WUS6" s="275"/>
      <c r="WUT6" s="275"/>
      <c r="WUU6" s="275"/>
      <c r="WUV6" s="275"/>
      <c r="WUW6" s="275"/>
      <c r="WUX6" s="275"/>
      <c r="WUY6" s="275"/>
      <c r="WUZ6" s="275"/>
      <c r="WVA6" s="275"/>
      <c r="WVB6" s="275"/>
      <c r="WVC6" s="275"/>
      <c r="WVD6" s="275"/>
      <c r="WVE6" s="275"/>
      <c r="WVF6" s="275"/>
      <c r="WVG6" s="275"/>
      <c r="WVH6" s="275"/>
      <c r="WVI6" s="275"/>
      <c r="WVJ6" s="275"/>
      <c r="WVK6" s="275"/>
      <c r="WVL6" s="275"/>
      <c r="WVM6" s="275"/>
      <c r="WVN6" s="275"/>
      <c r="WVO6" s="275"/>
      <c r="WVP6" s="275"/>
      <c r="WVQ6" s="275"/>
      <c r="WVR6" s="275"/>
      <c r="WVS6" s="275"/>
      <c r="WVT6" s="275"/>
      <c r="WVU6" s="275"/>
      <c r="WVV6" s="275"/>
      <c r="WVW6" s="275"/>
      <c r="WVX6" s="275"/>
      <c r="WVY6" s="275"/>
      <c r="WVZ6" s="275"/>
      <c r="WWA6" s="275"/>
      <c r="WWB6" s="275"/>
      <c r="WWC6" s="275"/>
      <c r="WWD6" s="275"/>
      <c r="WWE6" s="275"/>
      <c r="WWF6" s="275"/>
      <c r="WWG6" s="275"/>
      <c r="WWH6" s="275"/>
      <c r="WWI6" s="275"/>
      <c r="WWJ6" s="275"/>
      <c r="WWK6" s="275"/>
      <c r="WWL6" s="275"/>
      <c r="WWM6" s="275"/>
      <c r="WWN6" s="275"/>
      <c r="WWO6" s="275"/>
      <c r="WWP6" s="275"/>
      <c r="WWQ6" s="275"/>
      <c r="WWR6" s="275"/>
      <c r="WWS6" s="275"/>
      <c r="WWT6" s="275"/>
      <c r="WWU6" s="275"/>
      <c r="WWV6" s="275"/>
      <c r="WWW6" s="275"/>
      <c r="WWX6" s="275"/>
      <c r="WWY6" s="275"/>
      <c r="WWZ6" s="275"/>
      <c r="WXA6" s="275"/>
      <c r="WXB6" s="275"/>
      <c r="WXC6" s="275"/>
      <c r="WXD6" s="275"/>
      <c r="WXE6" s="275"/>
      <c r="WXF6" s="275"/>
      <c r="WXG6" s="275"/>
      <c r="WXH6" s="275"/>
      <c r="WXI6" s="275"/>
      <c r="WXJ6" s="275"/>
      <c r="WXK6" s="275"/>
      <c r="WXL6" s="275"/>
      <c r="WXM6" s="275"/>
      <c r="WXN6" s="275"/>
      <c r="WXO6" s="275"/>
      <c r="WXP6" s="275"/>
      <c r="WXQ6" s="275"/>
      <c r="WXR6" s="275"/>
      <c r="WXS6" s="275"/>
      <c r="WXT6" s="275"/>
      <c r="WXU6" s="275"/>
      <c r="WXV6" s="275"/>
      <c r="WXW6" s="275"/>
      <c r="WXX6" s="275"/>
      <c r="WXY6" s="275"/>
      <c r="WXZ6" s="275"/>
      <c r="WYA6" s="275"/>
      <c r="WYB6" s="275"/>
      <c r="WYC6" s="275"/>
      <c r="WYD6" s="275"/>
      <c r="WYE6" s="275"/>
      <c r="WYF6" s="275"/>
      <c r="WYG6" s="275"/>
      <c r="WYH6" s="275"/>
      <c r="WYI6" s="275"/>
      <c r="WYJ6" s="275"/>
      <c r="WYK6" s="275"/>
      <c r="WYL6" s="275"/>
      <c r="WYM6" s="275"/>
      <c r="WYN6" s="275"/>
      <c r="WYO6" s="275"/>
      <c r="WYP6" s="275"/>
      <c r="WYQ6" s="275"/>
      <c r="WYR6" s="275"/>
      <c r="WYS6" s="275"/>
      <c r="WYT6" s="275"/>
      <c r="WYU6" s="275"/>
      <c r="WYV6" s="275"/>
      <c r="WYW6" s="275"/>
      <c r="WYX6" s="275"/>
      <c r="WYY6" s="275"/>
      <c r="WYZ6" s="275"/>
      <c r="WZA6" s="275"/>
      <c r="WZB6" s="275"/>
      <c r="WZC6" s="275"/>
      <c r="WZD6" s="275"/>
      <c r="WZE6" s="275"/>
      <c r="WZF6" s="275"/>
      <c r="WZG6" s="275"/>
      <c r="WZH6" s="275"/>
      <c r="WZI6" s="275"/>
      <c r="WZJ6" s="275"/>
      <c r="WZK6" s="275"/>
      <c r="WZL6" s="275"/>
      <c r="WZM6" s="275"/>
      <c r="WZN6" s="275"/>
      <c r="WZO6" s="275"/>
      <c r="WZP6" s="275"/>
      <c r="WZQ6" s="275"/>
      <c r="WZR6" s="275"/>
      <c r="WZS6" s="275"/>
      <c r="WZT6" s="275"/>
      <c r="WZU6" s="275"/>
      <c r="WZV6" s="275"/>
      <c r="WZW6" s="275"/>
      <c r="WZX6" s="275"/>
      <c r="WZY6" s="275"/>
      <c r="WZZ6" s="275"/>
      <c r="XAA6" s="275"/>
      <c r="XAB6" s="275"/>
      <c r="XAC6" s="275"/>
      <c r="XAD6" s="275"/>
      <c r="XAE6" s="275"/>
      <c r="XAF6" s="275"/>
      <c r="XAG6" s="275"/>
      <c r="XAH6" s="275"/>
      <c r="XAI6" s="275"/>
      <c r="XAJ6" s="275"/>
      <c r="XAK6" s="275"/>
      <c r="XAL6" s="275"/>
      <c r="XAM6" s="275"/>
      <c r="XAN6" s="275"/>
      <c r="XAO6" s="275"/>
      <c r="XAP6" s="275"/>
      <c r="XAQ6" s="275"/>
      <c r="XAR6" s="275"/>
      <c r="XAS6" s="275"/>
      <c r="XAT6" s="275"/>
      <c r="XAU6" s="275"/>
      <c r="XAV6" s="275"/>
      <c r="XAW6" s="275"/>
      <c r="XAX6" s="275"/>
      <c r="XAY6" s="275"/>
      <c r="XAZ6" s="275"/>
      <c r="XBA6" s="275"/>
      <c r="XBB6" s="275"/>
      <c r="XBC6" s="275"/>
      <c r="XBD6" s="275"/>
      <c r="XBE6" s="275"/>
      <c r="XBF6" s="275"/>
      <c r="XBG6" s="275"/>
      <c r="XBH6" s="275"/>
      <c r="XBI6" s="275"/>
      <c r="XBJ6" s="275"/>
      <c r="XBK6" s="275"/>
      <c r="XBL6" s="275"/>
      <c r="XBM6" s="275"/>
      <c r="XBN6" s="275"/>
      <c r="XBO6" s="275"/>
      <c r="XBP6" s="275"/>
      <c r="XBQ6" s="275"/>
      <c r="XBR6" s="275"/>
      <c r="XBS6" s="275"/>
      <c r="XBT6" s="275"/>
      <c r="XBU6" s="275"/>
      <c r="XBV6" s="275"/>
      <c r="XBW6" s="275"/>
      <c r="XBX6" s="275"/>
      <c r="XBY6" s="275"/>
      <c r="XBZ6" s="275"/>
      <c r="XCA6" s="275"/>
      <c r="XCB6" s="275"/>
      <c r="XCC6" s="275"/>
      <c r="XCD6" s="275"/>
      <c r="XCE6" s="275"/>
      <c r="XCF6" s="275"/>
      <c r="XCG6" s="275"/>
      <c r="XCH6" s="275"/>
      <c r="XCI6" s="275"/>
      <c r="XCJ6" s="275"/>
      <c r="XCK6" s="275"/>
      <c r="XCL6" s="275"/>
      <c r="XCM6" s="275"/>
      <c r="XCN6" s="275"/>
      <c r="XCO6" s="275"/>
      <c r="XCP6" s="275"/>
      <c r="XCQ6" s="275"/>
      <c r="XCR6" s="275"/>
      <c r="XCS6" s="275"/>
      <c r="XCT6" s="275"/>
      <c r="XCU6" s="275"/>
      <c r="XCV6" s="275"/>
      <c r="XCW6" s="275"/>
      <c r="XCX6" s="275"/>
      <c r="XCY6" s="275"/>
      <c r="XCZ6" s="275"/>
      <c r="XDA6" s="275"/>
      <c r="XDB6" s="275"/>
      <c r="XDC6" s="275"/>
      <c r="XDD6" s="275"/>
      <c r="XDE6" s="275"/>
      <c r="XDF6" s="275"/>
      <c r="XDG6" s="275"/>
      <c r="XDH6" s="275"/>
      <c r="XDI6" s="275"/>
      <c r="XDJ6" s="275"/>
      <c r="XDK6" s="275"/>
      <c r="XDL6" s="275"/>
      <c r="XDM6" s="275"/>
      <c r="XDN6" s="275"/>
      <c r="XDO6" s="275"/>
      <c r="XDP6" s="275"/>
      <c r="XDQ6" s="275"/>
      <c r="XDR6" s="275"/>
      <c r="XDS6" s="275"/>
      <c r="XDT6" s="275"/>
      <c r="XDU6" s="275"/>
      <c r="XDV6" s="275"/>
      <c r="XDW6" s="275"/>
      <c r="XDX6" s="275"/>
      <c r="XDY6" s="275"/>
      <c r="XDZ6" s="275"/>
      <c r="XEA6" s="275"/>
      <c r="XEB6" s="275"/>
      <c r="XEC6" s="275"/>
      <c r="XED6" s="275"/>
      <c r="XEE6" s="275"/>
      <c r="XEF6" s="275"/>
      <c r="XEG6" s="275"/>
      <c r="XEH6" s="275"/>
      <c r="XEI6" s="275"/>
      <c r="XEJ6" s="275"/>
      <c r="XEK6" s="275"/>
      <c r="XEL6" s="275"/>
      <c r="XEM6" s="275"/>
      <c r="XEN6" s="275"/>
      <c r="XEO6" s="275"/>
      <c r="XEP6" s="275"/>
      <c r="XEQ6" s="275"/>
      <c r="XER6" s="275"/>
      <c r="XES6" s="275"/>
      <c r="XET6" s="275"/>
      <c r="XEU6" s="275"/>
      <c r="XEV6" s="275"/>
      <c r="XEW6" s="275"/>
      <c r="XEX6" s="275"/>
      <c r="XEY6" s="275"/>
      <c r="XEZ6" s="275"/>
      <c r="XFA6" s="275"/>
      <c r="XFB6" s="275"/>
      <c r="XFC6" s="275"/>
      <c r="XFD6" s="275"/>
    </row>
    <row r="7" spans="1:16384" s="485" customFormat="1" ht="15.4" customHeight="1">
      <c r="E7" s="270"/>
      <c r="F7" s="270"/>
      <c r="G7" s="270"/>
      <c r="I7" s="486"/>
    </row>
    <row r="8" spans="1:16384" s="485" customFormat="1" ht="15.4" customHeight="1">
      <c r="E8" s="270" t="s">
        <v>560</v>
      </c>
      <c r="F8" s="270"/>
      <c r="G8" s="270" t="s">
        <v>559</v>
      </c>
      <c r="I8" s="487">
        <f>YEAR( INDEX('Monthly Inflation'!$A:$A, COUNTIF('Monthly Inflation'!$C:$C, "&lt;&gt;")))</f>
        <v>2020</v>
      </c>
    </row>
    <row r="9" spans="1:16384" s="485" customFormat="1" ht="15.4" customHeight="1">
      <c r="E9" s="270" t="s">
        <v>561</v>
      </c>
      <c r="F9" s="270"/>
      <c r="G9" s="270" t="s">
        <v>562</v>
      </c>
      <c r="I9" s="488">
        <f>MONTH( INDEX('Monthly Inflation'!$A:$A, COUNTIF('Monthly Inflation'!$C:$C, "&lt;&gt;")))</f>
        <v>10</v>
      </c>
    </row>
    <row r="10" spans="1:16384" s="485" customFormat="1" ht="15.4" customHeight="1">
      <c r="E10" s="270"/>
      <c r="F10" s="270"/>
      <c r="G10" s="270"/>
    </row>
    <row r="11" spans="1:16384" s="485" customFormat="1" ht="15.4" customHeight="1">
      <c r="E11" s="270" t="s">
        <v>563</v>
      </c>
      <c r="F11" s="270"/>
      <c r="G11" s="270" t="s">
        <v>562</v>
      </c>
      <c r="I11" s="489">
        <v>4</v>
      </c>
    </row>
    <row r="12" spans="1:16384" s="485" customFormat="1" ht="15.4" customHeight="1">
      <c r="E12" s="270" t="s">
        <v>564</v>
      </c>
      <c r="F12" s="270"/>
      <c r="G12" s="270" t="s">
        <v>565</v>
      </c>
      <c r="I12" s="489">
        <v>1</v>
      </c>
      <c r="AO12" s="571"/>
    </row>
    <row r="13" spans="1:16384" s="485" customFormat="1" ht="15.4" customHeight="1">
      <c r="E13" s="270"/>
      <c r="F13" s="270"/>
      <c r="G13" s="270"/>
      <c r="AO13" s="571"/>
    </row>
    <row r="14" spans="1:16384" s="270" customFormat="1" ht="15" customHeight="1">
      <c r="E14" s="270" t="s">
        <v>229</v>
      </c>
      <c r="F14" s="490"/>
      <c r="G14" s="490" t="s">
        <v>126</v>
      </c>
      <c r="H14" s="490"/>
      <c r="I14" s="491">
        <v>43555</v>
      </c>
      <c r="J14" s="492"/>
      <c r="K14" s="492"/>
      <c r="L14" s="492"/>
      <c r="M14" s="492"/>
      <c r="N14" s="492"/>
      <c r="O14" s="492"/>
      <c r="P14" s="492"/>
      <c r="Q14" s="492"/>
      <c r="R14" s="492"/>
      <c r="S14" s="492"/>
      <c r="T14" s="492"/>
      <c r="U14" s="492"/>
      <c r="V14" s="493"/>
      <c r="W14" s="493"/>
      <c r="X14" s="493"/>
      <c r="Y14" s="493"/>
      <c r="Z14" s="493"/>
      <c r="AA14" s="493"/>
      <c r="AB14" s="493"/>
      <c r="AC14" s="493"/>
      <c r="AD14" s="493"/>
      <c r="AE14" s="493"/>
      <c r="AF14" s="493"/>
      <c r="AG14" s="493"/>
      <c r="AH14" s="493"/>
      <c r="AI14" s="493"/>
      <c r="AJ14" s="493"/>
      <c r="AK14" s="493"/>
      <c r="AL14" s="493"/>
      <c r="AM14" s="493"/>
      <c r="AN14" s="493"/>
      <c r="AO14" s="493"/>
      <c r="AP14" s="493"/>
      <c r="AQ14" s="493"/>
      <c r="AR14" s="493"/>
      <c r="AS14" s="493"/>
      <c r="AT14" s="493"/>
    </row>
    <row r="15" spans="1:16384" s="270" customFormat="1" ht="15" customHeight="1">
      <c r="E15" s="270" t="s">
        <v>228</v>
      </c>
      <c r="F15" s="490"/>
      <c r="G15" s="490" t="s">
        <v>126</v>
      </c>
      <c r="H15" s="490"/>
      <c r="I15" s="494">
        <v>44651</v>
      </c>
      <c r="J15" s="492"/>
      <c r="K15" s="492"/>
      <c r="L15" s="492"/>
      <c r="M15" s="492"/>
      <c r="N15" s="492"/>
      <c r="O15" s="492"/>
      <c r="P15" s="492"/>
      <c r="Q15" s="492"/>
      <c r="R15" s="492"/>
      <c r="S15" s="492"/>
      <c r="T15" s="492"/>
      <c r="U15" s="492"/>
      <c r="V15" s="493"/>
      <c r="W15" s="493"/>
      <c r="X15" s="493"/>
      <c r="Y15" s="493"/>
      <c r="Z15" s="493"/>
      <c r="AA15" s="493"/>
      <c r="AB15" s="493"/>
      <c r="AC15" s="493"/>
      <c r="AD15" s="493"/>
      <c r="AE15" s="493"/>
      <c r="AF15" s="493"/>
      <c r="AG15" s="493"/>
      <c r="AH15" s="493"/>
      <c r="AI15" s="493"/>
      <c r="AJ15" s="493"/>
      <c r="AK15" s="493"/>
      <c r="AL15" s="493"/>
      <c r="AM15" s="493"/>
      <c r="AN15" s="493"/>
      <c r="AO15" s="493"/>
      <c r="AP15" s="493"/>
      <c r="AQ15" s="493"/>
      <c r="AR15" s="493"/>
      <c r="AS15" s="493"/>
      <c r="AT15" s="493"/>
    </row>
    <row r="16" spans="1:16384" s="270" customFormat="1" ht="15" customHeight="1">
      <c r="F16" s="490"/>
      <c r="G16" s="490"/>
      <c r="H16" s="490"/>
      <c r="I16" s="495"/>
      <c r="J16" s="492"/>
      <c r="K16" s="492"/>
      <c r="L16" s="492"/>
      <c r="M16" s="492"/>
      <c r="N16" s="492"/>
      <c r="O16" s="492"/>
      <c r="P16" s="492"/>
      <c r="Q16" s="492"/>
      <c r="R16" s="492"/>
      <c r="S16" s="492"/>
      <c r="T16" s="492"/>
      <c r="U16" s="492"/>
      <c r="V16" s="493"/>
      <c r="W16" s="493"/>
      <c r="X16" s="493"/>
      <c r="Y16" s="493"/>
      <c r="Z16" s="493"/>
      <c r="AA16" s="493"/>
      <c r="AB16" s="493"/>
      <c r="AC16" s="493"/>
      <c r="AD16" s="493"/>
      <c r="AE16" s="493"/>
      <c r="AF16" s="493"/>
      <c r="AG16" s="493"/>
      <c r="AH16" s="493"/>
      <c r="AI16" s="493"/>
      <c r="AJ16" s="493"/>
      <c r="AK16" s="493"/>
      <c r="AL16" s="493"/>
      <c r="AM16" s="493"/>
      <c r="AN16" s="493"/>
      <c r="AO16" s="493"/>
      <c r="AP16" s="493"/>
      <c r="AQ16" s="493"/>
      <c r="AR16" s="493"/>
      <c r="AS16" s="493"/>
      <c r="AT16" s="493"/>
    </row>
    <row r="17" spans="1:46" s="270" customFormat="1" ht="15" customHeight="1">
      <c r="B17" s="170" t="s">
        <v>566</v>
      </c>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90"/>
      <c r="AI17" s="90"/>
      <c r="AJ17" s="90"/>
      <c r="AK17" s="90"/>
      <c r="AL17" s="90"/>
      <c r="AM17" s="90"/>
      <c r="AN17" s="90"/>
      <c r="AO17" s="90"/>
      <c r="AP17" s="90"/>
      <c r="AQ17" s="90"/>
      <c r="AR17" s="90"/>
      <c r="AS17" s="90"/>
      <c r="AT17" s="90"/>
    </row>
    <row r="18" spans="1:46" s="270" customFormat="1" ht="15" customHeight="1">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496"/>
      <c r="AI18" s="496"/>
      <c r="AJ18" s="496"/>
      <c r="AK18" s="496"/>
      <c r="AL18" s="496"/>
      <c r="AM18" s="496"/>
      <c r="AN18" s="496"/>
      <c r="AO18" s="496"/>
      <c r="AP18" s="496"/>
      <c r="AQ18" s="496"/>
      <c r="AR18" s="496"/>
      <c r="AS18" s="496"/>
      <c r="AT18" s="496"/>
    </row>
    <row r="19" spans="1:46" s="270" customFormat="1" ht="15" customHeight="1">
      <c r="C19" s="11" t="s">
        <v>567</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row>
    <row r="20" spans="1:46" s="270" customFormat="1" ht="15" customHeight="1">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row>
    <row r="21" spans="1:46" s="485" customFormat="1" ht="15.4" customHeight="1">
      <c r="B21" s="497"/>
      <c r="C21" s="497"/>
      <c r="D21" s="497"/>
      <c r="E21" s="270" t="s">
        <v>568</v>
      </c>
      <c r="F21" s="270"/>
      <c r="G21" s="270" t="s">
        <v>41</v>
      </c>
      <c r="H21" s="497"/>
      <c r="I21" s="497"/>
      <c r="J21" s="484" t="s">
        <v>35</v>
      </c>
      <c r="K21" s="497"/>
      <c r="L21" s="497"/>
      <c r="M21" s="497"/>
      <c r="N21" s="497"/>
      <c r="O21" s="497"/>
      <c r="P21" s="497"/>
      <c r="Q21" s="497"/>
      <c r="R21" s="497"/>
      <c r="S21" s="497"/>
      <c r="T21" s="497"/>
      <c r="U21" s="497"/>
      <c r="V21" s="498" t="str">
        <f t="shared" ref="V21:AT21" si="1">IF(DATE($I8, $I9, $I12) &gt;= DATE(V$6, $I11 - 1, $I12),"OUTTURN","FORECAST")</f>
        <v>OUTTURN</v>
      </c>
      <c r="W21" s="498" t="str">
        <f t="shared" si="1"/>
        <v>OUTTURN</v>
      </c>
      <c r="X21" s="498" t="str">
        <f t="shared" si="1"/>
        <v>OUTTURN</v>
      </c>
      <c r="Y21" s="498" t="str">
        <f t="shared" si="1"/>
        <v>OUTTURN</v>
      </c>
      <c r="Z21" s="498" t="str">
        <f t="shared" si="1"/>
        <v>OUTTURN</v>
      </c>
      <c r="AA21" s="498" t="str">
        <f t="shared" si="1"/>
        <v>OUTTURN</v>
      </c>
      <c r="AB21" s="498" t="str">
        <f t="shared" si="1"/>
        <v>OUTTURN</v>
      </c>
      <c r="AC21" s="498" t="str">
        <f t="shared" si="1"/>
        <v>OUTTURN</v>
      </c>
      <c r="AD21" s="498" t="str">
        <f t="shared" si="1"/>
        <v>OUTTURN</v>
      </c>
      <c r="AE21" s="498" t="str">
        <f t="shared" si="1"/>
        <v>OUTTURN</v>
      </c>
      <c r="AF21" s="498" t="str">
        <f t="shared" si="1"/>
        <v>OUTTURN</v>
      </c>
      <c r="AG21" s="498" t="str">
        <f t="shared" si="1"/>
        <v>OUTTURN</v>
      </c>
      <c r="AH21" s="498" t="str">
        <f t="shared" si="1"/>
        <v>OUTTURN</v>
      </c>
      <c r="AI21" s="498" t="str">
        <f t="shared" si="1"/>
        <v>OUTTURN</v>
      </c>
      <c r="AJ21" s="498" t="str">
        <f t="shared" si="1"/>
        <v>OUTTURN</v>
      </c>
      <c r="AK21" s="498" t="str">
        <f t="shared" si="1"/>
        <v>OUTTURN</v>
      </c>
      <c r="AL21" s="498" t="str">
        <f t="shared" si="1"/>
        <v>OUTTURN</v>
      </c>
      <c r="AM21" s="498" t="str">
        <f t="shared" si="1"/>
        <v>OUTTURN</v>
      </c>
      <c r="AN21" s="498" t="str">
        <f t="shared" si="1"/>
        <v>OUTTURN</v>
      </c>
      <c r="AO21" s="498" t="str">
        <f t="shared" si="1"/>
        <v>FORECAST</v>
      </c>
      <c r="AP21" s="498" t="str">
        <f t="shared" si="1"/>
        <v>FORECAST</v>
      </c>
      <c r="AQ21" s="498" t="str">
        <f t="shared" si="1"/>
        <v>FORECAST</v>
      </c>
      <c r="AR21" s="498" t="str">
        <f t="shared" si="1"/>
        <v>FORECAST</v>
      </c>
      <c r="AS21" s="498" t="str">
        <f t="shared" si="1"/>
        <v>FORECAST</v>
      </c>
      <c r="AT21" s="498" t="str">
        <f t="shared" si="1"/>
        <v>FORECAST</v>
      </c>
    </row>
    <row r="22" spans="1:46" s="485" customFormat="1" ht="15.4" customHeight="1">
      <c r="B22" s="497"/>
      <c r="C22" s="497"/>
      <c r="D22" s="497"/>
      <c r="E22" s="270"/>
      <c r="F22" s="270"/>
      <c r="G22" s="270"/>
      <c r="H22" s="497"/>
      <c r="I22" s="497"/>
      <c r="J22" s="497"/>
      <c r="K22" s="497"/>
      <c r="L22" s="497"/>
      <c r="M22" s="497"/>
      <c r="N22" s="497"/>
      <c r="O22" s="497"/>
      <c r="P22" s="497"/>
      <c r="Q22" s="497"/>
      <c r="R22" s="497"/>
      <c r="S22" s="497"/>
      <c r="T22" s="497"/>
      <c r="U22" s="497"/>
      <c r="V22" s="498"/>
      <c r="W22" s="498"/>
      <c r="X22" s="498"/>
      <c r="Y22" s="498"/>
      <c r="Z22" s="498"/>
      <c r="AA22" s="498"/>
      <c r="AB22" s="498"/>
      <c r="AC22" s="498"/>
      <c r="AD22" s="498"/>
      <c r="AE22" s="498"/>
      <c r="AF22" s="498"/>
      <c r="AG22" s="498"/>
      <c r="AH22" s="498"/>
      <c r="AI22" s="498"/>
      <c r="AJ22" s="498"/>
      <c r="AK22" s="498"/>
      <c r="AL22" s="498"/>
      <c r="AM22" s="498"/>
      <c r="AN22" s="498"/>
      <c r="AO22" s="498"/>
      <c r="AP22" s="498"/>
      <c r="AQ22" s="498"/>
      <c r="AR22" s="498"/>
      <c r="AS22" s="498"/>
      <c r="AT22" s="498"/>
    </row>
    <row r="23" spans="1:46" s="485" customFormat="1" ht="15.4" customHeight="1">
      <c r="B23" s="497"/>
      <c r="C23" s="497"/>
      <c r="D23" s="497"/>
      <c r="E23" s="270" t="s">
        <v>569</v>
      </c>
      <c r="F23" s="270"/>
      <c r="G23" s="270" t="s">
        <v>33</v>
      </c>
      <c r="H23" s="275" t="s">
        <v>570</v>
      </c>
      <c r="I23" s="497"/>
      <c r="J23" s="484" t="s">
        <v>35</v>
      </c>
      <c r="K23" s="497"/>
      <c r="L23" s="497"/>
      <c r="M23" s="497"/>
      <c r="N23" s="497"/>
      <c r="O23" s="497"/>
      <c r="P23" s="497"/>
      <c r="Q23" s="497"/>
      <c r="R23" s="497"/>
      <c r="S23" s="497"/>
      <c r="T23" s="497"/>
      <c r="U23" s="497"/>
      <c r="V23" s="499">
        <f>AVERAGEIFS('Monthly Inflation'!$H:$H,'Monthly Inflation'!$A:$A,"&gt;="&amp;DATE(V$6 - 1, $I11, $I12),'Monthly Inflation'!$A:$A,"&lt;="&amp;DATE(V$6, $I11 - 1, $I12))</f>
        <v>173.875</v>
      </c>
      <c r="W23" s="499">
        <f>AVERAGEIFS('Monthly Inflation'!$H:$H,'Monthly Inflation'!$A:$A,"&gt;="&amp;DATE(W$6 - 1, $I11, $I12),'Monthly Inflation'!$A:$A,"&lt;="&amp;DATE(W$6, $I11 - 1, $I12))</f>
        <v>177.51666666666665</v>
      </c>
      <c r="X23" s="499">
        <f>AVERAGEIFS('Monthly Inflation'!$H:$H,'Monthly Inflation'!$A:$A,"&gt;="&amp;DATE(X$6 - 1, $I11, $I12),'Monthly Inflation'!$A:$A,"&lt;="&amp;DATE(X$6, $I11 - 1, $I12))</f>
        <v>182.47499999999999</v>
      </c>
      <c r="Y23" s="499">
        <f>AVERAGEIFS('Monthly Inflation'!$H:$H,'Monthly Inflation'!$A:$A,"&gt;="&amp;DATE(Y$6 - 1, $I11, $I12),'Monthly Inflation'!$A:$A,"&lt;="&amp;DATE(Y$6, $I11 - 1, $I12))</f>
        <v>188.15</v>
      </c>
      <c r="Z23" s="499">
        <f>AVERAGEIFS('Monthly Inflation'!$H:$H,'Monthly Inflation'!$A:$A,"&gt;="&amp;DATE(Z$6 - 1, $I11, $I12),'Monthly Inflation'!$A:$A,"&lt;="&amp;DATE(Z$6, $I11 - 1, $I12))</f>
        <v>193.10833333333332</v>
      </c>
      <c r="AA23" s="499">
        <f>AVERAGEIFS('Monthly Inflation'!$H:$H,'Monthly Inflation'!$A:$A,"&gt;="&amp;DATE(AA$6 - 1, $I11, $I12),'Monthly Inflation'!$A:$A,"&lt;="&amp;DATE(AA$6, $I11 - 1, $I12))</f>
        <v>200.31666666666669</v>
      </c>
      <c r="AB23" s="499">
        <f>AVERAGEIFS('Monthly Inflation'!$H:$H,'Monthly Inflation'!$A:$A,"&gt;="&amp;DATE(AB$6 - 1, $I11, $I12),'Monthly Inflation'!$A:$A,"&lt;="&amp;DATE(AB$6, $I11 - 1, $I12))</f>
        <v>208.5916666666667</v>
      </c>
      <c r="AC23" s="499">
        <f>AVERAGEIFS('Monthly Inflation'!$H:$H,'Monthly Inflation'!$A:$A,"&gt;="&amp;DATE(AC$6 - 1, $I11, $I12),'Monthly Inflation'!$A:$A,"&lt;="&amp;DATE(AC$6, $I11 - 1, $I12))</f>
        <v>214.78333333333339</v>
      </c>
      <c r="AD23" s="499">
        <f>AVERAGEIFS('Monthly Inflation'!$H:$H,'Monthly Inflation'!$A:$A,"&gt;="&amp;DATE(AD$6 - 1, $I11, $I12),'Monthly Inflation'!$A:$A,"&lt;="&amp;DATE(AD$6, $I11 - 1, $I12))</f>
        <v>215.76666666666662</v>
      </c>
      <c r="AE23" s="499">
        <f>AVERAGEIFS('Monthly Inflation'!$H:$H,'Monthly Inflation'!$A:$A,"&gt;="&amp;DATE(AE$6 - 1, $I11, $I12),'Monthly Inflation'!$A:$A,"&lt;="&amp;DATE(AE$6, $I11 - 1, $I12))</f>
        <v>226.47499999999999</v>
      </c>
      <c r="AF23" s="499">
        <f>AVERAGEIFS('Monthly Inflation'!$H:$H,'Monthly Inflation'!$A:$A,"&gt;="&amp;DATE(AF$6 - 1, $I11, $I12),'Monthly Inflation'!$A:$A,"&lt;="&amp;DATE(AF$6, $I11 - 1, $I12))</f>
        <v>237.3416666666667</v>
      </c>
      <c r="AG23" s="499">
        <f>AVERAGEIFS('Monthly Inflation'!$H:$H,'Monthly Inflation'!$A:$A,"&gt;="&amp;DATE(AG$6 - 1, $I11, $I12),'Monthly Inflation'!$A:$A,"&lt;="&amp;DATE(AG$6, $I11 - 1, $I12))</f>
        <v>244.67499999999998</v>
      </c>
      <c r="AH23" s="499">
        <f>AVERAGEIFS('Monthly Inflation'!$H:$H,'Monthly Inflation'!$A:$A,"&gt;="&amp;DATE(AH$6 - 1, $I11, $I12),'Monthly Inflation'!$A:$A,"&lt;="&amp;DATE(AH$6, $I11 - 1, $I12))</f>
        <v>251.73333333333335</v>
      </c>
      <c r="AI23" s="499">
        <f>AVERAGEIFS('Monthly Inflation'!$H:$H,'Monthly Inflation'!$A:$A,"&gt;="&amp;DATE(AI$6 - 1, $I11, $I12),'Monthly Inflation'!$A:$A,"&lt;="&amp;DATE(AI$6, $I11 - 1, $I12))</f>
        <v>256.66666666666669</v>
      </c>
      <c r="AJ23" s="499">
        <f>AVERAGEIFS('Monthly Inflation'!$H:$H,'Monthly Inflation'!$A:$A,"&gt;="&amp;DATE(AJ$6 - 1, $I11, $I12),'Monthly Inflation'!$A:$A,"&lt;="&amp;DATE(AJ$6, $I11 - 1, $I12))</f>
        <v>259.43333333333334</v>
      </c>
      <c r="AK23" s="499">
        <f>AVERAGEIFS('Monthly Inflation'!$H:$H,'Monthly Inflation'!$A:$A,"&gt;="&amp;DATE(AK$6 - 1, $I11, $I12),'Monthly Inflation'!$A:$A,"&lt;="&amp;DATE(AK$6, $I11 - 1, $I12))</f>
        <v>264.99166666666673</v>
      </c>
      <c r="AL23" s="499">
        <f>AVERAGEIFS('Monthly Inflation'!$H:$H,'Monthly Inflation'!$A:$A,"&gt;="&amp;DATE(AL$6 - 1, $I11, $I12),'Monthly Inflation'!$A:$A,"&lt;="&amp;DATE(AL$6, $I11 - 1, $I12))</f>
        <v>274.90833333333336</v>
      </c>
      <c r="AM23" s="499">
        <f>AVERAGEIFS('Monthly Inflation'!$H:$H,'Monthly Inflation'!$A:$A,"&gt;="&amp;DATE(AM$6 - 1, $I11, $I12),'Monthly Inflation'!$A:$A,"&lt;="&amp;DATE(AM$6, $I11 - 1, $I12))</f>
        <v>283.30833333333334</v>
      </c>
      <c r="AN23" s="499">
        <f>AVERAGEIFS('Monthly Inflation'!$H:$H,'Monthly Inflation'!$A:$A,"&gt;="&amp;DATE(AN$6 - 1, $I11, $I12),'Monthly Inflation'!$A:$A,"&lt;="&amp;DATE(AN$6, $I11 - 1, $I12))</f>
        <v>290.64166666666665</v>
      </c>
      <c r="AO23" s="499">
        <f>AVERAGEIFS('Monthly Inflation'!$H:$H,'Monthly Inflation'!$A:$A,"&gt;="&amp;DATE(AO$6 - 1, $I11, $I12),'Monthly Inflation'!$A:$A,"&lt;="&amp;DATE(AO$6, $I11 - 1, $I12))</f>
        <v>294.17509269226207</v>
      </c>
      <c r="AP23" s="499">
        <f>AVERAGEIFS('Monthly Inflation'!$H:$H,'Monthly Inflation'!$A:$A,"&gt;="&amp;DATE(AP$6 - 1, $I11, $I12),'Monthly Inflation'!$A:$A,"&lt;="&amp;DATE(AP$6, $I11 - 1, $I12))</f>
        <v>298.31993410998405</v>
      </c>
      <c r="AQ23" s="499">
        <f>AVERAGEIFS('Monthly Inflation'!$H:$H,'Monthly Inflation'!$A:$A,"&gt;="&amp;DATE(AQ$6 - 1, $I11, $I12),'Monthly Inflation'!$A:$A,"&lt;="&amp;DATE(AQ$6, $I11 - 1, $I12))</f>
        <v>303.87812996757594</v>
      </c>
      <c r="AR23" s="499">
        <f>AVERAGEIFS('Monthly Inflation'!$H:$H,'Monthly Inflation'!$A:$A,"&gt;="&amp;DATE(AR$6 - 1, $I11, $I12),'Monthly Inflation'!$A:$A,"&lt;="&amp;DATE(AR$6, $I11 - 1, $I12))</f>
        <v>312.0253475439311</v>
      </c>
      <c r="AS23" s="499">
        <f>AVERAGEIFS('Monthly Inflation'!$H:$H,'Monthly Inflation'!$A:$A,"&gt;="&amp;DATE(AS$6 - 1, $I11, $I12),'Monthly Inflation'!$A:$A,"&lt;="&amp;DATE(AS$6, $I11 - 1, $I12))</f>
        <v>321.33052371186744</v>
      </c>
      <c r="AT23" s="499">
        <f>AVERAGEIFS('Monthly Inflation'!$H:$H,'Monthly Inflation'!$A:$A,"&gt;="&amp;DATE(AT$6 - 1, $I11, $I12),'Monthly Inflation'!$A:$A,"&lt;="&amp;DATE(AT$6, $I11 - 1, $I12))</f>
        <v>330.95442761580398</v>
      </c>
    </row>
    <row r="24" spans="1:46" s="485" customFormat="1" ht="15.4" customHeight="1">
      <c r="B24" s="497"/>
      <c r="C24" s="497"/>
      <c r="D24" s="497"/>
      <c r="E24" s="270" t="s">
        <v>571</v>
      </c>
      <c r="F24" s="270"/>
      <c r="G24" s="270" t="s">
        <v>34</v>
      </c>
      <c r="H24" s="500"/>
      <c r="I24" s="497"/>
      <c r="J24" s="484" t="s">
        <v>35</v>
      </c>
      <c r="K24" s="497"/>
      <c r="L24" s="497"/>
      <c r="M24" s="497"/>
      <c r="N24" s="497"/>
      <c r="O24" s="497"/>
      <c r="P24" s="497"/>
      <c r="Q24" s="497"/>
      <c r="R24" s="497"/>
      <c r="S24" s="497"/>
      <c r="T24" s="497"/>
      <c r="U24" s="497"/>
      <c r="V24" s="501"/>
      <c r="W24" s="502">
        <f t="shared" ref="W24:AG24" si="2">W23/V23-1</f>
        <v>2.0944164869398429E-2</v>
      </c>
      <c r="X24" s="502">
        <f t="shared" si="2"/>
        <v>2.7931649610365206E-2</v>
      </c>
      <c r="Y24" s="502">
        <f t="shared" si="2"/>
        <v>3.1100150705576146E-2</v>
      </c>
      <c r="Z24" s="502">
        <f t="shared" si="2"/>
        <v>2.635308707591455E-2</v>
      </c>
      <c r="AA24" s="502">
        <f t="shared" si="2"/>
        <v>3.7327924739999352E-2</v>
      </c>
      <c r="AB24" s="502">
        <f t="shared" si="2"/>
        <v>4.1309593144188472E-2</v>
      </c>
      <c r="AC24" s="502">
        <f t="shared" si="2"/>
        <v>2.9683192840877393E-2</v>
      </c>
      <c r="AD24" s="502">
        <f t="shared" si="2"/>
        <v>4.57825715837612E-3</v>
      </c>
      <c r="AE24" s="502">
        <f t="shared" si="2"/>
        <v>4.9629229105515371E-2</v>
      </c>
      <c r="AF24" s="502">
        <f t="shared" si="2"/>
        <v>4.7981749273282803E-2</v>
      </c>
      <c r="AG24" s="502">
        <f t="shared" si="2"/>
        <v>3.0897791510129391E-2</v>
      </c>
      <c r="AH24" s="502">
        <f>AH23/AG23-1</f>
        <v>2.8847791287762714E-2</v>
      </c>
      <c r="AI24" s="502">
        <f t="shared" ref="AI24:AT24" si="3">AI23/AH23-1</f>
        <v>1.9597457627118731E-2</v>
      </c>
      <c r="AJ24" s="502">
        <f t="shared" si="3"/>
        <v>1.0779220779220777E-2</v>
      </c>
      <c r="AK24" s="502">
        <f t="shared" si="3"/>
        <v>2.1424900424001248E-2</v>
      </c>
      <c r="AL24" s="502">
        <f t="shared" si="3"/>
        <v>3.7422560457875953E-2</v>
      </c>
      <c r="AM24" s="502">
        <f t="shared" si="3"/>
        <v>3.0555639758707454E-2</v>
      </c>
      <c r="AN24" s="502">
        <f t="shared" si="3"/>
        <v>2.5884636879724532E-2</v>
      </c>
      <c r="AO24" s="502">
        <f t="shared" si="3"/>
        <v>1.2157327839878773E-2</v>
      </c>
      <c r="AP24" s="502">
        <f t="shared" si="3"/>
        <v>1.4089708886598107E-2</v>
      </c>
      <c r="AQ24" s="502">
        <f t="shared" si="3"/>
        <v>1.8631660918585258E-2</v>
      </c>
      <c r="AR24" s="502">
        <f t="shared" si="3"/>
        <v>2.6810805954428085E-2</v>
      </c>
      <c r="AS24" s="502">
        <f t="shared" si="3"/>
        <v>2.9821859798189188E-2</v>
      </c>
      <c r="AT24" s="502">
        <f t="shared" si="3"/>
        <v>2.9950170288105538E-2</v>
      </c>
    </row>
    <row r="25" spans="1:46" s="485" customFormat="1" ht="15.4" customHeight="1">
      <c r="B25" s="497"/>
      <c r="C25" s="497"/>
      <c r="D25" s="497"/>
      <c r="E25" s="270"/>
      <c r="F25" s="270"/>
      <c r="G25" s="270"/>
      <c r="H25" s="500"/>
      <c r="I25" s="497"/>
      <c r="J25" s="497"/>
      <c r="K25" s="497"/>
      <c r="L25" s="497"/>
      <c r="M25" s="497"/>
      <c r="N25" s="497"/>
      <c r="O25" s="497"/>
      <c r="P25" s="497"/>
      <c r="Q25" s="497"/>
      <c r="R25" s="497"/>
      <c r="S25" s="497"/>
      <c r="T25" s="497"/>
      <c r="U25" s="497"/>
      <c r="V25" s="501"/>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row>
    <row r="26" spans="1:46" s="485" customFormat="1" ht="15.4" customHeight="1">
      <c r="B26" s="497"/>
      <c r="C26" s="497"/>
      <c r="D26" s="497"/>
      <c r="E26" s="270" t="s">
        <v>572</v>
      </c>
      <c r="F26" s="270"/>
      <c r="G26" s="270" t="s">
        <v>33</v>
      </c>
      <c r="H26" s="275" t="s">
        <v>573</v>
      </c>
      <c r="I26" s="497"/>
      <c r="J26" s="484" t="s">
        <v>35</v>
      </c>
      <c r="K26" s="497"/>
      <c r="L26" s="497"/>
      <c r="M26" s="497"/>
      <c r="N26" s="497"/>
      <c r="O26" s="497"/>
      <c r="P26" s="497"/>
      <c r="Q26" s="497"/>
      <c r="R26" s="497"/>
      <c r="S26" s="497"/>
      <c r="T26" s="497"/>
      <c r="U26" s="497"/>
      <c r="V26" s="499">
        <f>AVERAGEIFS('Monthly Inflation'!$G:$G,'Monthly Inflation'!$A:$A,"&gt;="&amp;DATE(V$6-1,$I11, $I12),'Monthly Inflation'!$A:$A,"&lt;="&amp;DATE(V$6,$I11-1,$I12))</f>
        <v>74.86666666666666</v>
      </c>
      <c r="W26" s="499">
        <f>AVERAGEIFS('Monthly Inflation'!$G:$G,'Monthly Inflation'!$A:$A,"&gt;="&amp;DATE(W$6-1,$I11, $I12),'Monthly Inflation'!$A:$A,"&lt;="&amp;DATE(W$6,$I11-1,$I12))</f>
        <v>75.958333333333329</v>
      </c>
      <c r="X26" s="499">
        <f>AVERAGEIFS('Monthly Inflation'!$G:$G,'Monthly Inflation'!$A:$A,"&gt;="&amp;DATE(X$6-1,$I11, $I12),'Monthly Inflation'!$A:$A,"&lt;="&amp;DATE(X$6,$I11-1,$I12))</f>
        <v>76.974999999999994</v>
      </c>
      <c r="Y26" s="499">
        <f>AVERAGEIFS('Monthly Inflation'!$G:$G,'Monthly Inflation'!$A:$A,"&gt;="&amp;DATE(Y$6-1,$I11, $I12),'Monthly Inflation'!$A:$A,"&lt;="&amp;DATE(Y$6,$I11-1,$I12))</f>
        <v>78.124999999999986</v>
      </c>
      <c r="Z26" s="499">
        <f>AVERAGEIFS('Monthly Inflation'!$G:$G,'Monthly Inflation'!$A:$A,"&gt;="&amp;DATE(Z$6-1,$I11, $I12),'Monthly Inflation'!$A:$A,"&lt;="&amp;DATE(Z$6,$I11-1,$I12))</f>
        <v>79.825000000000003</v>
      </c>
      <c r="AA26" s="499">
        <f>AVERAGEIFS('Monthly Inflation'!$G:$G,'Monthly Inflation'!$A:$A,"&gt;="&amp;DATE(AA$6-1,$I11, $I12),'Monthly Inflation'!$A:$A,"&lt;="&amp;DATE(AA$6,$I11-1,$I12))</f>
        <v>81.916666666666671</v>
      </c>
      <c r="AB26" s="499">
        <f>AVERAGEIFS('Monthly Inflation'!$G:$G,'Monthly Inflation'!$A:$A,"&gt;="&amp;DATE(AB$6-1,$I11, $I12),'Monthly Inflation'!$A:$A,"&lt;="&amp;DATE(AB$6,$I11-1,$I12))</f>
        <v>83.825000000000003</v>
      </c>
      <c r="AC26" s="499">
        <f>AVERAGEIFS('Monthly Inflation'!$G:$G,'Monthly Inflation'!$A:$A,"&gt;="&amp;DATE(AC$6-1,$I11, $I12),'Monthly Inflation'!$A:$A,"&lt;="&amp;DATE(AC$6,$I11-1,$I12))</f>
        <v>86.858333333333334</v>
      </c>
      <c r="AD26" s="499">
        <f>AVERAGEIFS('Monthly Inflation'!$G:$G,'Monthly Inflation'!$A:$A,"&gt;="&amp;DATE(AD$6-1,$I11, $I12),'Monthly Inflation'!$A:$A,"&lt;="&amp;DATE(AD$6,$I11-1,$I12))</f>
        <v>88.433333333333337</v>
      </c>
      <c r="AE26" s="499">
        <f>AVERAGEIFS('Monthly Inflation'!$G:$G,'Monthly Inflation'!$A:$A,"&gt;="&amp;DATE(AE$6-1,$I11, $I12),'Monthly Inflation'!$A:$A,"&lt;="&amp;DATE(AE$6,$I11-1,$I12))</f>
        <v>90.908333333333317</v>
      </c>
      <c r="AF26" s="499">
        <f>AVERAGEIFS('Monthly Inflation'!$G:$G,'Monthly Inflation'!$A:$A,"&gt;="&amp;DATE(AF$6-1,$I11, $I12),'Monthly Inflation'!$A:$A,"&lt;="&amp;DATE(AF$6,$I11-1,$I12))</f>
        <v>94.308333333333351</v>
      </c>
      <c r="AG26" s="499">
        <f>AVERAGEIFS('Monthly Inflation'!$G:$G,'Monthly Inflation'!$A:$A,"&gt;="&amp;DATE(AG$6-1,$I11, $I12),'Monthly Inflation'!$A:$A,"&lt;="&amp;DATE(AG$6,$I11-1,$I12))</f>
        <v>96.583333333333314</v>
      </c>
      <c r="AH26" s="499">
        <f>AVERAGEIFS('Monthly Inflation'!$G:$G,'Monthly Inflation'!$A:$A,"&gt;="&amp;DATE(AH$6-1,$I11, $I12),'Monthly Inflation'!$A:$A,"&lt;="&amp;DATE(AH$6,$I11-1,$I12))</f>
        <v>98.600000000000009</v>
      </c>
      <c r="AI26" s="499">
        <f>AVERAGEIFS('Monthly Inflation'!$G:$G,'Monthly Inflation'!$A:$A,"&gt;="&amp;DATE(AI$6-1,$I11, $I12),'Monthly Inflation'!$A:$A,"&lt;="&amp;DATE(AI$6,$I11-1,$I12))</f>
        <v>99.72499999999998</v>
      </c>
      <c r="AJ26" s="499">
        <f>AVERAGEIFS('Monthly Inflation'!$G:$G,'Monthly Inflation'!$A:$A,"&gt;="&amp;DATE(AJ$6-1,$I11, $I12),'Monthly Inflation'!$A:$A,"&lt;="&amp;DATE(AJ$6,$I11-1,$I12))</f>
        <v>100.16666666666667</v>
      </c>
      <c r="AK26" s="499">
        <f>AVERAGEIFS('Monthly Inflation'!$G:$G,'Monthly Inflation'!$A:$A,"&gt;="&amp;DATE(AK$6-1,$I11, $I12),'Monthly Inflation'!$A:$A,"&lt;="&amp;DATE(AK$6,$I11-1,$I12))</f>
        <v>101.54166666666667</v>
      </c>
      <c r="AL26" s="499">
        <f>AVERAGEIFS('Monthly Inflation'!$G:$G,'Monthly Inflation'!$A:$A,"&gt;="&amp;DATE(AL$6-1,$I11, $I12),'Monthly Inflation'!$A:$A,"&lt;="&amp;DATE(AL$6,$I11-1,$I12))</f>
        <v>104.21666666666665</v>
      </c>
      <c r="AM26" s="499">
        <f>AVERAGEIFS('Monthly Inflation'!$G:$G,'Monthly Inflation'!$A:$A,"&gt;="&amp;DATE(AM$6-1,$I11, $I12),'Monthly Inflation'!$A:$A,"&lt;="&amp;DATE(AM$6,$I11-1,$I12))</f>
        <v>106.43333333333334</v>
      </c>
      <c r="AN26" s="499">
        <f>AVERAGEIFS('Monthly Inflation'!$G:$G,'Monthly Inflation'!$A:$A,"&gt;="&amp;DATE(AN$6-1,$I11, $I12),'Monthly Inflation'!$A:$A,"&lt;="&amp;DATE(AN$6,$I11-1,$I12))</f>
        <v>108.24166666666663</v>
      </c>
      <c r="AO26" s="499">
        <f>AVERAGEIFS('Monthly Inflation'!$G:$G,'Monthly Inflation'!$A:$A,"&gt;="&amp;DATE(AO$6-1,$I11, $I12),'Monthly Inflation'!$A:$A,"&lt;="&amp;DATE(AO$6,$I11-1,$I12))</f>
        <v>109.16563279586747</v>
      </c>
      <c r="AP26" s="499">
        <f>AVERAGEIFS('Monthly Inflation'!$G:$G,'Monthly Inflation'!$A:$A,"&gt;="&amp;DATE(AP$6-1,$I11, $I12),'Monthly Inflation'!$A:$A,"&lt;="&amp;DATE(AP$6,$I11-1,$I12))</f>
        <v>110.55301778572785</v>
      </c>
      <c r="AQ26" s="499">
        <f>AVERAGEIFS('Monthly Inflation'!$G:$G,'Monthly Inflation'!$A:$A,"&gt;="&amp;DATE(AQ$6-1,$I11, $I12),'Monthly Inflation'!$A:$A,"&lt;="&amp;DATE(AQ$6,$I11-1,$I12))</f>
        <v>112.31941388122272</v>
      </c>
      <c r="AR26" s="499">
        <f>AVERAGEIFS('Monthly Inflation'!$G:$G,'Monthly Inflation'!$A:$A,"&gt;="&amp;DATE(AR$6-1,$I11, $I12),'Monthly Inflation'!$A:$A,"&lt;="&amp;DATE(AR$6,$I11-1,$I12))</f>
        <v>114.3196897521745</v>
      </c>
      <c r="AS26" s="499">
        <f>AVERAGEIFS('Monthly Inflation'!$G:$G,'Monthly Inflation'!$A:$A,"&gt;="&amp;DATE(AS$6-1,$I11, $I12),'Monthly Inflation'!$A:$A,"&lt;="&amp;DATE(AS$6,$I11-1,$I12))</f>
        <v>116.52962435487591</v>
      </c>
      <c r="AT26" s="499">
        <f>AVERAGEIFS('Monthly Inflation'!$G:$G,'Monthly Inflation'!$A:$A,"&gt;="&amp;DATE(AT$6-1,$I11, $I12),'Monthly Inflation'!$A:$A,"&lt;="&amp;DATE(AT$6,$I11-1,$I12))</f>
        <v>118.85619116070755</v>
      </c>
    </row>
    <row r="27" spans="1:46" s="485" customFormat="1" ht="15.4" customHeight="1">
      <c r="B27" s="497"/>
      <c r="C27" s="497"/>
      <c r="D27" s="497"/>
      <c r="E27" s="270" t="s">
        <v>574</v>
      </c>
      <c r="F27" s="270"/>
      <c r="G27" s="270" t="s">
        <v>34</v>
      </c>
      <c r="H27" s="500"/>
      <c r="I27" s="497"/>
      <c r="J27" s="484" t="s">
        <v>35</v>
      </c>
      <c r="K27" s="497"/>
      <c r="L27" s="497"/>
      <c r="M27" s="497"/>
      <c r="N27" s="497"/>
      <c r="O27" s="497"/>
      <c r="P27" s="497"/>
      <c r="Q27" s="497"/>
      <c r="R27" s="497"/>
      <c r="S27" s="497"/>
      <c r="T27" s="497"/>
      <c r="U27" s="497"/>
      <c r="V27" s="499"/>
      <c r="W27" s="502">
        <f t="shared" ref="W27:AG27" si="4">W26/V26-1</f>
        <v>1.4581478183437246E-2</v>
      </c>
      <c r="X27" s="502">
        <f t="shared" si="4"/>
        <v>1.3384530992868848E-2</v>
      </c>
      <c r="Y27" s="502">
        <f t="shared" si="4"/>
        <v>1.4939915556998917E-2</v>
      </c>
      <c r="Z27" s="502">
        <f t="shared" si="4"/>
        <v>2.1760000000000224E-2</v>
      </c>
      <c r="AA27" s="502">
        <f t="shared" si="4"/>
        <v>2.6203152729930013E-2</v>
      </c>
      <c r="AB27" s="502">
        <f t="shared" si="4"/>
        <v>2.3296032553407953E-2</v>
      </c>
      <c r="AC27" s="502">
        <f t="shared" si="4"/>
        <v>3.6186499652052895E-2</v>
      </c>
      <c r="AD27" s="502">
        <f t="shared" si="4"/>
        <v>1.8132975151108122E-2</v>
      </c>
      <c r="AE27" s="502">
        <f t="shared" si="4"/>
        <v>2.7987184319637981E-2</v>
      </c>
      <c r="AF27" s="502">
        <f t="shared" si="4"/>
        <v>3.7400311669264275E-2</v>
      </c>
      <c r="AG27" s="502">
        <f t="shared" si="4"/>
        <v>2.4123000795263305E-2</v>
      </c>
      <c r="AH27" s="502">
        <f>AH26/AG26-1</f>
        <v>2.088006902502193E-2</v>
      </c>
      <c r="AI27" s="502">
        <f t="shared" ref="AI27:AT27" si="5">AI26/AH26-1</f>
        <v>1.1409736308316099E-2</v>
      </c>
      <c r="AJ27" s="502">
        <f t="shared" si="5"/>
        <v>4.4288459931480784E-3</v>
      </c>
      <c r="AK27" s="502">
        <f t="shared" si="5"/>
        <v>1.3727121464226277E-2</v>
      </c>
      <c r="AL27" s="502">
        <f t="shared" si="5"/>
        <v>2.6343865408288814E-2</v>
      </c>
      <c r="AM27" s="502">
        <f t="shared" si="5"/>
        <v>2.1269790500559882E-2</v>
      </c>
      <c r="AN27" s="502">
        <f t="shared" si="5"/>
        <v>1.6990291262135582E-2</v>
      </c>
      <c r="AO27" s="502">
        <f t="shared" si="5"/>
        <v>8.5361410042421593E-3</v>
      </c>
      <c r="AP27" s="502">
        <f t="shared" si="5"/>
        <v>1.2708990497537709E-2</v>
      </c>
      <c r="AQ27" s="502">
        <f t="shared" si="5"/>
        <v>1.5977818886124595E-2</v>
      </c>
      <c r="AR27" s="502">
        <f t="shared" si="5"/>
        <v>1.7808816853932985E-2</v>
      </c>
      <c r="AS27" s="502">
        <f t="shared" si="5"/>
        <v>1.9331180897115496E-2</v>
      </c>
      <c r="AT27" s="502">
        <f t="shared" si="5"/>
        <v>1.9965453580682579E-2</v>
      </c>
    </row>
    <row r="28" spans="1:46" s="485" customFormat="1" ht="15.4" customHeight="1">
      <c r="B28" s="497"/>
      <c r="C28" s="497"/>
      <c r="D28" s="497"/>
      <c r="E28" s="270"/>
      <c r="F28" s="270"/>
      <c r="G28" s="270"/>
      <c r="H28" s="500"/>
      <c r="I28" s="497"/>
      <c r="J28" s="497"/>
      <c r="K28" s="497"/>
      <c r="L28" s="497"/>
      <c r="M28" s="497"/>
      <c r="N28" s="497"/>
      <c r="O28" s="497"/>
      <c r="P28" s="497"/>
      <c r="Q28" s="497"/>
      <c r="R28" s="497"/>
      <c r="S28" s="497"/>
      <c r="T28" s="497"/>
      <c r="U28" s="497"/>
      <c r="V28" s="501"/>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row>
    <row r="29" spans="1:46" s="485" customFormat="1" ht="15.4" customHeight="1">
      <c r="B29" s="497"/>
      <c r="C29" s="497"/>
      <c r="D29" s="497"/>
      <c r="E29" s="270" t="s">
        <v>575</v>
      </c>
      <c r="F29" s="270"/>
      <c r="G29" s="270" t="s">
        <v>33</v>
      </c>
      <c r="H29" s="275" t="s">
        <v>576</v>
      </c>
      <c r="I29" s="497"/>
      <c r="J29" s="484" t="s">
        <v>35</v>
      </c>
      <c r="K29" s="497"/>
      <c r="L29" s="497"/>
      <c r="M29" s="497"/>
      <c r="N29" s="497"/>
      <c r="O29" s="497"/>
      <c r="P29" s="497"/>
      <c r="Q29" s="497"/>
      <c r="R29" s="497"/>
      <c r="S29" s="497"/>
      <c r="T29" s="497"/>
      <c r="U29" s="497"/>
      <c r="V29" s="499">
        <f>AVERAGEIFS('Monthly Inflation'!$I:$I,'Monthly Inflation'!$A:$A,"&gt;="&amp;DATE(V$6-1, $I11, $I12),'Monthly Inflation'!$A:$A,"&lt;="&amp;DATE(V$6, $I11 - 1, $I12))</f>
        <v>173.875</v>
      </c>
      <c r="W29" s="499">
        <f>AVERAGEIFS('Monthly Inflation'!$I:$I,'Monthly Inflation'!$A:$A,"&gt;="&amp;DATE(W$6-1, $I11, $I12),'Monthly Inflation'!$A:$A,"&lt;="&amp;DATE(W$6, $I11 - 1, $I12))</f>
        <v>177.51666666666665</v>
      </c>
      <c r="X29" s="499">
        <f>AVERAGEIFS('Monthly Inflation'!$I:$I,'Monthly Inflation'!$A:$A,"&gt;="&amp;DATE(X$6-1, $I11, $I12),'Monthly Inflation'!$A:$A,"&lt;="&amp;DATE(X$6, $I11 - 1, $I12))</f>
        <v>182.47499999999999</v>
      </c>
      <c r="Y29" s="499">
        <f>AVERAGEIFS('Monthly Inflation'!$I:$I,'Monthly Inflation'!$A:$A,"&gt;="&amp;DATE(Y$6-1, $I11, $I12),'Monthly Inflation'!$A:$A,"&lt;="&amp;DATE(Y$6, $I11 - 1, $I12))</f>
        <v>188.15</v>
      </c>
      <c r="Z29" s="499">
        <f>AVERAGEIFS('Monthly Inflation'!$I:$I,'Monthly Inflation'!$A:$A,"&gt;="&amp;DATE(Z$6-1, $I11, $I12),'Monthly Inflation'!$A:$A,"&lt;="&amp;DATE(Z$6, $I11 - 1, $I12))</f>
        <v>193.10833333333332</v>
      </c>
      <c r="AA29" s="499">
        <f>AVERAGEIFS('Monthly Inflation'!$I:$I,'Monthly Inflation'!$A:$A,"&gt;="&amp;DATE(AA$6-1, $I11, $I12),'Monthly Inflation'!$A:$A,"&lt;="&amp;DATE(AA$6, $I11 - 1, $I12))</f>
        <v>200.31666666666669</v>
      </c>
      <c r="AB29" s="499">
        <f>AVERAGEIFS('Monthly Inflation'!$I:$I,'Monthly Inflation'!$A:$A,"&gt;="&amp;DATE(AB$6-1, $I11, $I12),'Monthly Inflation'!$A:$A,"&lt;="&amp;DATE(AB$6, $I11 - 1, $I12))</f>
        <v>208.5916666666667</v>
      </c>
      <c r="AC29" s="499">
        <f>AVERAGEIFS('Monthly Inflation'!$I:$I,'Monthly Inflation'!$A:$A,"&gt;="&amp;DATE(AC$6-1, $I11, $I12),'Monthly Inflation'!$A:$A,"&lt;="&amp;DATE(AC$6, $I11 - 1, $I12))</f>
        <v>214.78333333333339</v>
      </c>
      <c r="AD29" s="499">
        <f>AVERAGEIFS('Monthly Inflation'!$I:$I,'Monthly Inflation'!$A:$A,"&gt;="&amp;DATE(AD$6-1, $I11, $I12),'Monthly Inflation'!$A:$A,"&lt;="&amp;DATE(AD$6, $I11 - 1, $I12))</f>
        <v>215.76666666666662</v>
      </c>
      <c r="AE29" s="499">
        <f>AVERAGEIFS('Monthly Inflation'!$I:$I,'Monthly Inflation'!$A:$A,"&gt;="&amp;DATE(AE$6-1, $I11, $I12),'Monthly Inflation'!$A:$A,"&lt;="&amp;DATE(AE$6, $I11 - 1, $I12))</f>
        <v>226.47499999999999</v>
      </c>
      <c r="AF29" s="499">
        <f>AVERAGEIFS('Monthly Inflation'!$I:$I,'Monthly Inflation'!$A:$A,"&gt;="&amp;DATE(AF$6-1, $I11, $I12),'Monthly Inflation'!$A:$A,"&lt;="&amp;DATE(AF$6, $I11 - 1, $I12))</f>
        <v>237.3416666666667</v>
      </c>
      <c r="AG29" s="499">
        <f>AVERAGEIFS('Monthly Inflation'!$I:$I,'Monthly Inflation'!$A:$A,"&gt;="&amp;DATE(AG$6-1, $I11, $I12),'Monthly Inflation'!$A:$A,"&lt;="&amp;DATE(AG$6, $I11 - 1, $I12))</f>
        <v>244.67499999999998</v>
      </c>
      <c r="AH29" s="499">
        <f>AVERAGEIFS('Monthly Inflation'!$I:$I,'Monthly Inflation'!$A:$A,"&gt;="&amp;DATE(AH$6-1, $I11, $I12),'Monthly Inflation'!$A:$A,"&lt;="&amp;DATE(AH$6, $I11 - 1, $I12))</f>
        <v>251.73333333333335</v>
      </c>
      <c r="AI29" s="499">
        <f>AVERAGEIFS('Monthly Inflation'!$I:$I,'Monthly Inflation'!$A:$A,"&gt;="&amp;DATE(AI$6-1, $I11, $I12),'Monthly Inflation'!$A:$A,"&lt;="&amp;DATE(AI$6, $I11 - 1, $I12))</f>
        <v>256.66666666666669</v>
      </c>
      <c r="AJ29" s="499">
        <f>AVERAGEIFS('Monthly Inflation'!$I:$I,'Monthly Inflation'!$A:$A,"&gt;="&amp;DATE(AJ$6-1, $I11, $I12),'Monthly Inflation'!$A:$A,"&lt;="&amp;DATE(AJ$6, $I11 - 1, $I12))</f>
        <v>259.43333333333334</v>
      </c>
      <c r="AK29" s="499">
        <f>AVERAGEIFS('Monthly Inflation'!$I:$I,'Monthly Inflation'!$A:$A,"&gt;="&amp;DATE(AK$6-1, $I11, $I12),'Monthly Inflation'!$A:$A,"&lt;="&amp;DATE(AK$6, $I11 - 1, $I12))</f>
        <v>264.99166666666673</v>
      </c>
      <c r="AL29" s="499">
        <f>AVERAGEIFS('Monthly Inflation'!$I:$I,'Monthly Inflation'!$A:$A,"&gt;="&amp;DATE(AL$6-1, $I11, $I12),'Monthly Inflation'!$A:$A,"&lt;="&amp;DATE(AL$6, $I11 - 1, $I12))</f>
        <v>274.90833333333336</v>
      </c>
      <c r="AM29" s="499">
        <f>AVERAGEIFS('Monthly Inflation'!$I:$I,'Monthly Inflation'!$A:$A,"&gt;="&amp;DATE(AM$6-1, $I11, $I12),'Monthly Inflation'!$A:$A,"&lt;="&amp;DATE(AM$6, $I11 - 1, $I12))</f>
        <v>283.30833333333334</v>
      </c>
      <c r="AN29" s="499">
        <f>AVERAGEIFS('Monthly Inflation'!$I:$I,'Monthly Inflation'!$A:$A,"&gt;="&amp;DATE(AN$6-1, $I11, $I12),'Monthly Inflation'!$A:$A,"&lt;="&amp;DATE(AN$6, $I11 - 1, $I12))</f>
        <v>290.64166666666665</v>
      </c>
      <c r="AO29" s="499">
        <f>AVERAGEIFS('Monthly Inflation'!$I:$I,'Monthly Inflation'!$A:$A,"&gt;="&amp;DATE(AO$6-1, $I11, $I12),'Monthly Inflation'!$A:$A,"&lt;="&amp;DATE(AO$6, $I11 - 1, $I12))</f>
        <v>294.17509269226207</v>
      </c>
      <c r="AP29" s="499">
        <f>AVERAGEIFS('Monthly Inflation'!$I:$I,'Monthly Inflation'!$A:$A,"&gt;="&amp;DATE(AP$6-1, $I11, $I12),'Monthly Inflation'!$A:$A,"&lt;="&amp;DATE(AP$6, $I11 - 1, $I12))</f>
        <v>298.21373265120474</v>
      </c>
      <c r="AQ29" s="499">
        <f>AVERAGEIFS('Monthly Inflation'!$I:$I,'Monthly Inflation'!$A:$A,"&gt;="&amp;DATE(AQ$6-1, $I11, $I12),'Monthly Inflation'!$A:$A,"&lt;="&amp;DATE(AQ$6, $I11 - 1, $I12))</f>
        <v>302.97853766086087</v>
      </c>
      <c r="AR29" s="499">
        <f>AVERAGEIFS('Monthly Inflation'!$I:$I,'Monthly Inflation'!$A:$A,"&gt;="&amp;DATE(AR$6-1, $I11, $I12),'Monthly Inflation'!$A:$A,"&lt;="&amp;DATE(AR$6, $I11 - 1, $I12))</f>
        <v>308.3742269487355</v>
      </c>
      <c r="AS29" s="499">
        <f>AVERAGEIFS('Monthly Inflation'!$I:$I,'Monthly Inflation'!$A:$A,"&gt;="&amp;DATE(AS$6-1, $I11, $I12),'Monthly Inflation'!$A:$A,"&lt;="&amp;DATE(AS$6, $I11 - 1, $I12))</f>
        <v>314.33546491388961</v>
      </c>
      <c r="AT29" s="499">
        <f>AVERAGEIFS('Monthly Inflation'!$I:$I,'Monthly Inflation'!$A:$A,"&gt;="&amp;DATE(AT$6-1, $I11, $I12),'Monthly Inflation'!$A:$A,"&lt;="&amp;DATE(AT$6, $I11 - 1, $I12))</f>
        <v>320.61131504739012</v>
      </c>
    </row>
    <row r="30" spans="1:46" s="485" customFormat="1" ht="15.4" customHeight="1">
      <c r="A30" s="504"/>
      <c r="B30" s="505"/>
      <c r="C30" s="505"/>
      <c r="D30" s="505"/>
      <c r="E30" s="270" t="s">
        <v>577</v>
      </c>
      <c r="F30" s="270"/>
      <c r="G30" s="270" t="s">
        <v>34</v>
      </c>
      <c r="H30" s="497"/>
      <c r="I30" s="497"/>
      <c r="J30" s="484" t="s">
        <v>35</v>
      </c>
      <c r="K30" s="497"/>
      <c r="L30" s="497"/>
      <c r="M30" s="497"/>
      <c r="N30" s="497"/>
      <c r="O30" s="497"/>
      <c r="P30" s="497"/>
      <c r="Q30" s="497"/>
      <c r="R30" s="497"/>
      <c r="S30" s="497"/>
      <c r="T30" s="497"/>
      <c r="U30" s="497"/>
      <c r="V30" s="499"/>
      <c r="W30" s="502">
        <f t="shared" ref="W30:AG30" si="6">W29/V29-1</f>
        <v>2.0944164869398429E-2</v>
      </c>
      <c r="X30" s="502">
        <f t="shared" si="6"/>
        <v>2.7931649610365206E-2</v>
      </c>
      <c r="Y30" s="502">
        <f t="shared" si="6"/>
        <v>3.1100150705576146E-2</v>
      </c>
      <c r="Z30" s="502">
        <f t="shared" si="6"/>
        <v>2.635308707591455E-2</v>
      </c>
      <c r="AA30" s="502">
        <f t="shared" si="6"/>
        <v>3.7327924739999352E-2</v>
      </c>
      <c r="AB30" s="502">
        <f t="shared" si="6"/>
        <v>4.1309593144188472E-2</v>
      </c>
      <c r="AC30" s="502">
        <f t="shared" si="6"/>
        <v>2.9683192840877393E-2</v>
      </c>
      <c r="AD30" s="502">
        <f t="shared" si="6"/>
        <v>4.57825715837612E-3</v>
      </c>
      <c r="AE30" s="502">
        <f t="shared" si="6"/>
        <v>4.9629229105515371E-2</v>
      </c>
      <c r="AF30" s="502">
        <f t="shared" si="6"/>
        <v>4.7981749273282803E-2</v>
      </c>
      <c r="AG30" s="502">
        <f t="shared" si="6"/>
        <v>3.0897791510129391E-2</v>
      </c>
      <c r="AH30" s="502">
        <f>AH29/AG29-1</f>
        <v>2.8847791287762714E-2</v>
      </c>
      <c r="AI30" s="502">
        <f t="shared" ref="AI30:AP30" si="7">AI29/AH29-1</f>
        <v>1.9597457627118731E-2</v>
      </c>
      <c r="AJ30" s="502">
        <f t="shared" si="7"/>
        <v>1.0779220779220777E-2</v>
      </c>
      <c r="AK30" s="502">
        <f t="shared" si="7"/>
        <v>2.1424900424001248E-2</v>
      </c>
      <c r="AL30" s="502">
        <f t="shared" si="7"/>
        <v>3.7422560457875953E-2</v>
      </c>
      <c r="AM30" s="502">
        <f t="shared" si="7"/>
        <v>3.0555639758707454E-2</v>
      </c>
      <c r="AN30" s="502">
        <f t="shared" si="7"/>
        <v>2.5884636879724532E-2</v>
      </c>
      <c r="AO30" s="502">
        <f t="shared" si="7"/>
        <v>1.2157327839878773E-2</v>
      </c>
      <c r="AP30" s="502">
        <f t="shared" si="7"/>
        <v>1.3728694438340794E-2</v>
      </c>
      <c r="AQ30" s="502">
        <f>AQ29/AP29-1</f>
        <v>1.5977818886124595E-2</v>
      </c>
      <c r="AR30" s="502">
        <f t="shared" ref="AR30:AT30" si="8">AR29/AQ29-1</f>
        <v>1.7808816853932763E-2</v>
      </c>
      <c r="AS30" s="502">
        <f t="shared" si="8"/>
        <v>1.9331180897115274E-2</v>
      </c>
      <c r="AT30" s="502">
        <f t="shared" si="8"/>
        <v>1.9965453580682579E-2</v>
      </c>
    </row>
    <row r="31" spans="1:46" s="485" customFormat="1" ht="15.4" customHeight="1">
      <c r="B31" s="497"/>
      <c r="C31" s="497"/>
      <c r="D31" s="497"/>
      <c r="E31" s="270"/>
      <c r="F31" s="270"/>
      <c r="G31" s="270"/>
      <c r="H31" s="497"/>
      <c r="I31" s="497"/>
      <c r="J31" s="497"/>
      <c r="K31" s="497"/>
      <c r="L31" s="497"/>
      <c r="M31" s="497"/>
      <c r="N31" s="497"/>
      <c r="O31" s="497"/>
      <c r="P31" s="497"/>
      <c r="Q31" s="497"/>
      <c r="R31" s="497"/>
      <c r="S31" s="497"/>
      <c r="T31" s="497"/>
      <c r="U31" s="497"/>
      <c r="V31" s="501"/>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row>
    <row r="32" spans="1:46" s="485" customFormat="1" ht="15.4" customHeight="1">
      <c r="E32" s="270" t="s">
        <v>578</v>
      </c>
      <c r="F32" s="270"/>
      <c r="G32" s="270" t="s">
        <v>28</v>
      </c>
      <c r="J32" s="484" t="s">
        <v>35</v>
      </c>
      <c r="V32" s="507">
        <f t="shared" ref="V32:AT32" si="9">V29/INDEX($V$29:$AT$29,MATCH($I$14,$V$4:$AT$4,0))</f>
        <v>0.61373062329029027</v>
      </c>
      <c r="W32" s="508">
        <f t="shared" si="9"/>
        <v>0.62658469864988076</v>
      </c>
      <c r="X32" s="508">
        <f t="shared" si="9"/>
        <v>0.64408624290378558</v>
      </c>
      <c r="Y32" s="508">
        <f t="shared" si="9"/>
        <v>0.66411742212548164</v>
      </c>
      <c r="Z32" s="508">
        <f t="shared" si="9"/>
        <v>0.68161896637938635</v>
      </c>
      <c r="AA32" s="508">
        <f t="shared" si="9"/>
        <v>0.70706238785775222</v>
      </c>
      <c r="AB32" s="508">
        <f t="shared" si="9"/>
        <v>0.73627084742771431</v>
      </c>
      <c r="AC32" s="508">
        <f t="shared" si="9"/>
        <v>0.7581257169750274</v>
      </c>
      <c r="AD32" s="508">
        <f t="shared" si="9"/>
        <v>0.76159661146571744</v>
      </c>
      <c r="AE32" s="508">
        <f t="shared" si="9"/>
        <v>0.79939406418213366</v>
      </c>
      <c r="AF32" s="508">
        <f t="shared" si="9"/>
        <v>0.83775038974027127</v>
      </c>
      <c r="AG32" s="508">
        <f t="shared" si="9"/>
        <v>0.8636350266199958</v>
      </c>
      <c r="AH32" s="508">
        <f t="shared" si="9"/>
        <v>0.8885489896167309</v>
      </c>
      <c r="AI32" s="508">
        <f t="shared" si="9"/>
        <v>0.90596229079036394</v>
      </c>
      <c r="AJ32" s="508">
        <f t="shared" si="9"/>
        <v>0.91572785834044179</v>
      </c>
      <c r="AK32" s="508">
        <f t="shared" si="9"/>
        <v>0.93534723652086971</v>
      </c>
      <c r="AL32" s="508">
        <f t="shared" si="9"/>
        <v>0.97035032502867913</v>
      </c>
      <c r="AM32" s="508">
        <f t="shared" si="9"/>
        <v>1</v>
      </c>
      <c r="AN32" s="508">
        <f t="shared" si="9"/>
        <v>1.0258846368797245</v>
      </c>
      <c r="AO32" s="508">
        <f t="shared" si="9"/>
        <v>1.0383566527361663</v>
      </c>
      <c r="AP32" s="508">
        <f t="shared" si="9"/>
        <v>1.0526119339395996</v>
      </c>
      <c r="AQ32" s="508">
        <f t="shared" si="9"/>
        <v>1.0694303767774598</v>
      </c>
      <c r="AR32" s="508">
        <f t="shared" si="9"/>
        <v>1.088475666495522</v>
      </c>
      <c r="AS32" s="508">
        <f t="shared" si="9"/>
        <v>1.1095171865066551</v>
      </c>
      <c r="AT32" s="508">
        <f t="shared" si="9"/>
        <v>1.1316692003908231</v>
      </c>
    </row>
    <row r="33" spans="2:47" s="485" customFormat="1" ht="15.4" customHeight="1">
      <c r="E33" s="270"/>
      <c r="F33" s="270"/>
      <c r="G33" s="270"/>
    </row>
    <row r="34" spans="2:47" s="485" customFormat="1" ht="15.4" customHeight="1">
      <c r="E34" s="270" t="s">
        <v>579</v>
      </c>
      <c r="F34" s="270"/>
      <c r="G34" s="490" t="s">
        <v>34</v>
      </c>
      <c r="H34" s="606" t="s">
        <v>669</v>
      </c>
      <c r="AP34" s="608">
        <v>0.02</v>
      </c>
      <c r="AQ34" s="607">
        <v>0.02</v>
      </c>
      <c r="AR34" s="607">
        <v>0.02</v>
      </c>
      <c r="AS34" s="607">
        <v>0.02</v>
      </c>
      <c r="AT34" s="607">
        <v>0.02</v>
      </c>
    </row>
    <row r="35" spans="2:47" s="485" customFormat="1" ht="15.4" customHeight="1">
      <c r="E35" s="270"/>
      <c r="F35" s="270"/>
      <c r="G35" s="270"/>
    </row>
    <row r="36" spans="2:47" s="270" customFormat="1" ht="15" customHeight="1">
      <c r="C36" s="11" t="s">
        <v>580</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row>
    <row r="37" spans="2:47" s="270" customFormat="1" ht="15" customHeight="1">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row>
    <row r="38" spans="2:47" s="270" customFormat="1" ht="15" customHeight="1">
      <c r="C38" s="210"/>
      <c r="D38" s="210"/>
      <c r="E38" s="168" t="s">
        <v>633</v>
      </c>
      <c r="F38" s="168"/>
      <c r="G38" s="168" t="s">
        <v>41</v>
      </c>
      <c r="H38" s="210"/>
      <c r="I38" s="210"/>
      <c r="J38" s="210"/>
      <c r="K38" s="210"/>
      <c r="L38" s="210"/>
      <c r="M38" s="210"/>
      <c r="N38" s="210"/>
      <c r="O38" s="210"/>
      <c r="P38" s="210"/>
      <c r="Q38" s="210"/>
      <c r="R38" s="210"/>
      <c r="S38" s="210"/>
      <c r="T38" s="210"/>
      <c r="U38" s="210"/>
      <c r="V38" s="589" t="str">
        <f>IF(DATE($I8, $I9, $I12) &gt;= DATE(V$6 - 1, $I11, $I12),"OUTTURN","FORECAST")</f>
        <v>OUTTURN</v>
      </c>
      <c r="W38" s="589" t="str">
        <f t="shared" ref="W38:AT38" si="10">IF(DATE($I8, $I9, $I12) &gt;= DATE(W$6 - 1, $I11, $I12),"OUTTURN","FORECAST")</f>
        <v>OUTTURN</v>
      </c>
      <c r="X38" s="589" t="str">
        <f t="shared" si="10"/>
        <v>OUTTURN</v>
      </c>
      <c r="Y38" s="589" t="str">
        <f t="shared" si="10"/>
        <v>OUTTURN</v>
      </c>
      <c r="Z38" s="589" t="str">
        <f t="shared" si="10"/>
        <v>OUTTURN</v>
      </c>
      <c r="AA38" s="589" t="str">
        <f t="shared" si="10"/>
        <v>OUTTURN</v>
      </c>
      <c r="AB38" s="589" t="str">
        <f t="shared" si="10"/>
        <v>OUTTURN</v>
      </c>
      <c r="AC38" s="589" t="str">
        <f t="shared" si="10"/>
        <v>OUTTURN</v>
      </c>
      <c r="AD38" s="589" t="str">
        <f t="shared" si="10"/>
        <v>OUTTURN</v>
      </c>
      <c r="AE38" s="589" t="str">
        <f t="shared" si="10"/>
        <v>OUTTURN</v>
      </c>
      <c r="AF38" s="589" t="str">
        <f t="shared" si="10"/>
        <v>OUTTURN</v>
      </c>
      <c r="AG38" s="589" t="str">
        <f t="shared" si="10"/>
        <v>OUTTURN</v>
      </c>
      <c r="AH38" s="589" t="str">
        <f t="shared" si="10"/>
        <v>OUTTURN</v>
      </c>
      <c r="AI38" s="589" t="str">
        <f t="shared" si="10"/>
        <v>OUTTURN</v>
      </c>
      <c r="AJ38" s="589" t="str">
        <f t="shared" si="10"/>
        <v>OUTTURN</v>
      </c>
      <c r="AK38" s="589" t="str">
        <f t="shared" si="10"/>
        <v>OUTTURN</v>
      </c>
      <c r="AL38" s="589" t="str">
        <f t="shared" si="10"/>
        <v>OUTTURN</v>
      </c>
      <c r="AM38" s="589" t="str">
        <f t="shared" si="10"/>
        <v>OUTTURN</v>
      </c>
      <c r="AN38" s="589" t="str">
        <f t="shared" si="10"/>
        <v>OUTTURN</v>
      </c>
      <c r="AO38" s="589" t="str">
        <f t="shared" si="10"/>
        <v>OUTTURN</v>
      </c>
      <c r="AP38" s="589" t="str">
        <f t="shared" si="10"/>
        <v>FORECAST</v>
      </c>
      <c r="AQ38" s="589" t="str">
        <f t="shared" si="10"/>
        <v>FORECAST</v>
      </c>
      <c r="AR38" s="589" t="str">
        <f t="shared" si="10"/>
        <v>FORECAST</v>
      </c>
      <c r="AS38" s="589" t="str">
        <f t="shared" si="10"/>
        <v>FORECAST</v>
      </c>
      <c r="AT38" s="589" t="str">
        <f t="shared" si="10"/>
        <v>FORECAST</v>
      </c>
    </row>
    <row r="39" spans="2:47" s="270" customFormat="1" ht="15" customHeight="1">
      <c r="C39" s="210"/>
      <c r="D39" s="210"/>
      <c r="E39" s="168" t="s">
        <v>634</v>
      </c>
      <c r="F39" s="168"/>
      <c r="G39" s="168" t="s">
        <v>33</v>
      </c>
      <c r="H39" s="210"/>
      <c r="I39" s="210"/>
      <c r="J39" s="210"/>
      <c r="K39" s="210"/>
      <c r="L39" s="210"/>
      <c r="M39" s="210"/>
      <c r="N39" s="210"/>
      <c r="O39" s="210"/>
      <c r="P39" s="210"/>
      <c r="Q39" s="210"/>
      <c r="R39" s="210"/>
      <c r="S39" s="210"/>
      <c r="T39" s="210"/>
      <c r="U39" s="210"/>
      <c r="V39" s="590">
        <f>AVERAGEIFS('Monthly Inflation'!$I:$I,'Monthly Inflation'!$A:$A,"&gt;="&amp;DATE(V$6 - 1, $I11 - 1, $I12),'Monthly Inflation'!$A:$A,"&lt;="&amp;DATE(V$6 - 1, $I11, $I12))</f>
        <v>172.64999999999998</v>
      </c>
      <c r="W39" s="590">
        <f>AVERAGEIFS('Monthly Inflation'!$I:$I,'Monthly Inflation'!$A:$A,"&gt;="&amp;DATE(W$6 - 1, $I11 - 1, $I12),'Monthly Inflation'!$A:$A,"&lt;="&amp;DATE(W$6 - 1, $I11, $I12))</f>
        <v>175.1</v>
      </c>
      <c r="X39" s="590">
        <f>AVERAGEIFS('Monthly Inflation'!$I:$I,'Monthly Inflation'!$A:$A,"&gt;="&amp;DATE(X$6 - 1, $I11 - 1, $I12),'Monthly Inflation'!$A:$A,"&lt;="&amp;DATE(X$6 - 1, $I11, $I12))</f>
        <v>180.55</v>
      </c>
      <c r="Y39" s="590">
        <f>AVERAGEIFS('Monthly Inflation'!$I:$I,'Monthly Inflation'!$A:$A,"&gt;="&amp;DATE(Y$6 - 1, $I11 - 1, $I12),'Monthly Inflation'!$A:$A,"&lt;="&amp;DATE(Y$6 - 1, $I11, $I12))</f>
        <v>185.14999999999998</v>
      </c>
      <c r="Z39" s="590">
        <f>AVERAGEIFS('Monthly Inflation'!$I:$I,'Monthly Inflation'!$A:$A,"&gt;="&amp;DATE(Z$6 - 1, $I11 - 1, $I12),'Monthly Inflation'!$A:$A,"&lt;="&amp;DATE(Z$6 - 1, $I11, $I12))</f>
        <v>191.05</v>
      </c>
      <c r="AA39" s="590">
        <f>AVERAGEIFS('Monthly Inflation'!$I:$I,'Monthly Inflation'!$A:$A,"&gt;="&amp;DATE(AA$6 - 1, $I11 - 1, $I12),'Monthly Inflation'!$A:$A,"&lt;="&amp;DATE(AA$6 - 1, $I11, $I12))</f>
        <v>195.75</v>
      </c>
      <c r="AB39" s="590">
        <f>AVERAGEIFS('Monthly Inflation'!$I:$I,'Monthly Inflation'!$A:$A,"&gt;="&amp;DATE(AB$6 - 1, $I11 - 1, $I12),'Monthly Inflation'!$A:$A,"&lt;="&amp;DATE(AB$6 - 1, $I11, $I12))</f>
        <v>204.9</v>
      </c>
      <c r="AC39" s="590">
        <f>AVERAGEIFS('Monthly Inflation'!$I:$I,'Monthly Inflation'!$A:$A,"&gt;="&amp;DATE(AC$6 - 1, $I11 - 1, $I12),'Monthly Inflation'!$A:$A,"&lt;="&amp;DATE(AC$6 - 1, $I11, $I12))</f>
        <v>213.05</v>
      </c>
      <c r="AD39" s="590">
        <f>AVERAGEIFS('Monthly Inflation'!$I:$I,'Monthly Inflation'!$A:$A,"&gt;="&amp;DATE(AD$6 - 1, $I11 - 1, $I12),'Monthly Inflation'!$A:$A,"&lt;="&amp;DATE(AD$6 - 1, $I11, $I12))</f>
        <v>211.4</v>
      </c>
      <c r="AE39" s="590">
        <f>AVERAGEIFS('Monthly Inflation'!$I:$I,'Monthly Inflation'!$A:$A,"&gt;="&amp;DATE(AE$6 - 1, $I11 - 1, $I12),'Monthly Inflation'!$A:$A,"&lt;="&amp;DATE(AE$6 - 1, $I11, $I12))</f>
        <v>221.75</v>
      </c>
      <c r="AF39" s="590">
        <f>AVERAGEIFS('Monthly Inflation'!$I:$I,'Monthly Inflation'!$A:$A,"&gt;="&amp;DATE(AF$6 - 1, $I11 - 1, $I12),'Monthly Inflation'!$A:$A,"&lt;="&amp;DATE(AF$6 - 1, $I11, $I12))</f>
        <v>233.45</v>
      </c>
      <c r="AG39" s="590">
        <f>AVERAGEIFS('Monthly Inflation'!$I:$I,'Monthly Inflation'!$A:$A,"&gt;="&amp;DATE(AG$6 - 1, $I11 - 1, $I12),'Monthly Inflation'!$A:$A,"&lt;="&amp;DATE(AG$6 - 1, $I11, $I12))</f>
        <v>241.65</v>
      </c>
      <c r="AH39" s="590">
        <f>AVERAGEIFS('Monthly Inflation'!$I:$I,'Monthly Inflation'!$A:$A,"&gt;="&amp;DATE(AH$6 - 1, $I11 - 1, $I12),'Monthly Inflation'!$A:$A,"&lt;="&amp;DATE(AH$6 - 1, $I11, $I12))</f>
        <v>249.1</v>
      </c>
      <c r="AI39" s="590">
        <f>AVERAGEIFS('Monthly Inflation'!$I:$I,'Monthly Inflation'!$A:$A,"&gt;="&amp;DATE(AI$6 - 1, $I11 - 1, $I12),'Monthly Inflation'!$A:$A,"&lt;="&amp;DATE(AI$6 - 1, $I11, $I12))</f>
        <v>255.25</v>
      </c>
      <c r="AJ39" s="590">
        <f>AVERAGEIFS('Monthly Inflation'!$I:$I,'Monthly Inflation'!$A:$A,"&gt;="&amp;DATE(AJ$6 - 1, $I11 - 1, $I12),'Monthly Inflation'!$A:$A,"&lt;="&amp;DATE(AJ$6 - 1, $I11, $I12))</f>
        <v>257.55</v>
      </c>
      <c r="AK39" s="590">
        <f>AVERAGEIFS('Monthly Inflation'!$I:$I,'Monthly Inflation'!$A:$A,"&gt;="&amp;DATE(AK$6 - 1, $I11 - 1, $I12),'Monthly Inflation'!$A:$A,"&lt;="&amp;DATE(AK$6 - 1, $I11, $I12))</f>
        <v>261.25</v>
      </c>
      <c r="AL39" s="590">
        <f>AVERAGEIFS('Monthly Inflation'!$I:$I,'Monthly Inflation'!$A:$A,"&gt;="&amp;DATE(AL$6 - 1, $I11 - 1, $I12),'Monthly Inflation'!$A:$A,"&lt;="&amp;DATE(AL$6 - 1, $I11, $I12))</f>
        <v>269.95000000000005</v>
      </c>
      <c r="AM39" s="590">
        <f>AVERAGEIFS('Monthly Inflation'!$I:$I,'Monthly Inflation'!$A:$A,"&gt;="&amp;DATE(AM$6 - 1, $I11 - 1, $I12),'Monthly Inflation'!$A:$A,"&lt;="&amp;DATE(AM$6 - 1, $I11, $I12))</f>
        <v>279</v>
      </c>
      <c r="AN39" s="590">
        <f>AVERAGEIFS('Monthly Inflation'!$I:$I,'Monthly Inflation'!$A:$A,"&gt;="&amp;DATE(AN$6 - 1, $I11 - 1, $I12),'Monthly Inflation'!$A:$A,"&lt;="&amp;DATE(AN$6 - 1, $I11, $I12))</f>
        <v>286.64999999999998</v>
      </c>
      <c r="AO39" s="590">
        <f>AVERAGEIFS('Monthly Inflation'!$I:$I,'Monthly Inflation'!$A:$A,"&gt;="&amp;DATE(AO$6 - 1, $I11 - 1, $I12),'Monthly Inflation'!$A:$A,"&lt;="&amp;DATE(AO$6 - 1, $I11, $I12))</f>
        <v>292.60000000000002</v>
      </c>
      <c r="AP39" s="590">
        <f>AVERAGEIFS('Monthly Inflation'!$I:$I,'Monthly Inflation'!$A:$A,"&gt;="&amp;DATE(AP$6 - 1, $I11 - 1, $I12),'Monthly Inflation'!$A:$A,"&lt;="&amp;DATE(AP$6 - 1, $I11, $I12))</f>
        <v>296.12361543505904</v>
      </c>
      <c r="AQ39" s="590">
        <f>AVERAGEIFS('Monthly Inflation'!$I:$I,'Monthly Inflation'!$A:$A,"&gt;="&amp;DATE(AQ$6 - 1, $I11 - 1, $I12),'Monthly Inflation'!$A:$A,"&lt;="&amp;DATE(AQ$6 - 1, $I11, $I12))</f>
        <v>300.48969671982547</v>
      </c>
      <c r="AR39" s="590">
        <f>AVERAGEIFS('Monthly Inflation'!$I:$I,'Monthly Inflation'!$A:$A,"&gt;="&amp;DATE(AR$6 - 1, $I11 - 1, $I12),'Monthly Inflation'!$A:$A,"&lt;="&amp;DATE(AR$6 - 1, $I11, $I12))</f>
        <v>305.56987422149115</v>
      </c>
      <c r="AS39" s="590">
        <f>AVERAGEIFS('Monthly Inflation'!$I:$I,'Monthly Inflation'!$A:$A,"&gt;="&amp;DATE(AS$6 - 1, $I11 - 1, $I12),'Monthly Inflation'!$A:$A,"&lt;="&amp;DATE(AS$6 - 1, $I11, $I12))</f>
        <v>311.28789637588579</v>
      </c>
      <c r="AT39" s="590">
        <f>AVERAGEIFS('Monthly Inflation'!$I:$I,'Monthly Inflation'!$A:$A,"&gt;="&amp;DATE(AT$6 - 1, $I11 - 1, $I12),'Monthly Inflation'!$A:$A,"&lt;="&amp;DATE(AT$6 - 1, $I11, $I12))</f>
        <v>317.44884600059066</v>
      </c>
    </row>
    <row r="40" spans="2:47" s="270" customFormat="1" ht="15" customHeight="1">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row>
    <row r="41" spans="2:47" s="485" customFormat="1" ht="15.4" customHeight="1">
      <c r="B41" s="497"/>
      <c r="C41" s="497"/>
      <c r="D41" s="497"/>
      <c r="E41" s="270" t="s">
        <v>581</v>
      </c>
      <c r="F41" s="270"/>
      <c r="G41" s="270" t="s">
        <v>41</v>
      </c>
      <c r="H41" s="497"/>
      <c r="I41" s="497"/>
      <c r="J41" s="484" t="s">
        <v>35</v>
      </c>
      <c r="K41" s="497"/>
      <c r="L41" s="497"/>
      <c r="M41" s="497"/>
      <c r="N41" s="497"/>
      <c r="O41" s="497"/>
      <c r="P41" s="497"/>
      <c r="Q41" s="497"/>
      <c r="R41" s="497"/>
      <c r="S41" s="497"/>
      <c r="T41" s="497"/>
      <c r="U41" s="497"/>
      <c r="V41" s="589" t="str">
        <f t="shared" ref="V41" si="11">IF(DATE($I8, $I9, $I12) &gt;= DATE(V$6, I$11, I$12),"OUTTURN","FORECAST")</f>
        <v>OUTTURN</v>
      </c>
      <c r="W41" s="589" t="str">
        <f t="shared" ref="W41" si="12">IF(DATE($I8, $I9, $I12) &gt;= DATE(W$6, J$11, J$12),"OUTTURN","FORECAST")</f>
        <v>OUTTURN</v>
      </c>
      <c r="X41" s="589" t="str">
        <f t="shared" ref="X41" si="13">IF(DATE($I8, $I9, $I12) &gt;= DATE(X$6, K$11, K$12),"OUTTURN","FORECAST")</f>
        <v>OUTTURN</v>
      </c>
      <c r="Y41" s="589" t="str">
        <f t="shared" ref="Y41" si="14">IF(DATE($I8, $I9, $I12) &gt;= DATE(Y$6, L$11, L$12),"OUTTURN","FORECAST")</f>
        <v>OUTTURN</v>
      </c>
      <c r="Z41" s="589" t="str">
        <f t="shared" ref="Z41" si="15">IF(DATE($I8, $I9, $I12) &gt;= DATE(Z$6, M$11, M$12),"OUTTURN","FORECAST")</f>
        <v>OUTTURN</v>
      </c>
      <c r="AA41" s="589" t="str">
        <f t="shared" ref="AA41" si="16">IF(DATE($I8, $I9, $I12) &gt;= DATE(AA$6, N$11, N$12),"OUTTURN","FORECAST")</f>
        <v>OUTTURN</v>
      </c>
      <c r="AB41" s="589" t="str">
        <f t="shared" ref="AB41" si="17">IF(DATE($I8, $I9, $I12) &gt;= DATE(AB$6, O$11, O$12),"OUTTURN","FORECAST")</f>
        <v>OUTTURN</v>
      </c>
      <c r="AC41" s="589" t="str">
        <f t="shared" ref="AC41" si="18">IF(DATE($I8, $I9, $I12) &gt;= DATE(AC$6, P$11, P$12),"OUTTURN","FORECAST")</f>
        <v>OUTTURN</v>
      </c>
      <c r="AD41" s="589" t="str">
        <f t="shared" ref="AD41" si="19">IF(DATE($I8, $I9, $I12) &gt;= DATE(AD$6, Q$11, Q$12),"OUTTURN","FORECAST")</f>
        <v>OUTTURN</v>
      </c>
      <c r="AE41" s="589" t="str">
        <f t="shared" ref="AE41" si="20">IF(DATE($I8, $I9, $I12) &gt;= DATE(AE$6, R$11, R$12),"OUTTURN","FORECAST")</f>
        <v>OUTTURN</v>
      </c>
      <c r="AF41" s="589" t="str">
        <f t="shared" ref="AF41" si="21">IF(DATE($I8, $I9, $I12) &gt;= DATE(AF$6, S$11, S$12),"OUTTURN","FORECAST")</f>
        <v>OUTTURN</v>
      </c>
      <c r="AG41" s="589" t="str">
        <f t="shared" ref="AG41" si="22">IF(DATE($I8, $I9, $I12) &gt;= DATE(AG$6, T$11, T$12),"OUTTURN","FORECAST")</f>
        <v>OUTTURN</v>
      </c>
      <c r="AH41" s="589" t="str">
        <f t="shared" ref="AH41" si="23">IF(DATE($I8, $I9, $I12) &gt;= DATE(AH$6, U$11, U$12),"OUTTURN","FORECAST")</f>
        <v>OUTTURN</v>
      </c>
      <c r="AI41" s="589" t="str">
        <f t="shared" ref="AI41" si="24">IF(DATE($I8, $I9, $I12) &gt;= DATE(AI$6, V$11, V$12),"OUTTURN","FORECAST")</f>
        <v>OUTTURN</v>
      </c>
      <c r="AJ41" s="589" t="str">
        <f t="shared" ref="AJ41" si="25">IF(DATE($I8, $I9, $I12) &gt;= DATE(AJ$6, W$11, W$12),"OUTTURN","FORECAST")</f>
        <v>OUTTURN</v>
      </c>
      <c r="AK41" s="589" t="str">
        <f t="shared" ref="AK41" si="26">IF(DATE($I8, $I9, $I12) &gt;= DATE(AK$6, X$11, X$12),"OUTTURN","FORECAST")</f>
        <v>OUTTURN</v>
      </c>
      <c r="AL41" s="589" t="str">
        <f t="shared" ref="AL41" si="27">IF(DATE($I8, $I9, $I12) &gt;= DATE(AL$6, Y$11, Y$12),"OUTTURN","FORECAST")</f>
        <v>OUTTURN</v>
      </c>
      <c r="AM41" s="589" t="str">
        <f t="shared" ref="AM41" si="28">IF(DATE($I8, $I9, $I12) &gt;= DATE(AM$6, Z$11, Z$12),"OUTTURN","FORECAST")</f>
        <v>OUTTURN</v>
      </c>
      <c r="AN41" s="589" t="str">
        <f t="shared" ref="AN41" si="29">IF(DATE($I8, $I9, $I12) &gt;= DATE(AN$6, AA$11, AA$12),"OUTTURN","FORECAST")</f>
        <v>OUTTURN</v>
      </c>
      <c r="AO41" s="589" t="str">
        <f t="shared" ref="AO41" si="30">IF(DATE($I8, $I9, $I12) &gt;= DATE(AO$6, AB$11, AB$12),"OUTTURN","FORECAST")</f>
        <v>FORECAST</v>
      </c>
      <c r="AP41" s="589" t="str">
        <f t="shared" ref="AP41" si="31">IF(DATE($I8, $I9, $I12) &gt;= DATE(AP$6, AC$11, AC$12),"OUTTURN","FORECAST")</f>
        <v>FORECAST</v>
      </c>
      <c r="AQ41" s="589" t="str">
        <f t="shared" ref="AQ41" si="32">IF(DATE($I8, $I9, $I12) &gt;= DATE(AQ$6, AD$11, AD$12),"OUTTURN","FORECAST")</f>
        <v>FORECAST</v>
      </c>
      <c r="AR41" s="589" t="str">
        <f t="shared" ref="AR41" si="33">IF(DATE($I8, $I9, $I12) &gt;= DATE(AR$6, AE$11, AE$12),"OUTTURN","FORECAST")</f>
        <v>FORECAST</v>
      </c>
      <c r="AS41" s="589" t="str">
        <f t="shared" ref="AS41" si="34">IF(DATE($I8, $I9, $I12) &gt;= DATE(AS$6, AF$11, AF$12),"OUTTURN","FORECAST")</f>
        <v>FORECAST</v>
      </c>
      <c r="AT41" s="589" t="str">
        <f t="shared" ref="AT41" si="35">IF(DATE($I8, $I9, $I12) &gt;= DATE(AT$6, AG$11, AG$12),"OUTTURN","FORECAST")</f>
        <v>FORECAST</v>
      </c>
    </row>
    <row r="42" spans="2:47" s="485" customFormat="1" ht="15.4" customHeight="1">
      <c r="B42" s="497"/>
      <c r="C42" s="497"/>
      <c r="D42" s="497"/>
      <c r="E42" s="270" t="s">
        <v>582</v>
      </c>
      <c r="F42" s="270"/>
      <c r="G42" s="270" t="s">
        <v>33</v>
      </c>
      <c r="H42" s="497"/>
      <c r="I42" s="497"/>
      <c r="J42" s="484" t="s">
        <v>35</v>
      </c>
      <c r="K42" s="497"/>
      <c r="L42" s="497"/>
      <c r="M42" s="497"/>
      <c r="N42" s="497"/>
      <c r="O42" s="497"/>
      <c r="P42" s="497"/>
      <c r="Q42" s="497"/>
      <c r="R42" s="497"/>
      <c r="S42" s="497"/>
      <c r="T42" s="497"/>
      <c r="U42" s="497"/>
      <c r="V42" s="590">
        <f>AVERAGEIFS('Monthly Inflation'!$I:$I,'Monthly Inflation'!$A:$A,"&gt;="&amp;DATE(V$6,$I11 - 1, $I12),'Monthly Inflation'!$A:$A,"&lt;="&amp;DATE(V$6, $I11, $I12))</f>
        <v>175.1</v>
      </c>
      <c r="W42" s="590">
        <f>AVERAGEIFS('Monthly Inflation'!$I:$I,'Monthly Inflation'!$A:$A,"&gt;="&amp;DATE(W$6,$I11 - 1, $I12),'Monthly Inflation'!$A:$A,"&lt;="&amp;DATE(W$6, $I11, $I12))</f>
        <v>180.55</v>
      </c>
      <c r="X42" s="590">
        <f>AVERAGEIFS('Monthly Inflation'!$I:$I,'Monthly Inflation'!$A:$A,"&gt;="&amp;DATE(X$6,$I11 - 1, $I12),'Monthly Inflation'!$A:$A,"&lt;="&amp;DATE(X$6, $I11, $I12))</f>
        <v>185.14999999999998</v>
      </c>
      <c r="Y42" s="590">
        <f>AVERAGEIFS('Monthly Inflation'!$I:$I,'Monthly Inflation'!$A:$A,"&gt;="&amp;DATE(Y$6,$I11 - 1, $I12),'Monthly Inflation'!$A:$A,"&lt;="&amp;DATE(Y$6, $I11, $I12))</f>
        <v>191.05</v>
      </c>
      <c r="Z42" s="590">
        <f>AVERAGEIFS('Monthly Inflation'!$I:$I,'Monthly Inflation'!$A:$A,"&gt;="&amp;DATE(Z$6,$I11 - 1, $I12),'Monthly Inflation'!$A:$A,"&lt;="&amp;DATE(Z$6, $I11, $I12))</f>
        <v>195.75</v>
      </c>
      <c r="AA42" s="590">
        <f>AVERAGEIFS('Monthly Inflation'!$I:$I,'Monthly Inflation'!$A:$A,"&gt;="&amp;DATE(AA$6,$I11 - 1, $I12),'Monthly Inflation'!$A:$A,"&lt;="&amp;DATE(AA$6, $I11, $I12))</f>
        <v>204.9</v>
      </c>
      <c r="AB42" s="590">
        <f>AVERAGEIFS('Monthly Inflation'!$I:$I,'Monthly Inflation'!$A:$A,"&gt;="&amp;DATE(AB$6,$I11 - 1, $I12),'Monthly Inflation'!$A:$A,"&lt;="&amp;DATE(AB$6, $I11, $I12))</f>
        <v>213.05</v>
      </c>
      <c r="AC42" s="590">
        <f>AVERAGEIFS('Monthly Inflation'!$I:$I,'Monthly Inflation'!$A:$A,"&gt;="&amp;DATE(AC$6,$I11 - 1, $I12),'Monthly Inflation'!$A:$A,"&lt;="&amp;DATE(AC$6, $I11, $I12))</f>
        <v>211.4</v>
      </c>
      <c r="AD42" s="590">
        <f>AVERAGEIFS('Monthly Inflation'!$I:$I,'Monthly Inflation'!$A:$A,"&gt;="&amp;DATE(AD$6,$I11 - 1, $I12),'Monthly Inflation'!$A:$A,"&lt;="&amp;DATE(AD$6, $I11, $I12))</f>
        <v>221.75</v>
      </c>
      <c r="AE42" s="590">
        <f>AVERAGEIFS('Monthly Inflation'!$I:$I,'Monthly Inflation'!$A:$A,"&gt;="&amp;DATE(AE$6,$I11 - 1, $I12),'Monthly Inflation'!$A:$A,"&lt;="&amp;DATE(AE$6, $I11, $I12))</f>
        <v>233.45</v>
      </c>
      <c r="AF42" s="590">
        <f>AVERAGEIFS('Monthly Inflation'!$I:$I,'Monthly Inflation'!$A:$A,"&gt;="&amp;DATE(AF$6,$I11 - 1, $I12),'Monthly Inflation'!$A:$A,"&lt;="&amp;DATE(AF$6, $I11, $I12))</f>
        <v>241.65</v>
      </c>
      <c r="AG42" s="590">
        <f>AVERAGEIFS('Monthly Inflation'!$I:$I,'Monthly Inflation'!$A:$A,"&gt;="&amp;DATE(AG$6,$I11 - 1, $I12),'Monthly Inflation'!$A:$A,"&lt;="&amp;DATE(AG$6, $I11, $I12))</f>
        <v>249.1</v>
      </c>
      <c r="AH42" s="590">
        <f>AVERAGEIFS('Monthly Inflation'!$I:$I,'Monthly Inflation'!$A:$A,"&gt;="&amp;DATE(AH$6,$I11 - 1, $I12),'Monthly Inflation'!$A:$A,"&lt;="&amp;DATE(AH$6, $I11, $I12))</f>
        <v>255.25</v>
      </c>
      <c r="AI42" s="590">
        <f>AVERAGEIFS('Monthly Inflation'!$I:$I,'Monthly Inflation'!$A:$A,"&gt;="&amp;DATE(AI$6,$I11 - 1, $I12),'Monthly Inflation'!$A:$A,"&lt;="&amp;DATE(AI$6, $I11, $I12))</f>
        <v>257.55</v>
      </c>
      <c r="AJ42" s="590">
        <f>AVERAGEIFS('Monthly Inflation'!$I:$I,'Monthly Inflation'!$A:$A,"&gt;="&amp;DATE(AJ$6,$I11 - 1, $I12),'Monthly Inflation'!$A:$A,"&lt;="&amp;DATE(AJ$6, $I11, $I12))</f>
        <v>261.25</v>
      </c>
      <c r="AK42" s="590">
        <f>AVERAGEIFS('Monthly Inflation'!$I:$I,'Monthly Inflation'!$A:$A,"&gt;="&amp;DATE(AK$6,$I11 - 1, $I12),'Monthly Inflation'!$A:$A,"&lt;="&amp;DATE(AK$6, $I11, $I12))</f>
        <v>269.95000000000005</v>
      </c>
      <c r="AL42" s="590">
        <f>AVERAGEIFS('Monthly Inflation'!$I:$I,'Monthly Inflation'!$A:$A,"&gt;="&amp;DATE(AL$6,$I11 - 1, $I12),'Monthly Inflation'!$A:$A,"&lt;="&amp;DATE(AL$6, $I11, $I12))</f>
        <v>279</v>
      </c>
      <c r="AM42" s="590">
        <f>AVERAGEIFS('Monthly Inflation'!$I:$I,'Monthly Inflation'!$A:$A,"&gt;="&amp;DATE(AM$6,$I11 - 1, $I12),'Monthly Inflation'!$A:$A,"&lt;="&amp;DATE(AM$6, $I11, $I12))</f>
        <v>286.64999999999998</v>
      </c>
      <c r="AN42" s="590">
        <f>AVERAGEIFS('Monthly Inflation'!$I:$I,'Monthly Inflation'!$A:$A,"&gt;="&amp;DATE(AN$6,$I11 - 1, $I12),'Monthly Inflation'!$A:$A,"&lt;="&amp;DATE(AN$6, $I11, $I12))</f>
        <v>292.60000000000002</v>
      </c>
      <c r="AO42" s="590">
        <f>AVERAGEIFS('Monthly Inflation'!$I:$I,'Monthly Inflation'!$A:$A,"&gt;="&amp;DATE(AO$6,$I11 - 1, $I12),'Monthly Inflation'!$A:$A,"&lt;="&amp;DATE(AO$6, $I11, $I12))</f>
        <v>296.12361543505904</v>
      </c>
      <c r="AP42" s="590">
        <f>AVERAGEIFS('Monthly Inflation'!$I:$I,'Monthly Inflation'!$A:$A,"&gt;="&amp;DATE(AP$6,$I11 - 1, $I12),'Monthly Inflation'!$A:$A,"&lt;="&amp;DATE(AP$6, $I11, $I12))</f>
        <v>300.48969671982547</v>
      </c>
      <c r="AQ42" s="590">
        <f>AVERAGEIFS('Monthly Inflation'!$I:$I,'Monthly Inflation'!$A:$A,"&gt;="&amp;DATE(AQ$6,$I11 - 1, $I12),'Monthly Inflation'!$A:$A,"&lt;="&amp;DATE(AQ$6, $I11, $I12))</f>
        <v>305.56987422149115</v>
      </c>
      <c r="AR42" s="590">
        <f>AVERAGEIFS('Monthly Inflation'!$I:$I,'Monthly Inflation'!$A:$A,"&gt;="&amp;DATE(AR$6,$I11 - 1, $I12),'Monthly Inflation'!$A:$A,"&lt;="&amp;DATE(AR$6, $I11, $I12))</f>
        <v>311.28789637588579</v>
      </c>
      <c r="AS42" s="590">
        <f>AVERAGEIFS('Monthly Inflation'!$I:$I,'Monthly Inflation'!$A:$A,"&gt;="&amp;DATE(AS$6,$I11 - 1, $I12),'Monthly Inflation'!$A:$A,"&lt;="&amp;DATE(AS$6, $I11, $I12))</f>
        <v>317.44884600059066</v>
      </c>
      <c r="AT42" s="590">
        <f>AVERAGEIFS('Monthly Inflation'!$I:$I,'Monthly Inflation'!$A:$A,"&gt;="&amp;DATE(AT$6,$I11 - 1, $I12),'Monthly Inflation'!$A:$A,"&lt;="&amp;DATE(AT$6, $I11, $I12))</f>
        <v>323.52908969779816</v>
      </c>
    </row>
    <row r="43" spans="2:47" s="485" customFormat="1" ht="15.4" customHeight="1">
      <c r="B43" s="497"/>
      <c r="C43" s="497"/>
      <c r="D43" s="497"/>
      <c r="E43" s="270"/>
      <c r="F43" s="270"/>
      <c r="G43" s="270"/>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504"/>
      <c r="AH43" s="504"/>
      <c r="AI43" s="504"/>
      <c r="AJ43" s="504"/>
      <c r="AK43" s="504"/>
      <c r="AL43" s="504"/>
      <c r="AM43" s="504"/>
      <c r="AN43" s="504"/>
      <c r="AO43" s="504"/>
      <c r="AP43" s="504"/>
      <c r="AQ43" s="504"/>
      <c r="AR43" s="504"/>
      <c r="AS43" s="504"/>
      <c r="AT43" s="504"/>
    </row>
    <row r="44" spans="2:47" s="485" customFormat="1" ht="15.4" customHeight="1">
      <c r="B44" s="497"/>
      <c r="C44" s="497"/>
      <c r="D44" s="497"/>
      <c r="E44" s="168" t="s">
        <v>635</v>
      </c>
      <c r="F44" s="168"/>
      <c r="G44" s="168" t="s">
        <v>28</v>
      </c>
      <c r="H44" s="497"/>
      <c r="I44" s="497"/>
      <c r="J44" s="497"/>
      <c r="K44" s="497"/>
      <c r="L44" s="497"/>
      <c r="M44" s="497"/>
      <c r="N44" s="497"/>
      <c r="O44" s="497"/>
      <c r="P44" s="497"/>
      <c r="Q44" s="497"/>
      <c r="R44" s="497"/>
      <c r="S44" s="497"/>
      <c r="T44" s="497"/>
      <c r="U44" s="497"/>
      <c r="V44" s="507">
        <f>V39/INDEX($V$29:$AT$29,MATCH($I$14,$V$4:$AT$4,0))</f>
        <v>0.60940671235697264</v>
      </c>
      <c r="W44" s="507">
        <f>W39/INDEX($V$29:$AT$29,MATCH($I$14,$V$4:$AT$4,0))</f>
        <v>0.6180545342236079</v>
      </c>
      <c r="X44" s="507">
        <f t="shared" ref="X44:AT44" si="36">X39/INDEX($V$29:$AT$29,MATCH($I$14,$V$4:$AT$4,0))</f>
        <v>0.63729152572285797</v>
      </c>
      <c r="Y44" s="507">
        <f t="shared" si="36"/>
        <v>0.65352825249286695</v>
      </c>
      <c r="Z44" s="507">
        <f t="shared" si="36"/>
        <v>0.67435361943700922</v>
      </c>
      <c r="AA44" s="507">
        <f t="shared" si="36"/>
        <v>0.69094331852810542</v>
      </c>
      <c r="AB44" s="507">
        <f t="shared" si="36"/>
        <v>0.72324028590758005</v>
      </c>
      <c r="AC44" s="507">
        <f t="shared" si="36"/>
        <v>0.75200753007618326</v>
      </c>
      <c r="AD44" s="507">
        <f t="shared" si="36"/>
        <v>0.7461834867782452</v>
      </c>
      <c r="AE44" s="507">
        <f t="shared" si="36"/>
        <v>0.78271612201076568</v>
      </c>
      <c r="AF44" s="507">
        <f t="shared" si="36"/>
        <v>0.82401388357796268</v>
      </c>
      <c r="AG44" s="507">
        <f t="shared" si="36"/>
        <v>0.85295761390710945</v>
      </c>
      <c r="AH44" s="507">
        <f t="shared" si="36"/>
        <v>0.87925405182810246</v>
      </c>
      <c r="AI44" s="507">
        <f t="shared" si="36"/>
        <v>0.9009618495749625</v>
      </c>
      <c r="AJ44" s="507">
        <f t="shared" si="36"/>
        <v>0.9090802129599671</v>
      </c>
      <c r="AK44" s="507">
        <f t="shared" si="36"/>
        <v>0.92214018884019178</v>
      </c>
      <c r="AL44" s="507">
        <f t="shared" si="36"/>
        <v>0.95284878077477442</v>
      </c>
      <c r="AM44" s="507">
        <f t="shared" si="36"/>
        <v>0.98479277583316172</v>
      </c>
      <c r="AN44" s="507">
        <f t="shared" si="36"/>
        <v>1.0117951583963289</v>
      </c>
      <c r="AO44" s="507">
        <f t="shared" si="36"/>
        <v>1.0327970115010148</v>
      </c>
      <c r="AP44" s="507">
        <f t="shared" si="36"/>
        <v>1.0452343986883279</v>
      </c>
      <c r="AQ44" s="507">
        <f t="shared" si="36"/>
        <v>1.0606454571397199</v>
      </c>
      <c r="AR44" s="507">
        <f t="shared" si="36"/>
        <v>1.0785770775826966</v>
      </c>
      <c r="AS44" s="507">
        <f t="shared" si="36"/>
        <v>1.0987601131013411</v>
      </c>
      <c r="AT44" s="507">
        <f t="shared" si="36"/>
        <v>1.1205065599926722</v>
      </c>
      <c r="AU44" s="507"/>
    </row>
    <row r="45" spans="2:47" s="485" customFormat="1" ht="15.4" customHeight="1">
      <c r="E45" s="270" t="s">
        <v>583</v>
      </c>
      <c r="F45" s="270"/>
      <c r="G45" s="270" t="s">
        <v>28</v>
      </c>
      <c r="J45" s="484" t="s">
        <v>35</v>
      </c>
      <c r="V45" s="507">
        <f t="shared" ref="V45:AT45" si="37">V42/INDEX($V$29:$AT$29,MATCH($I$14,$V$4:$AT$4,0))</f>
        <v>0.6180545342236079</v>
      </c>
      <c r="W45" s="520">
        <f t="shared" si="37"/>
        <v>0.63729152572285797</v>
      </c>
      <c r="X45" s="520">
        <f t="shared" si="37"/>
        <v>0.65352825249286695</v>
      </c>
      <c r="Y45" s="520">
        <f t="shared" si="37"/>
        <v>0.67435361943700922</v>
      </c>
      <c r="Z45" s="520">
        <f t="shared" si="37"/>
        <v>0.69094331852810542</v>
      </c>
      <c r="AA45" s="520">
        <f t="shared" si="37"/>
        <v>0.72324028590758005</v>
      </c>
      <c r="AB45" s="520">
        <f t="shared" si="37"/>
        <v>0.75200753007618326</v>
      </c>
      <c r="AC45" s="520">
        <f t="shared" si="37"/>
        <v>0.7461834867782452</v>
      </c>
      <c r="AD45" s="520">
        <f t="shared" si="37"/>
        <v>0.78271612201076568</v>
      </c>
      <c r="AE45" s="520">
        <f t="shared" si="37"/>
        <v>0.82401388357796268</v>
      </c>
      <c r="AF45" s="520">
        <f t="shared" si="37"/>
        <v>0.85295761390710945</v>
      </c>
      <c r="AG45" s="520">
        <f t="shared" si="37"/>
        <v>0.87925405182810246</v>
      </c>
      <c r="AH45" s="520">
        <f t="shared" si="37"/>
        <v>0.9009618495749625</v>
      </c>
      <c r="AI45" s="520">
        <f t="shared" si="37"/>
        <v>0.9090802129599671</v>
      </c>
      <c r="AJ45" s="520">
        <f t="shared" si="37"/>
        <v>0.92214018884019178</v>
      </c>
      <c r="AK45" s="520">
        <f t="shared" si="37"/>
        <v>0.95284878077477442</v>
      </c>
      <c r="AL45" s="520">
        <f t="shared" si="37"/>
        <v>0.98479277583316172</v>
      </c>
      <c r="AM45" s="520">
        <f t="shared" si="37"/>
        <v>1.0117951583963289</v>
      </c>
      <c r="AN45" s="520">
        <f t="shared" si="37"/>
        <v>1.0327970115010148</v>
      </c>
      <c r="AO45" s="520">
        <f t="shared" si="37"/>
        <v>1.0452343986883279</v>
      </c>
      <c r="AP45" s="520">
        <f t="shared" si="37"/>
        <v>1.0606454571397199</v>
      </c>
      <c r="AQ45" s="520">
        <f t="shared" si="37"/>
        <v>1.0785770775826966</v>
      </c>
      <c r="AR45" s="520">
        <f t="shared" si="37"/>
        <v>1.0987601131013411</v>
      </c>
      <c r="AS45" s="520">
        <f t="shared" si="37"/>
        <v>1.1205065599926722</v>
      </c>
      <c r="AT45" s="520">
        <f t="shared" si="37"/>
        <v>1.1419681372984609</v>
      </c>
    </row>
    <row r="46" spans="2:47" s="485" customFormat="1" ht="15.4" customHeight="1">
      <c r="E46" s="270"/>
      <c r="F46" s="270"/>
      <c r="G46" s="270"/>
    </row>
    <row r="47" spans="2:47" s="270" customFormat="1" ht="15" customHeight="1">
      <c r="C47" s="11" t="s">
        <v>640</v>
      </c>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row>
    <row r="48" spans="2:47" s="270" customFormat="1" ht="15" customHeight="1">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row>
    <row r="49" spans="1:46" s="485" customFormat="1" ht="15.4" customHeight="1">
      <c r="A49" s="605"/>
      <c r="E49" s="179" t="s">
        <v>636</v>
      </c>
      <c r="F49" s="270"/>
      <c r="G49" s="270" t="s">
        <v>28</v>
      </c>
      <c r="H49" s="606" t="s">
        <v>667</v>
      </c>
      <c r="AM49" s="562">
        <v>2.5628884588821732</v>
      </c>
      <c r="AN49" s="562">
        <v>1.4580811980609454</v>
      </c>
      <c r="AO49" s="560">
        <v>1.3658876595147973</v>
      </c>
      <c r="AP49" s="560">
        <v>1.5464597860319396</v>
      </c>
      <c r="AQ49" s="560">
        <v>2.5706488203567579</v>
      </c>
      <c r="AR49" s="560">
        <v>2.9899177160407575</v>
      </c>
      <c r="AS49" s="560">
        <v>2.9928160713431629</v>
      </c>
      <c r="AT49" s="561">
        <v>3</v>
      </c>
    </row>
    <row r="50" spans="1:46" s="485" customFormat="1" ht="15.4" customHeight="1">
      <c r="A50" s="605"/>
      <c r="E50" s="179" t="s">
        <v>637</v>
      </c>
      <c r="F50" s="270"/>
      <c r="G50" s="490" t="s">
        <v>34</v>
      </c>
      <c r="H50" s="606"/>
      <c r="AN50" s="509">
        <f t="shared" ref="AN50:AT50" si="38">0.75*(AM49/100)+0.25*(AN49/100)</f>
        <v>2.2866866436768662E-2</v>
      </c>
      <c r="AO50" s="509">
        <f t="shared" si="38"/>
        <v>1.4350328134244084E-2</v>
      </c>
      <c r="AP50" s="509">
        <f t="shared" si="38"/>
        <v>1.4110306911440829E-2</v>
      </c>
      <c r="AQ50" s="509">
        <f t="shared" si="38"/>
        <v>1.8025070446131441E-2</v>
      </c>
      <c r="AR50" s="509">
        <f t="shared" si="38"/>
        <v>2.6754660442777578E-2</v>
      </c>
      <c r="AS50" s="509">
        <f t="shared" si="38"/>
        <v>2.9906423048663588E-2</v>
      </c>
      <c r="AT50" s="509">
        <f t="shared" si="38"/>
        <v>2.9946120535073721E-2</v>
      </c>
    </row>
    <row r="51" spans="1:46" s="485" customFormat="1" ht="15.4" customHeight="1">
      <c r="A51" s="605"/>
      <c r="E51" s="179"/>
      <c r="F51" s="270"/>
      <c r="G51" s="270"/>
      <c r="H51" s="606"/>
    </row>
    <row r="52" spans="1:46" s="485" customFormat="1" ht="15.4" customHeight="1">
      <c r="A52" s="605"/>
      <c r="E52" s="179" t="s">
        <v>638</v>
      </c>
      <c r="F52" s="270"/>
      <c r="G52" s="270" t="s">
        <v>28</v>
      </c>
      <c r="H52" s="606" t="s">
        <v>668</v>
      </c>
      <c r="AM52" s="562">
        <v>1.7910205867057716</v>
      </c>
      <c r="AN52" s="562">
        <v>0.84343654728658013</v>
      </c>
      <c r="AO52" s="560">
        <v>1.167775999933629</v>
      </c>
      <c r="AP52" s="560">
        <v>1.5500225915037413</v>
      </c>
      <c r="AQ52" s="560">
        <v>1.7276615507018311</v>
      </c>
      <c r="AR52" s="560">
        <v>1.9090819063319442</v>
      </c>
      <c r="AS52" s="560">
        <v>1.9976318667067172</v>
      </c>
      <c r="AT52" s="561">
        <v>2</v>
      </c>
    </row>
    <row r="53" spans="1:46" s="485" customFormat="1" ht="15.4" customHeight="1">
      <c r="A53" s="605"/>
      <c r="E53" s="179" t="s">
        <v>639</v>
      </c>
      <c r="F53" s="270"/>
      <c r="G53" s="490" t="s">
        <v>34</v>
      </c>
      <c r="AN53" s="509">
        <f t="shared" ref="AN53:AT53" si="39">0.75*(AM52/100)+0.25*(AN52/100)</f>
        <v>1.5541245768509737E-2</v>
      </c>
      <c r="AO53" s="509">
        <f t="shared" si="39"/>
        <v>9.2452141044834235E-3</v>
      </c>
      <c r="AP53" s="509">
        <f t="shared" si="39"/>
        <v>1.2633376478261571E-2</v>
      </c>
      <c r="AQ53" s="509">
        <f t="shared" si="39"/>
        <v>1.5944323313032638E-2</v>
      </c>
      <c r="AR53" s="509">
        <f t="shared" si="39"/>
        <v>1.7730166396093594E-2</v>
      </c>
      <c r="AS53" s="509">
        <f t="shared" si="39"/>
        <v>1.9312193964256374E-2</v>
      </c>
      <c r="AT53" s="509">
        <f t="shared" si="39"/>
        <v>1.998223900030038E-2</v>
      </c>
    </row>
    <row r="54" spans="1:46" s="485" customFormat="1" ht="15.4" customHeight="1">
      <c r="A54" s="605"/>
      <c r="E54" s="270"/>
      <c r="F54" s="270"/>
      <c r="G54" s="270"/>
      <c r="AN54" s="497"/>
      <c r="AO54" s="497"/>
      <c r="AP54" s="497"/>
      <c r="AQ54" s="497"/>
      <c r="AR54" s="497"/>
      <c r="AS54" s="497"/>
      <c r="AT54" s="497"/>
    </row>
    <row r="55" spans="1:46" s="270" customFormat="1" ht="15" customHeight="1">
      <c r="B55" s="170" t="s">
        <v>32</v>
      </c>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90"/>
      <c r="AI55" s="90"/>
      <c r="AJ55" s="90"/>
      <c r="AK55" s="90"/>
      <c r="AL55" s="90"/>
      <c r="AM55" s="90"/>
      <c r="AN55" s="90"/>
      <c r="AO55" s="90"/>
      <c r="AP55" s="90"/>
      <c r="AQ55" s="90"/>
      <c r="AR55" s="90"/>
      <c r="AS55" s="90"/>
      <c r="AT55" s="90"/>
    </row>
    <row r="56" spans="1:46" s="270" customFormat="1" ht="15" customHeight="1">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496"/>
      <c r="AI56" s="496"/>
      <c r="AJ56" s="496"/>
      <c r="AK56" s="496"/>
      <c r="AL56" s="496"/>
      <c r="AM56" s="496"/>
      <c r="AN56" s="496"/>
      <c r="AO56" s="496"/>
      <c r="AP56" s="496"/>
      <c r="AQ56" s="496"/>
      <c r="AR56" s="496"/>
      <c r="AS56" s="496"/>
      <c r="AT56" s="496"/>
    </row>
    <row r="57" spans="1:46" s="485" customFormat="1" ht="15.4" hidden="1" customHeight="1"/>
    <row r="58" spans="1:46" s="485" customFormat="1" ht="15.4" hidden="1" customHeight="1">
      <c r="AH58" s="504"/>
    </row>
    <row r="59" spans="1:46" s="485" customFormat="1" ht="15.4" hidden="1" customHeight="1">
      <c r="AH59" s="504"/>
    </row>
    <row r="60" spans="1:46" s="485" customFormat="1" ht="15.4" hidden="1" customHeight="1">
      <c r="AH60" s="504"/>
    </row>
    <row r="61" spans="1:46" s="485" customFormat="1" ht="15.4" hidden="1" customHeight="1">
      <c r="AH61" s="504"/>
    </row>
    <row r="62" spans="1:46" s="485" customFormat="1" ht="15.4" hidden="1" customHeight="1">
      <c r="AH62" s="504"/>
    </row>
    <row r="63" spans="1:46" s="485" customFormat="1" ht="15.4" hidden="1" customHeight="1">
      <c r="AH63" s="504"/>
    </row>
    <row r="64" spans="1:46" s="485" customFormat="1" ht="15.4" hidden="1" customHeight="1"/>
    <row r="65" s="485" customFormat="1" ht="15.4" hidden="1" customHeight="1"/>
    <row r="66" s="485" customFormat="1" ht="15.4" hidden="1" customHeight="1"/>
    <row r="67" s="485" customFormat="1" ht="15.4" hidden="1" customHeight="1"/>
    <row r="68" s="485" customFormat="1" ht="15.4" hidden="1" customHeight="1"/>
    <row r="69" s="485" customFormat="1" ht="15.4" hidden="1" customHeight="1"/>
    <row r="70" s="485" customFormat="1" ht="15.4" hidden="1" customHeight="1"/>
    <row r="71" s="485" customFormat="1" ht="15.4" hidden="1" customHeight="1"/>
    <row r="72" s="485" customFormat="1" ht="15.4" hidden="1" customHeight="1"/>
    <row r="73" s="485" customFormat="1" ht="15.4" hidden="1" customHeight="1"/>
    <row r="74" s="485" customFormat="1" ht="15.4" hidden="1" customHeight="1"/>
    <row r="75" s="485" customFormat="1" ht="15.4" hidden="1" customHeight="1"/>
    <row r="76" s="485" customFormat="1" ht="15.4" hidden="1" customHeight="1"/>
    <row r="77" s="485" customFormat="1" ht="15.4" hidden="1" customHeight="1"/>
    <row r="78" s="485" customFormat="1" ht="15.4" hidden="1" customHeight="1"/>
    <row r="79" s="485" customFormat="1" ht="15.4" hidden="1" customHeight="1"/>
    <row r="80" s="485" customFormat="1" ht="15.4" hidden="1" customHeight="1"/>
    <row r="81" s="485" customFormat="1" ht="15.4" hidden="1" customHeight="1"/>
    <row r="82" s="485" customFormat="1" ht="15.4" hidden="1" customHeight="1"/>
    <row r="83" s="485" customFormat="1" ht="15" hidden="1"/>
    <row r="84" s="485" customFormat="1" ht="15" hidden="1"/>
    <row r="85" s="485" customFormat="1" ht="15" hidden="1"/>
    <row r="86" s="485" customFormat="1" ht="15" hidden="1"/>
    <row r="87" s="485" customFormat="1" ht="15" hidden="1"/>
    <row r="88" s="485" customFormat="1" ht="15" hidden="1"/>
    <row r="89" s="485" customFormat="1" ht="15" hidden="1"/>
    <row r="90" s="485" customFormat="1" ht="15" hidden="1"/>
    <row r="91" s="485" customFormat="1" ht="15" hidden="1"/>
    <row r="92" s="485" customFormat="1" ht="15" hidden="1"/>
    <row r="93" s="485" customFormat="1" ht="15" hidden="1"/>
    <row r="94" s="485" customFormat="1" ht="15" hidden="1"/>
    <row r="95" s="485" customFormat="1" ht="15" hidden="1"/>
    <row r="96" s="485" customFormat="1" ht="15" hidden="1"/>
    <row r="97" s="485" customFormat="1" ht="15" hidden="1"/>
    <row r="98" s="485" customFormat="1" ht="15" hidden="1"/>
    <row r="99" s="485" customFormat="1" ht="15"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sheetData>
  <conditionalFormatting sqref="V21:AT25">
    <cfRule type="cellIs" dxfId="5" priority="11" operator="equal">
      <formula>"FORECAST"</formula>
    </cfRule>
  </conditionalFormatting>
  <conditionalFormatting sqref="V23:AT30">
    <cfRule type="expression" dxfId="4" priority="9">
      <formula>V$21 = "FORECAST"</formula>
    </cfRule>
  </conditionalFormatting>
  <conditionalFormatting sqref="V41:AT41">
    <cfRule type="cellIs" dxfId="3" priority="6" operator="equal">
      <formula>"FORECAST"</formula>
    </cfRule>
  </conditionalFormatting>
  <conditionalFormatting sqref="V42:AT42">
    <cfRule type="expression" dxfId="2" priority="5">
      <formula>V$41 = "FORECAST"</formula>
    </cfRule>
  </conditionalFormatting>
  <conditionalFormatting sqref="V38:AT38">
    <cfRule type="cellIs" dxfId="1" priority="2" operator="equal">
      <formula>"FORECAST"</formula>
    </cfRule>
  </conditionalFormatting>
  <conditionalFormatting sqref="V39:AT39">
    <cfRule type="expression" dxfId="0" priority="1">
      <formula>V$38 = "FORECAST"</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rgb="FFFFFFCC"/>
    <pageSetUpPr autoPageBreaks="0"/>
  </sheetPr>
  <dimension ref="A1:V334"/>
  <sheetViews>
    <sheetView zoomScale="75" zoomScaleNormal="75" workbookViewId="0">
      <pane ySplit="1" topLeftCell="A191" activePane="bottomLeft" state="frozen"/>
      <selection activeCell="G12" sqref="G12"/>
      <selection pane="bottomLeft" activeCell="G12" sqref="G12"/>
    </sheetView>
  </sheetViews>
  <sheetFormatPr defaultColWidth="9" defaultRowHeight="12.75"/>
  <cols>
    <col min="1" max="1" width="11.625" style="564" customWidth="1"/>
    <col min="2" max="2" width="5.125" style="578" customWidth="1"/>
    <col min="3" max="3" width="13.75" style="567" bestFit="1" customWidth="1"/>
    <col min="4" max="4" width="13.625" style="567" customWidth="1"/>
    <col min="5" max="6" width="16.5" style="585" bestFit="1" customWidth="1"/>
    <col min="7" max="7" width="6.375" style="588" bestFit="1" customWidth="1"/>
    <col min="8" max="8" width="5.5" style="588" bestFit="1" customWidth="1"/>
    <col min="9" max="9" width="11.5" style="588" bestFit="1" customWidth="1"/>
    <col min="10" max="10" width="13.625" style="582" customWidth="1"/>
    <col min="11" max="20" width="13.625" style="602" customWidth="1"/>
    <col min="21" max="21" width="11" style="277" customWidth="1"/>
    <col min="22" max="22" width="8.5" style="474" customWidth="1"/>
    <col min="23" max="16384" width="9" style="277"/>
  </cols>
  <sheetData>
    <row r="1" spans="1:22">
      <c r="A1" s="563" t="s">
        <v>552</v>
      </c>
      <c r="B1" s="576" t="s">
        <v>553</v>
      </c>
      <c r="C1" s="565" t="s">
        <v>554</v>
      </c>
      <c r="D1" s="565" t="s">
        <v>555</v>
      </c>
      <c r="E1" s="583" t="s">
        <v>629</v>
      </c>
      <c r="F1" s="584" t="s">
        <v>630</v>
      </c>
      <c r="G1" s="586" t="s">
        <v>631</v>
      </c>
      <c r="H1" s="586" t="s">
        <v>632</v>
      </c>
      <c r="I1" s="587" t="s">
        <v>556</v>
      </c>
      <c r="J1" s="581"/>
      <c r="K1" s="603"/>
      <c r="L1" s="603"/>
      <c r="M1" s="603"/>
      <c r="N1" s="603"/>
      <c r="O1" s="603"/>
      <c r="P1" s="603"/>
      <c r="Q1" s="603"/>
      <c r="R1" s="603"/>
      <c r="S1" s="603"/>
      <c r="T1" s="603"/>
      <c r="V1" s="277"/>
    </row>
    <row r="2" spans="1:22">
      <c r="A2" s="564">
        <v>36251</v>
      </c>
      <c r="B2" s="577">
        <f>IF(MONTH(A2)&gt;=4,YEAR(A2)+1,YEAR(A2))</f>
        <v>2000</v>
      </c>
      <c r="C2" s="566">
        <v>72.599999999999994</v>
      </c>
      <c r="D2" s="566">
        <v>165.2</v>
      </c>
      <c r="E2" s="585" t="str">
        <f>IF($A2&lt;DATE(2018,7,1),"-",INDEX('Annual Inflation'!$AM$52:$AT$52, MATCH(YEAR(EOMONTH($A2,6)), 'Annual Inflation'!$AM$6:$AT$6, 0))/100)</f>
        <v>-</v>
      </c>
      <c r="F2" s="585" t="str">
        <f>IF($A2&lt;DATE(2018,7,1),"-",INDEX('Annual Inflation'!$AM$49:$AT$49, MATCH(YEAR(EOMONTH($A2,6)), 'Annual Inflation'!$AM$6:$AT$6, 0))/100)</f>
        <v>-</v>
      </c>
      <c r="G2" s="588">
        <f>IF(ISBLANK(C2),G1*((1+E2)^(1/12)),C2)</f>
        <v>72.599999999999994</v>
      </c>
      <c r="H2" s="588">
        <f>IF(ISBLANK(D2),H1*((1+F2)^(1/12)),D2)</f>
        <v>165.2</v>
      </c>
      <c r="I2" s="588">
        <f>IF($A2&lt;DATE(2021,4,1),H2,IF(A2=DATE(2021,4,1),I1*((0.5*G2/G1)+(0.5*H2/H1)),I1*(G2/G1)))</f>
        <v>165.2</v>
      </c>
      <c r="V2" s="277"/>
    </row>
    <row r="3" spans="1:22">
      <c r="A3" s="564">
        <v>36281</v>
      </c>
      <c r="B3" s="577">
        <f t="shared" ref="B3:B66" si="0">IF(MONTH(A3)&gt;=4,YEAR(A3)+1,YEAR(A3))</f>
        <v>2000</v>
      </c>
      <c r="C3" s="566">
        <v>72.8</v>
      </c>
      <c r="D3" s="566">
        <v>165.6</v>
      </c>
      <c r="E3" s="585" t="str">
        <f>IF($A3&lt;DATE(2018,7,1),"-",INDEX('Annual Inflation'!$AM$52:$AT$52, MATCH(YEAR(EOMONTH($A3,6)), 'Annual Inflation'!$AM$6:$AT$6, 0))/100)</f>
        <v>-</v>
      </c>
      <c r="F3" s="585" t="str">
        <f>IF($A3&lt;DATE(2018,7,1),"-",INDEX('Annual Inflation'!$AM$49:$AT$49, MATCH(YEAR(EOMONTH($A3,6)), 'Annual Inflation'!$AM$6:$AT$6, 0))/100)</f>
        <v>-</v>
      </c>
      <c r="G3" s="588">
        <f t="shared" ref="G3:G66" si="1">IF(ISBLANK(C3),G2*((1+E3)^(1/12)),C3)</f>
        <v>72.8</v>
      </c>
      <c r="H3" s="588">
        <f t="shared" ref="H3:H66" si="2">IF(ISBLANK(D3),H2*((1+F3)^(1/12)),D3)</f>
        <v>165.6</v>
      </c>
      <c r="I3" s="588">
        <f t="shared" ref="I3:I66" si="3">IF($A3&lt;DATE(2021,4,1),H3,IF(A3=DATE(2021,4,1),I2*((0.5*G3/G2)+(0.5*H3/H2)),I2*(G3/G2)))</f>
        <v>165.6</v>
      </c>
      <c r="V3" s="277"/>
    </row>
    <row r="4" spans="1:22">
      <c r="A4" s="564">
        <v>36312</v>
      </c>
      <c r="B4" s="577">
        <f t="shared" si="0"/>
        <v>2000</v>
      </c>
      <c r="C4" s="566">
        <v>72.7</v>
      </c>
      <c r="D4" s="566">
        <v>165.6</v>
      </c>
      <c r="E4" s="585" t="str">
        <f>IF($A4&lt;DATE(2018,7,1),"-",INDEX('Annual Inflation'!$AM$52:$AT$52, MATCH(YEAR(EOMONTH($A4,6)), 'Annual Inflation'!$AM$6:$AT$6, 0))/100)</f>
        <v>-</v>
      </c>
      <c r="F4" s="585" t="str">
        <f>IF($A4&lt;DATE(2018,7,1),"-",INDEX('Annual Inflation'!$AM$49:$AT$49, MATCH(YEAR(EOMONTH($A4,6)), 'Annual Inflation'!$AM$6:$AT$6, 0))/100)</f>
        <v>-</v>
      </c>
      <c r="G4" s="588">
        <f t="shared" si="1"/>
        <v>72.7</v>
      </c>
      <c r="H4" s="588">
        <f t="shared" si="2"/>
        <v>165.6</v>
      </c>
      <c r="I4" s="588">
        <f t="shared" si="3"/>
        <v>165.6</v>
      </c>
      <c r="V4" s="277"/>
    </row>
    <row r="5" spans="1:22">
      <c r="A5" s="564">
        <v>36342</v>
      </c>
      <c r="B5" s="577">
        <f t="shared" si="0"/>
        <v>2000</v>
      </c>
      <c r="C5" s="566">
        <v>72.400000000000006</v>
      </c>
      <c r="D5" s="566">
        <v>165.1</v>
      </c>
      <c r="E5" s="585" t="str">
        <f>IF($A5&lt;DATE(2018,7,1),"-",INDEX('Annual Inflation'!$AM$52:$AT$52, MATCH(YEAR(EOMONTH($A5,6)), 'Annual Inflation'!$AM$6:$AT$6, 0))/100)</f>
        <v>-</v>
      </c>
      <c r="F5" s="585" t="str">
        <f>IF($A5&lt;DATE(2018,7,1),"-",INDEX('Annual Inflation'!$AM$49:$AT$49, MATCH(YEAR(EOMONTH($A5,6)), 'Annual Inflation'!$AM$6:$AT$6, 0))/100)</f>
        <v>-</v>
      </c>
      <c r="G5" s="588">
        <f t="shared" si="1"/>
        <v>72.400000000000006</v>
      </c>
      <c r="H5" s="588">
        <f t="shared" si="2"/>
        <v>165.1</v>
      </c>
      <c r="I5" s="588">
        <f t="shared" si="3"/>
        <v>165.1</v>
      </c>
      <c r="V5" s="277"/>
    </row>
    <row r="6" spans="1:22">
      <c r="A6" s="564">
        <v>36373</v>
      </c>
      <c r="B6" s="577">
        <f t="shared" si="0"/>
        <v>2000</v>
      </c>
      <c r="C6" s="566">
        <v>72.599999999999994</v>
      </c>
      <c r="D6" s="566">
        <v>165.5</v>
      </c>
      <c r="E6" s="585" t="str">
        <f>IF($A6&lt;DATE(2018,7,1),"-",INDEX('Annual Inflation'!$AM$52:$AT$52, MATCH(YEAR(EOMONTH($A6,6)), 'Annual Inflation'!$AM$6:$AT$6, 0))/100)</f>
        <v>-</v>
      </c>
      <c r="F6" s="585" t="str">
        <f>IF($A6&lt;DATE(2018,7,1),"-",INDEX('Annual Inflation'!$AM$49:$AT$49, MATCH(YEAR(EOMONTH($A6,6)), 'Annual Inflation'!$AM$6:$AT$6, 0))/100)</f>
        <v>-</v>
      </c>
      <c r="G6" s="588">
        <f t="shared" si="1"/>
        <v>72.599999999999994</v>
      </c>
      <c r="H6" s="588">
        <f t="shared" si="2"/>
        <v>165.5</v>
      </c>
      <c r="I6" s="588">
        <f t="shared" si="3"/>
        <v>165.5</v>
      </c>
      <c r="V6" s="277"/>
    </row>
    <row r="7" spans="1:22">
      <c r="A7" s="564">
        <v>36404</v>
      </c>
      <c r="B7" s="577">
        <f t="shared" si="0"/>
        <v>2000</v>
      </c>
      <c r="C7" s="566">
        <v>72.8</v>
      </c>
      <c r="D7" s="566">
        <v>166.2</v>
      </c>
      <c r="E7" s="585" t="str">
        <f>IF($A7&lt;DATE(2018,7,1),"-",INDEX('Annual Inflation'!$AM$52:$AT$52, MATCH(YEAR(EOMONTH($A7,6)), 'Annual Inflation'!$AM$6:$AT$6, 0))/100)</f>
        <v>-</v>
      </c>
      <c r="F7" s="585" t="str">
        <f>IF($A7&lt;DATE(2018,7,1),"-",INDEX('Annual Inflation'!$AM$49:$AT$49, MATCH(YEAR(EOMONTH($A7,6)), 'Annual Inflation'!$AM$6:$AT$6, 0))/100)</f>
        <v>-</v>
      </c>
      <c r="G7" s="588">
        <f t="shared" si="1"/>
        <v>72.8</v>
      </c>
      <c r="H7" s="588">
        <f t="shared" si="2"/>
        <v>166.2</v>
      </c>
      <c r="I7" s="588">
        <f t="shared" si="3"/>
        <v>166.2</v>
      </c>
      <c r="V7" s="277"/>
    </row>
    <row r="8" spans="1:22">
      <c r="A8" s="564">
        <v>36434</v>
      </c>
      <c r="B8" s="577">
        <f t="shared" si="0"/>
        <v>2000</v>
      </c>
      <c r="C8" s="566">
        <v>72.8</v>
      </c>
      <c r="D8" s="566">
        <v>166.5</v>
      </c>
      <c r="E8" s="585" t="str">
        <f>IF($A8&lt;DATE(2018,7,1),"-",INDEX('Annual Inflation'!$AM$52:$AT$52, MATCH(YEAR(EOMONTH($A8,6)), 'Annual Inflation'!$AM$6:$AT$6, 0))/100)</f>
        <v>-</v>
      </c>
      <c r="F8" s="585" t="str">
        <f>IF($A8&lt;DATE(2018,7,1),"-",INDEX('Annual Inflation'!$AM$49:$AT$49, MATCH(YEAR(EOMONTH($A8,6)), 'Annual Inflation'!$AM$6:$AT$6, 0))/100)</f>
        <v>-</v>
      </c>
      <c r="G8" s="588">
        <f t="shared" si="1"/>
        <v>72.8</v>
      </c>
      <c r="H8" s="588">
        <f t="shared" si="2"/>
        <v>166.5</v>
      </c>
      <c r="I8" s="588">
        <f t="shared" si="3"/>
        <v>166.5</v>
      </c>
      <c r="V8" s="277"/>
    </row>
    <row r="9" spans="1:22">
      <c r="A9" s="564">
        <v>36465</v>
      </c>
      <c r="B9" s="577">
        <f t="shared" si="0"/>
        <v>2000</v>
      </c>
      <c r="C9" s="566">
        <v>72.900000000000006</v>
      </c>
      <c r="D9" s="566">
        <v>166.7</v>
      </c>
      <c r="E9" s="585" t="str">
        <f>IF($A9&lt;DATE(2018,7,1),"-",INDEX('Annual Inflation'!$AM$52:$AT$52, MATCH(YEAR(EOMONTH($A9,6)), 'Annual Inflation'!$AM$6:$AT$6, 0))/100)</f>
        <v>-</v>
      </c>
      <c r="F9" s="585" t="str">
        <f>IF($A9&lt;DATE(2018,7,1),"-",INDEX('Annual Inflation'!$AM$49:$AT$49, MATCH(YEAR(EOMONTH($A9,6)), 'Annual Inflation'!$AM$6:$AT$6, 0))/100)</f>
        <v>-</v>
      </c>
      <c r="G9" s="588">
        <f t="shared" si="1"/>
        <v>72.900000000000006</v>
      </c>
      <c r="H9" s="588">
        <f t="shared" si="2"/>
        <v>166.7</v>
      </c>
      <c r="I9" s="588">
        <f t="shared" si="3"/>
        <v>166.7</v>
      </c>
      <c r="V9" s="277"/>
    </row>
    <row r="10" spans="1:22">
      <c r="A10" s="564">
        <v>36495</v>
      </c>
      <c r="B10" s="577">
        <f t="shared" si="0"/>
        <v>2000</v>
      </c>
      <c r="C10" s="566">
        <v>73.099999999999994</v>
      </c>
      <c r="D10" s="566">
        <v>167.3</v>
      </c>
      <c r="E10" s="585" t="str">
        <f>IF($A10&lt;DATE(2018,7,1),"-",INDEX('Annual Inflation'!$AM$52:$AT$52, MATCH(YEAR(EOMONTH($A10,6)), 'Annual Inflation'!$AM$6:$AT$6, 0))/100)</f>
        <v>-</v>
      </c>
      <c r="F10" s="585" t="str">
        <f>IF($A10&lt;DATE(2018,7,1),"-",INDEX('Annual Inflation'!$AM$49:$AT$49, MATCH(YEAR(EOMONTH($A10,6)), 'Annual Inflation'!$AM$6:$AT$6, 0))/100)</f>
        <v>-</v>
      </c>
      <c r="G10" s="588">
        <f t="shared" si="1"/>
        <v>73.099999999999994</v>
      </c>
      <c r="H10" s="588">
        <f t="shared" si="2"/>
        <v>167.3</v>
      </c>
      <c r="I10" s="588">
        <f t="shared" si="3"/>
        <v>167.3</v>
      </c>
      <c r="V10" s="277"/>
    </row>
    <row r="11" spans="1:22">
      <c r="A11" s="564">
        <v>36526</v>
      </c>
      <c r="B11" s="577">
        <f t="shared" si="0"/>
        <v>2000</v>
      </c>
      <c r="C11" s="566">
        <v>72.599999999999994</v>
      </c>
      <c r="D11" s="566">
        <v>166.6</v>
      </c>
      <c r="E11" s="585" t="str">
        <f>IF($A11&lt;DATE(2018,7,1),"-",INDEX('Annual Inflation'!$AM$52:$AT$52, MATCH(YEAR(EOMONTH($A11,6)), 'Annual Inflation'!$AM$6:$AT$6, 0))/100)</f>
        <v>-</v>
      </c>
      <c r="F11" s="585" t="str">
        <f>IF($A11&lt;DATE(2018,7,1),"-",INDEX('Annual Inflation'!$AM$49:$AT$49, MATCH(YEAR(EOMONTH($A11,6)), 'Annual Inflation'!$AM$6:$AT$6, 0))/100)</f>
        <v>-</v>
      </c>
      <c r="G11" s="588">
        <f t="shared" si="1"/>
        <v>72.599999999999994</v>
      </c>
      <c r="H11" s="588">
        <f t="shared" si="2"/>
        <v>166.6</v>
      </c>
      <c r="I11" s="588">
        <f t="shared" si="3"/>
        <v>166.6</v>
      </c>
      <c r="V11" s="277"/>
    </row>
    <row r="12" spans="1:22">
      <c r="A12" s="564">
        <v>36557</v>
      </c>
      <c r="B12" s="577">
        <f t="shared" si="0"/>
        <v>2000</v>
      </c>
      <c r="C12" s="566">
        <v>72.8</v>
      </c>
      <c r="D12" s="566">
        <v>167.5</v>
      </c>
      <c r="E12" s="585" t="str">
        <f>IF($A12&lt;DATE(2018,7,1),"-",INDEX('Annual Inflation'!$AM$52:$AT$52, MATCH(YEAR(EOMONTH($A12,6)), 'Annual Inflation'!$AM$6:$AT$6, 0))/100)</f>
        <v>-</v>
      </c>
      <c r="F12" s="585" t="str">
        <f>IF($A12&lt;DATE(2018,7,1),"-",INDEX('Annual Inflation'!$AM$49:$AT$49, MATCH(YEAR(EOMONTH($A12,6)), 'Annual Inflation'!$AM$6:$AT$6, 0))/100)</f>
        <v>-</v>
      </c>
      <c r="G12" s="588">
        <f t="shared" si="1"/>
        <v>72.8</v>
      </c>
      <c r="H12" s="588">
        <f t="shared" si="2"/>
        <v>167.5</v>
      </c>
      <c r="I12" s="588">
        <f t="shared" si="3"/>
        <v>167.5</v>
      </c>
      <c r="V12" s="277"/>
    </row>
    <row r="13" spans="1:22">
      <c r="A13" s="564">
        <v>36586</v>
      </c>
      <c r="B13" s="577">
        <f t="shared" si="0"/>
        <v>2000</v>
      </c>
      <c r="C13" s="566">
        <v>73</v>
      </c>
      <c r="D13" s="566">
        <v>168.4</v>
      </c>
      <c r="E13" s="585" t="str">
        <f>IF($A13&lt;DATE(2018,7,1),"-",INDEX('Annual Inflation'!$AM$52:$AT$52, MATCH(YEAR(EOMONTH($A13,6)), 'Annual Inflation'!$AM$6:$AT$6, 0))/100)</f>
        <v>-</v>
      </c>
      <c r="F13" s="585" t="str">
        <f>IF($A13&lt;DATE(2018,7,1),"-",INDEX('Annual Inflation'!$AM$49:$AT$49, MATCH(YEAR(EOMONTH($A13,6)), 'Annual Inflation'!$AM$6:$AT$6, 0))/100)</f>
        <v>-</v>
      </c>
      <c r="G13" s="588">
        <f t="shared" si="1"/>
        <v>73</v>
      </c>
      <c r="H13" s="588">
        <f t="shared" si="2"/>
        <v>168.4</v>
      </c>
      <c r="I13" s="588">
        <f t="shared" si="3"/>
        <v>168.4</v>
      </c>
      <c r="V13" s="277"/>
    </row>
    <row r="14" spans="1:22">
      <c r="A14" s="564">
        <v>36617</v>
      </c>
      <c r="B14" s="577">
        <f t="shared" si="0"/>
        <v>2001</v>
      </c>
      <c r="C14" s="566">
        <v>73.3</v>
      </c>
      <c r="D14" s="566">
        <v>170.1</v>
      </c>
      <c r="E14" s="585" t="str">
        <f>IF($A14&lt;DATE(2018,7,1),"-",INDEX('Annual Inflation'!$AM$52:$AT$52, MATCH(YEAR(EOMONTH($A14,6)), 'Annual Inflation'!$AM$6:$AT$6, 0))/100)</f>
        <v>-</v>
      </c>
      <c r="F14" s="585" t="str">
        <f>IF($A14&lt;DATE(2018,7,1),"-",INDEX('Annual Inflation'!$AM$49:$AT$49, MATCH(YEAR(EOMONTH($A14,6)), 'Annual Inflation'!$AM$6:$AT$6, 0))/100)</f>
        <v>-</v>
      </c>
      <c r="G14" s="588">
        <f t="shared" si="1"/>
        <v>73.3</v>
      </c>
      <c r="H14" s="588">
        <f t="shared" si="2"/>
        <v>170.1</v>
      </c>
      <c r="I14" s="588">
        <f t="shared" si="3"/>
        <v>170.1</v>
      </c>
      <c r="V14" s="277"/>
    </row>
    <row r="15" spans="1:22">
      <c r="A15" s="564">
        <v>36647</v>
      </c>
      <c r="B15" s="577">
        <f t="shared" si="0"/>
        <v>2001</v>
      </c>
      <c r="C15" s="566">
        <v>73.5</v>
      </c>
      <c r="D15" s="566">
        <v>170.7</v>
      </c>
      <c r="E15" s="585" t="str">
        <f>IF($A15&lt;DATE(2018,7,1),"-",INDEX('Annual Inflation'!$AM$52:$AT$52, MATCH(YEAR(EOMONTH($A15,6)), 'Annual Inflation'!$AM$6:$AT$6, 0))/100)</f>
        <v>-</v>
      </c>
      <c r="F15" s="585" t="str">
        <f>IF($A15&lt;DATE(2018,7,1),"-",INDEX('Annual Inflation'!$AM$49:$AT$49, MATCH(YEAR(EOMONTH($A15,6)), 'Annual Inflation'!$AM$6:$AT$6, 0))/100)</f>
        <v>-</v>
      </c>
      <c r="G15" s="588">
        <f t="shared" si="1"/>
        <v>73.5</v>
      </c>
      <c r="H15" s="588">
        <f t="shared" si="2"/>
        <v>170.7</v>
      </c>
      <c r="I15" s="588">
        <f t="shared" si="3"/>
        <v>170.7</v>
      </c>
      <c r="V15" s="277"/>
    </row>
    <row r="16" spans="1:22">
      <c r="A16" s="564">
        <v>36678</v>
      </c>
      <c r="B16" s="577">
        <f t="shared" si="0"/>
        <v>2001</v>
      </c>
      <c r="C16" s="566">
        <v>73.599999999999994</v>
      </c>
      <c r="D16" s="566">
        <v>171.1</v>
      </c>
      <c r="E16" s="585" t="str">
        <f>IF($A16&lt;DATE(2018,7,1),"-",INDEX('Annual Inflation'!$AM$52:$AT$52, MATCH(YEAR(EOMONTH($A16,6)), 'Annual Inflation'!$AM$6:$AT$6, 0))/100)</f>
        <v>-</v>
      </c>
      <c r="F16" s="585" t="str">
        <f>IF($A16&lt;DATE(2018,7,1),"-",INDEX('Annual Inflation'!$AM$49:$AT$49, MATCH(YEAR(EOMONTH($A16,6)), 'Annual Inflation'!$AM$6:$AT$6, 0))/100)</f>
        <v>-</v>
      </c>
      <c r="G16" s="588">
        <f t="shared" si="1"/>
        <v>73.599999999999994</v>
      </c>
      <c r="H16" s="588">
        <f t="shared" si="2"/>
        <v>171.1</v>
      </c>
      <c r="I16" s="588">
        <f t="shared" si="3"/>
        <v>171.1</v>
      </c>
      <c r="V16" s="277"/>
    </row>
    <row r="17" spans="1:22">
      <c r="A17" s="564">
        <v>36708</v>
      </c>
      <c r="B17" s="577">
        <f t="shared" si="0"/>
        <v>2001</v>
      </c>
      <c r="C17" s="566">
        <v>73.3</v>
      </c>
      <c r="D17" s="566">
        <v>170.5</v>
      </c>
      <c r="E17" s="585" t="str">
        <f>IF($A17&lt;DATE(2018,7,1),"-",INDEX('Annual Inflation'!$AM$52:$AT$52, MATCH(YEAR(EOMONTH($A17,6)), 'Annual Inflation'!$AM$6:$AT$6, 0))/100)</f>
        <v>-</v>
      </c>
      <c r="F17" s="585" t="str">
        <f>IF($A17&lt;DATE(2018,7,1),"-",INDEX('Annual Inflation'!$AM$49:$AT$49, MATCH(YEAR(EOMONTH($A17,6)), 'Annual Inflation'!$AM$6:$AT$6, 0))/100)</f>
        <v>-</v>
      </c>
      <c r="G17" s="588">
        <f t="shared" si="1"/>
        <v>73.3</v>
      </c>
      <c r="H17" s="588">
        <f t="shared" si="2"/>
        <v>170.5</v>
      </c>
      <c r="I17" s="588">
        <f t="shared" si="3"/>
        <v>170.5</v>
      </c>
      <c r="V17" s="277"/>
    </row>
    <row r="18" spans="1:22">
      <c r="A18" s="564">
        <v>36739</v>
      </c>
      <c r="B18" s="577">
        <f t="shared" si="0"/>
        <v>2001</v>
      </c>
      <c r="C18" s="566">
        <v>73.3</v>
      </c>
      <c r="D18" s="566">
        <v>170.5</v>
      </c>
      <c r="E18" s="585" t="str">
        <f>IF($A18&lt;DATE(2018,7,1),"-",INDEX('Annual Inflation'!$AM$52:$AT$52, MATCH(YEAR(EOMONTH($A18,6)), 'Annual Inflation'!$AM$6:$AT$6, 0))/100)</f>
        <v>-</v>
      </c>
      <c r="F18" s="585" t="str">
        <f>IF($A18&lt;DATE(2018,7,1),"-",INDEX('Annual Inflation'!$AM$49:$AT$49, MATCH(YEAR(EOMONTH($A18,6)), 'Annual Inflation'!$AM$6:$AT$6, 0))/100)</f>
        <v>-</v>
      </c>
      <c r="G18" s="588">
        <f t="shared" si="1"/>
        <v>73.3</v>
      </c>
      <c r="H18" s="588">
        <f t="shared" si="2"/>
        <v>170.5</v>
      </c>
      <c r="I18" s="588">
        <f t="shared" si="3"/>
        <v>170.5</v>
      </c>
      <c r="V18" s="277"/>
    </row>
    <row r="19" spans="1:22">
      <c r="A19" s="564">
        <v>36770</v>
      </c>
      <c r="B19" s="577">
        <f t="shared" si="0"/>
        <v>2001</v>
      </c>
      <c r="C19" s="566">
        <v>73.8</v>
      </c>
      <c r="D19" s="566">
        <v>171.7</v>
      </c>
      <c r="E19" s="585" t="str">
        <f>IF($A19&lt;DATE(2018,7,1),"-",INDEX('Annual Inflation'!$AM$52:$AT$52, MATCH(YEAR(EOMONTH($A19,6)), 'Annual Inflation'!$AM$6:$AT$6, 0))/100)</f>
        <v>-</v>
      </c>
      <c r="F19" s="585" t="str">
        <f>IF($A19&lt;DATE(2018,7,1),"-",INDEX('Annual Inflation'!$AM$49:$AT$49, MATCH(YEAR(EOMONTH($A19,6)), 'Annual Inflation'!$AM$6:$AT$6, 0))/100)</f>
        <v>-</v>
      </c>
      <c r="G19" s="588">
        <f t="shared" si="1"/>
        <v>73.8</v>
      </c>
      <c r="H19" s="588">
        <f t="shared" si="2"/>
        <v>171.7</v>
      </c>
      <c r="I19" s="588">
        <f t="shared" si="3"/>
        <v>171.7</v>
      </c>
      <c r="V19" s="277"/>
    </row>
    <row r="20" spans="1:22">
      <c r="A20" s="564">
        <v>36800</v>
      </c>
      <c r="B20" s="577">
        <f t="shared" si="0"/>
        <v>2001</v>
      </c>
      <c r="C20" s="566">
        <v>73.8</v>
      </c>
      <c r="D20" s="566">
        <v>171.6</v>
      </c>
      <c r="E20" s="585" t="str">
        <f>IF($A20&lt;DATE(2018,7,1),"-",INDEX('Annual Inflation'!$AM$52:$AT$52, MATCH(YEAR(EOMONTH($A20,6)), 'Annual Inflation'!$AM$6:$AT$6, 0))/100)</f>
        <v>-</v>
      </c>
      <c r="F20" s="585" t="str">
        <f>IF($A20&lt;DATE(2018,7,1),"-",INDEX('Annual Inflation'!$AM$49:$AT$49, MATCH(YEAR(EOMONTH($A20,6)), 'Annual Inflation'!$AM$6:$AT$6, 0))/100)</f>
        <v>-</v>
      </c>
      <c r="G20" s="588">
        <f t="shared" si="1"/>
        <v>73.8</v>
      </c>
      <c r="H20" s="588">
        <f t="shared" si="2"/>
        <v>171.6</v>
      </c>
      <c r="I20" s="588">
        <f t="shared" si="3"/>
        <v>171.6</v>
      </c>
      <c r="V20" s="277"/>
    </row>
    <row r="21" spans="1:22">
      <c r="A21" s="564">
        <v>36831</v>
      </c>
      <c r="B21" s="577">
        <f t="shared" si="0"/>
        <v>2001</v>
      </c>
      <c r="C21" s="566">
        <v>74</v>
      </c>
      <c r="D21" s="566">
        <v>172.1</v>
      </c>
      <c r="E21" s="585" t="str">
        <f>IF($A21&lt;DATE(2018,7,1),"-",INDEX('Annual Inflation'!$AM$52:$AT$52, MATCH(YEAR(EOMONTH($A21,6)), 'Annual Inflation'!$AM$6:$AT$6, 0))/100)</f>
        <v>-</v>
      </c>
      <c r="F21" s="585" t="str">
        <f>IF($A21&lt;DATE(2018,7,1),"-",INDEX('Annual Inflation'!$AM$49:$AT$49, MATCH(YEAR(EOMONTH($A21,6)), 'Annual Inflation'!$AM$6:$AT$6, 0))/100)</f>
        <v>-</v>
      </c>
      <c r="G21" s="588">
        <f t="shared" si="1"/>
        <v>74</v>
      </c>
      <c r="H21" s="588">
        <f t="shared" si="2"/>
        <v>172.1</v>
      </c>
      <c r="I21" s="588">
        <f t="shared" si="3"/>
        <v>172.1</v>
      </c>
      <c r="V21" s="277"/>
    </row>
    <row r="22" spans="1:22">
      <c r="A22" s="564">
        <v>36861</v>
      </c>
      <c r="B22" s="577">
        <f t="shared" si="0"/>
        <v>2001</v>
      </c>
      <c r="C22" s="566">
        <v>74</v>
      </c>
      <c r="D22" s="566">
        <v>172.2</v>
      </c>
      <c r="E22" s="585" t="str">
        <f>IF($A22&lt;DATE(2018,7,1),"-",INDEX('Annual Inflation'!$AM$52:$AT$52, MATCH(YEAR(EOMONTH($A22,6)), 'Annual Inflation'!$AM$6:$AT$6, 0))/100)</f>
        <v>-</v>
      </c>
      <c r="F22" s="585" t="str">
        <f>IF($A22&lt;DATE(2018,7,1),"-",INDEX('Annual Inflation'!$AM$49:$AT$49, MATCH(YEAR(EOMONTH($A22,6)), 'Annual Inflation'!$AM$6:$AT$6, 0))/100)</f>
        <v>-</v>
      </c>
      <c r="G22" s="588">
        <f t="shared" si="1"/>
        <v>74</v>
      </c>
      <c r="H22" s="588">
        <f t="shared" si="2"/>
        <v>172.2</v>
      </c>
      <c r="I22" s="588">
        <f t="shared" si="3"/>
        <v>172.2</v>
      </c>
      <c r="V22" s="277"/>
    </row>
    <row r="23" spans="1:22">
      <c r="A23" s="564">
        <v>36892</v>
      </c>
      <c r="B23" s="577">
        <f t="shared" si="0"/>
        <v>2001</v>
      </c>
      <c r="C23" s="566">
        <v>73.5</v>
      </c>
      <c r="D23" s="566">
        <v>171.1</v>
      </c>
      <c r="E23" s="585" t="str">
        <f>IF($A23&lt;DATE(2018,7,1),"-",INDEX('Annual Inflation'!$AM$52:$AT$52, MATCH(YEAR(EOMONTH($A23,6)), 'Annual Inflation'!$AM$6:$AT$6, 0))/100)</f>
        <v>-</v>
      </c>
      <c r="F23" s="585" t="str">
        <f>IF($A23&lt;DATE(2018,7,1),"-",INDEX('Annual Inflation'!$AM$49:$AT$49, MATCH(YEAR(EOMONTH($A23,6)), 'Annual Inflation'!$AM$6:$AT$6, 0))/100)</f>
        <v>-</v>
      </c>
      <c r="G23" s="588">
        <f t="shared" si="1"/>
        <v>73.5</v>
      </c>
      <c r="H23" s="588">
        <f t="shared" si="2"/>
        <v>171.1</v>
      </c>
      <c r="I23" s="588">
        <f t="shared" si="3"/>
        <v>171.1</v>
      </c>
      <c r="V23" s="471"/>
    </row>
    <row r="24" spans="1:22">
      <c r="A24" s="564">
        <v>36923</v>
      </c>
      <c r="B24" s="577">
        <f t="shared" si="0"/>
        <v>2001</v>
      </c>
      <c r="C24" s="566">
        <v>73.7</v>
      </c>
      <c r="D24" s="566">
        <v>172</v>
      </c>
      <c r="E24" s="585" t="str">
        <f>IF($A24&lt;DATE(2018,7,1),"-",INDEX('Annual Inflation'!$AM$52:$AT$52, MATCH(YEAR(EOMONTH($A24,6)), 'Annual Inflation'!$AM$6:$AT$6, 0))/100)</f>
        <v>-</v>
      </c>
      <c r="F24" s="585" t="str">
        <f>IF($A24&lt;DATE(2018,7,1),"-",INDEX('Annual Inflation'!$AM$49:$AT$49, MATCH(YEAR(EOMONTH($A24,6)), 'Annual Inflation'!$AM$6:$AT$6, 0))/100)</f>
        <v>-</v>
      </c>
      <c r="G24" s="588">
        <f t="shared" si="1"/>
        <v>73.7</v>
      </c>
      <c r="H24" s="588">
        <f t="shared" si="2"/>
        <v>172</v>
      </c>
      <c r="I24" s="588">
        <f t="shared" si="3"/>
        <v>172</v>
      </c>
      <c r="V24" s="471"/>
    </row>
    <row r="25" spans="1:22">
      <c r="A25" s="564">
        <v>36951</v>
      </c>
      <c r="B25" s="577">
        <f t="shared" si="0"/>
        <v>2001</v>
      </c>
      <c r="C25" s="566">
        <v>73.900000000000006</v>
      </c>
      <c r="D25" s="566">
        <v>172.2</v>
      </c>
      <c r="E25" s="585" t="str">
        <f>IF($A25&lt;DATE(2018,7,1),"-",INDEX('Annual Inflation'!$AM$52:$AT$52, MATCH(YEAR(EOMONTH($A25,6)), 'Annual Inflation'!$AM$6:$AT$6, 0))/100)</f>
        <v>-</v>
      </c>
      <c r="F25" s="585" t="str">
        <f>IF($A25&lt;DATE(2018,7,1),"-",INDEX('Annual Inflation'!$AM$49:$AT$49, MATCH(YEAR(EOMONTH($A25,6)), 'Annual Inflation'!$AM$6:$AT$6, 0))/100)</f>
        <v>-</v>
      </c>
      <c r="G25" s="588">
        <f t="shared" si="1"/>
        <v>73.900000000000006</v>
      </c>
      <c r="H25" s="588">
        <f t="shared" si="2"/>
        <v>172.2</v>
      </c>
      <c r="I25" s="588">
        <f t="shared" si="3"/>
        <v>172.2</v>
      </c>
      <c r="V25" s="471"/>
    </row>
    <row r="26" spans="1:22">
      <c r="A26" s="564">
        <v>36982</v>
      </c>
      <c r="B26" s="577">
        <f t="shared" si="0"/>
        <v>2002</v>
      </c>
      <c r="C26" s="566">
        <v>74.400000000000006</v>
      </c>
      <c r="D26" s="566">
        <v>173.1</v>
      </c>
      <c r="E26" s="585" t="str">
        <f>IF($A26&lt;DATE(2018,7,1),"-",INDEX('Annual Inflation'!$AM$52:$AT$52, MATCH(YEAR(EOMONTH($A26,6)), 'Annual Inflation'!$AM$6:$AT$6, 0))/100)</f>
        <v>-</v>
      </c>
      <c r="F26" s="585" t="str">
        <f>IF($A26&lt;DATE(2018,7,1),"-",INDEX('Annual Inflation'!$AM$49:$AT$49, MATCH(YEAR(EOMONTH($A26,6)), 'Annual Inflation'!$AM$6:$AT$6, 0))/100)</f>
        <v>-</v>
      </c>
      <c r="G26" s="588">
        <f t="shared" si="1"/>
        <v>74.400000000000006</v>
      </c>
      <c r="H26" s="588">
        <f t="shared" si="2"/>
        <v>173.1</v>
      </c>
      <c r="I26" s="588">
        <f t="shared" si="3"/>
        <v>173.1</v>
      </c>
      <c r="V26" s="471"/>
    </row>
    <row r="27" spans="1:22">
      <c r="A27" s="564">
        <v>37012</v>
      </c>
      <c r="B27" s="577">
        <f t="shared" si="0"/>
        <v>2002</v>
      </c>
      <c r="C27" s="566">
        <v>74.900000000000006</v>
      </c>
      <c r="D27" s="566">
        <v>174.2</v>
      </c>
      <c r="E27" s="585" t="str">
        <f>IF($A27&lt;DATE(2018,7,1),"-",INDEX('Annual Inflation'!$AM$52:$AT$52, MATCH(YEAR(EOMONTH($A27,6)), 'Annual Inflation'!$AM$6:$AT$6, 0))/100)</f>
        <v>-</v>
      </c>
      <c r="F27" s="585" t="str">
        <f>IF($A27&lt;DATE(2018,7,1),"-",INDEX('Annual Inflation'!$AM$49:$AT$49, MATCH(YEAR(EOMONTH($A27,6)), 'Annual Inflation'!$AM$6:$AT$6, 0))/100)</f>
        <v>-</v>
      </c>
      <c r="G27" s="588">
        <f t="shared" si="1"/>
        <v>74.900000000000006</v>
      </c>
      <c r="H27" s="588">
        <f t="shared" si="2"/>
        <v>174.2</v>
      </c>
      <c r="I27" s="588">
        <f t="shared" si="3"/>
        <v>174.2</v>
      </c>
      <c r="V27" s="471"/>
    </row>
    <row r="28" spans="1:22">
      <c r="A28" s="564">
        <v>37043</v>
      </c>
      <c r="B28" s="577">
        <f t="shared" si="0"/>
        <v>2002</v>
      </c>
      <c r="C28" s="566">
        <v>75</v>
      </c>
      <c r="D28" s="566">
        <v>174.4</v>
      </c>
      <c r="E28" s="585" t="str">
        <f>IF($A28&lt;DATE(2018,7,1),"-",INDEX('Annual Inflation'!$AM$52:$AT$52, MATCH(YEAR(EOMONTH($A28,6)), 'Annual Inflation'!$AM$6:$AT$6, 0))/100)</f>
        <v>-</v>
      </c>
      <c r="F28" s="585" t="str">
        <f>IF($A28&lt;DATE(2018,7,1),"-",INDEX('Annual Inflation'!$AM$49:$AT$49, MATCH(YEAR(EOMONTH($A28,6)), 'Annual Inflation'!$AM$6:$AT$6, 0))/100)</f>
        <v>-</v>
      </c>
      <c r="G28" s="588">
        <f t="shared" si="1"/>
        <v>75</v>
      </c>
      <c r="H28" s="588">
        <f t="shared" si="2"/>
        <v>174.4</v>
      </c>
      <c r="I28" s="588">
        <f t="shared" si="3"/>
        <v>174.4</v>
      </c>
      <c r="V28" s="471"/>
    </row>
    <row r="29" spans="1:22">
      <c r="A29" s="564">
        <v>37073</v>
      </c>
      <c r="B29" s="577">
        <f t="shared" si="0"/>
        <v>2002</v>
      </c>
      <c r="C29" s="566">
        <v>74.5</v>
      </c>
      <c r="D29" s="566">
        <v>173.3</v>
      </c>
      <c r="E29" s="585" t="str">
        <f>IF($A29&lt;DATE(2018,7,1),"-",INDEX('Annual Inflation'!$AM$52:$AT$52, MATCH(YEAR(EOMONTH($A29,6)), 'Annual Inflation'!$AM$6:$AT$6, 0))/100)</f>
        <v>-</v>
      </c>
      <c r="F29" s="585" t="str">
        <f>IF($A29&lt;DATE(2018,7,1),"-",INDEX('Annual Inflation'!$AM$49:$AT$49, MATCH(YEAR(EOMONTH($A29,6)), 'Annual Inflation'!$AM$6:$AT$6, 0))/100)</f>
        <v>-</v>
      </c>
      <c r="G29" s="588">
        <f t="shared" si="1"/>
        <v>74.5</v>
      </c>
      <c r="H29" s="588">
        <f t="shared" si="2"/>
        <v>173.3</v>
      </c>
      <c r="I29" s="588">
        <f t="shared" si="3"/>
        <v>173.3</v>
      </c>
      <c r="V29" s="471"/>
    </row>
    <row r="30" spans="1:22">
      <c r="A30" s="564">
        <v>37104</v>
      </c>
      <c r="B30" s="577">
        <f t="shared" si="0"/>
        <v>2002</v>
      </c>
      <c r="C30" s="566">
        <v>74.8</v>
      </c>
      <c r="D30" s="566">
        <v>174</v>
      </c>
      <c r="E30" s="585" t="str">
        <f>IF($A30&lt;DATE(2018,7,1),"-",INDEX('Annual Inflation'!$AM$52:$AT$52, MATCH(YEAR(EOMONTH($A30,6)), 'Annual Inflation'!$AM$6:$AT$6, 0))/100)</f>
        <v>-</v>
      </c>
      <c r="F30" s="585" t="str">
        <f>IF($A30&lt;DATE(2018,7,1),"-",INDEX('Annual Inflation'!$AM$49:$AT$49, MATCH(YEAR(EOMONTH($A30,6)), 'Annual Inflation'!$AM$6:$AT$6, 0))/100)</f>
        <v>-</v>
      </c>
      <c r="G30" s="588">
        <f t="shared" si="1"/>
        <v>74.8</v>
      </c>
      <c r="H30" s="588">
        <f t="shared" si="2"/>
        <v>174</v>
      </c>
      <c r="I30" s="588">
        <f t="shared" si="3"/>
        <v>174</v>
      </c>
      <c r="V30" s="471"/>
    </row>
    <row r="31" spans="1:22">
      <c r="A31" s="564">
        <v>37135</v>
      </c>
      <c r="B31" s="577">
        <f t="shared" si="0"/>
        <v>2002</v>
      </c>
      <c r="C31" s="566">
        <v>75</v>
      </c>
      <c r="D31" s="566">
        <v>174.6</v>
      </c>
      <c r="E31" s="585" t="str">
        <f>IF($A31&lt;DATE(2018,7,1),"-",INDEX('Annual Inflation'!$AM$52:$AT$52, MATCH(YEAR(EOMONTH($A31,6)), 'Annual Inflation'!$AM$6:$AT$6, 0))/100)</f>
        <v>-</v>
      </c>
      <c r="F31" s="585" t="str">
        <f>IF($A31&lt;DATE(2018,7,1),"-",INDEX('Annual Inflation'!$AM$49:$AT$49, MATCH(YEAR(EOMONTH($A31,6)), 'Annual Inflation'!$AM$6:$AT$6, 0))/100)</f>
        <v>-</v>
      </c>
      <c r="G31" s="588">
        <f t="shared" si="1"/>
        <v>75</v>
      </c>
      <c r="H31" s="588">
        <f t="shared" si="2"/>
        <v>174.6</v>
      </c>
      <c r="I31" s="588">
        <f t="shared" si="3"/>
        <v>174.6</v>
      </c>
      <c r="V31" s="471"/>
    </row>
    <row r="32" spans="1:22">
      <c r="A32" s="564">
        <v>37165</v>
      </c>
      <c r="B32" s="577">
        <f t="shared" si="0"/>
        <v>2002</v>
      </c>
      <c r="C32" s="566">
        <v>74.900000000000006</v>
      </c>
      <c r="D32" s="566">
        <v>174.3</v>
      </c>
      <c r="E32" s="585" t="str">
        <f>IF($A32&lt;DATE(2018,7,1),"-",INDEX('Annual Inflation'!$AM$52:$AT$52, MATCH(YEAR(EOMONTH($A32,6)), 'Annual Inflation'!$AM$6:$AT$6, 0))/100)</f>
        <v>-</v>
      </c>
      <c r="F32" s="585" t="str">
        <f>IF($A32&lt;DATE(2018,7,1),"-",INDEX('Annual Inflation'!$AM$49:$AT$49, MATCH(YEAR(EOMONTH($A32,6)), 'Annual Inflation'!$AM$6:$AT$6, 0))/100)</f>
        <v>-</v>
      </c>
      <c r="G32" s="588">
        <f t="shared" si="1"/>
        <v>74.900000000000006</v>
      </c>
      <c r="H32" s="588">
        <f t="shared" si="2"/>
        <v>174.3</v>
      </c>
      <c r="I32" s="588">
        <f t="shared" si="3"/>
        <v>174.3</v>
      </c>
      <c r="V32" s="471"/>
    </row>
    <row r="33" spans="1:22">
      <c r="A33" s="564">
        <v>37196</v>
      </c>
      <c r="B33" s="577">
        <f t="shared" si="0"/>
        <v>2002</v>
      </c>
      <c r="C33" s="566">
        <v>74.900000000000006</v>
      </c>
      <c r="D33" s="566">
        <v>173.6</v>
      </c>
      <c r="E33" s="585" t="str">
        <f>IF($A33&lt;DATE(2018,7,1),"-",INDEX('Annual Inflation'!$AM$52:$AT$52, MATCH(YEAR(EOMONTH($A33,6)), 'Annual Inflation'!$AM$6:$AT$6, 0))/100)</f>
        <v>-</v>
      </c>
      <c r="F33" s="585" t="str">
        <f>IF($A33&lt;DATE(2018,7,1),"-",INDEX('Annual Inflation'!$AM$49:$AT$49, MATCH(YEAR(EOMONTH($A33,6)), 'Annual Inflation'!$AM$6:$AT$6, 0))/100)</f>
        <v>-</v>
      </c>
      <c r="G33" s="588">
        <f t="shared" si="1"/>
        <v>74.900000000000006</v>
      </c>
      <c r="H33" s="588">
        <f t="shared" si="2"/>
        <v>173.6</v>
      </c>
      <c r="I33" s="588">
        <f t="shared" si="3"/>
        <v>173.6</v>
      </c>
      <c r="V33" s="471"/>
    </row>
    <row r="34" spans="1:22">
      <c r="A34" s="564">
        <v>37226</v>
      </c>
      <c r="B34" s="577">
        <f t="shared" si="0"/>
        <v>2002</v>
      </c>
      <c r="C34" s="566">
        <v>75</v>
      </c>
      <c r="D34" s="566">
        <v>173.4</v>
      </c>
      <c r="E34" s="585" t="str">
        <f>IF($A34&lt;DATE(2018,7,1),"-",INDEX('Annual Inflation'!$AM$52:$AT$52, MATCH(YEAR(EOMONTH($A34,6)), 'Annual Inflation'!$AM$6:$AT$6, 0))/100)</f>
        <v>-</v>
      </c>
      <c r="F34" s="585" t="str">
        <f>IF($A34&lt;DATE(2018,7,1),"-",INDEX('Annual Inflation'!$AM$49:$AT$49, MATCH(YEAR(EOMONTH($A34,6)), 'Annual Inflation'!$AM$6:$AT$6, 0))/100)</f>
        <v>-</v>
      </c>
      <c r="G34" s="588">
        <f t="shared" si="1"/>
        <v>75</v>
      </c>
      <c r="H34" s="588">
        <f t="shared" si="2"/>
        <v>173.4</v>
      </c>
      <c r="I34" s="588">
        <f t="shared" si="3"/>
        <v>173.4</v>
      </c>
      <c r="V34" s="471"/>
    </row>
    <row r="35" spans="1:22">
      <c r="A35" s="564">
        <v>37257</v>
      </c>
      <c r="B35" s="577">
        <f t="shared" si="0"/>
        <v>2002</v>
      </c>
      <c r="C35" s="566">
        <v>74.8</v>
      </c>
      <c r="D35" s="566">
        <v>173.3</v>
      </c>
      <c r="E35" s="585" t="str">
        <f>IF($A35&lt;DATE(2018,7,1),"-",INDEX('Annual Inflation'!$AM$52:$AT$52, MATCH(YEAR(EOMONTH($A35,6)), 'Annual Inflation'!$AM$6:$AT$6, 0))/100)</f>
        <v>-</v>
      </c>
      <c r="F35" s="585" t="str">
        <f>IF($A35&lt;DATE(2018,7,1),"-",INDEX('Annual Inflation'!$AM$49:$AT$49, MATCH(YEAR(EOMONTH($A35,6)), 'Annual Inflation'!$AM$6:$AT$6, 0))/100)</f>
        <v>-</v>
      </c>
      <c r="G35" s="588">
        <f t="shared" si="1"/>
        <v>74.8</v>
      </c>
      <c r="H35" s="588">
        <f t="shared" si="2"/>
        <v>173.3</v>
      </c>
      <c r="I35" s="588">
        <f t="shared" si="3"/>
        <v>173.3</v>
      </c>
      <c r="V35" s="471"/>
    </row>
    <row r="36" spans="1:22">
      <c r="A36" s="564">
        <v>37288</v>
      </c>
      <c r="B36" s="577">
        <f t="shared" si="0"/>
        <v>2002</v>
      </c>
      <c r="C36" s="566">
        <v>75</v>
      </c>
      <c r="D36" s="566">
        <v>173.8</v>
      </c>
      <c r="E36" s="585" t="str">
        <f>IF($A36&lt;DATE(2018,7,1),"-",INDEX('Annual Inflation'!$AM$52:$AT$52, MATCH(YEAR(EOMONTH($A36,6)), 'Annual Inflation'!$AM$6:$AT$6, 0))/100)</f>
        <v>-</v>
      </c>
      <c r="F36" s="585" t="str">
        <f>IF($A36&lt;DATE(2018,7,1),"-",INDEX('Annual Inflation'!$AM$49:$AT$49, MATCH(YEAR(EOMONTH($A36,6)), 'Annual Inflation'!$AM$6:$AT$6, 0))/100)</f>
        <v>-</v>
      </c>
      <c r="G36" s="588">
        <f t="shared" si="1"/>
        <v>75</v>
      </c>
      <c r="H36" s="588">
        <f t="shared" si="2"/>
        <v>173.8</v>
      </c>
      <c r="I36" s="588">
        <f t="shared" si="3"/>
        <v>173.8</v>
      </c>
      <c r="V36" s="471"/>
    </row>
    <row r="37" spans="1:22">
      <c r="A37" s="564">
        <v>37316</v>
      </c>
      <c r="B37" s="577">
        <f t="shared" si="0"/>
        <v>2002</v>
      </c>
      <c r="C37" s="566">
        <v>75.2</v>
      </c>
      <c r="D37" s="566">
        <v>174.5</v>
      </c>
      <c r="E37" s="585" t="str">
        <f>IF($A37&lt;DATE(2018,7,1),"-",INDEX('Annual Inflation'!$AM$52:$AT$52, MATCH(YEAR(EOMONTH($A37,6)), 'Annual Inflation'!$AM$6:$AT$6, 0))/100)</f>
        <v>-</v>
      </c>
      <c r="F37" s="585" t="str">
        <f>IF($A37&lt;DATE(2018,7,1),"-",INDEX('Annual Inflation'!$AM$49:$AT$49, MATCH(YEAR(EOMONTH($A37,6)), 'Annual Inflation'!$AM$6:$AT$6, 0))/100)</f>
        <v>-</v>
      </c>
      <c r="G37" s="588">
        <f t="shared" si="1"/>
        <v>75.2</v>
      </c>
      <c r="H37" s="588">
        <f t="shared" si="2"/>
        <v>174.5</v>
      </c>
      <c r="I37" s="588">
        <f t="shared" si="3"/>
        <v>174.5</v>
      </c>
      <c r="V37" s="471"/>
    </row>
    <row r="38" spans="1:22">
      <c r="A38" s="564">
        <v>37347</v>
      </c>
      <c r="B38" s="577">
        <f t="shared" si="0"/>
        <v>2003</v>
      </c>
      <c r="C38" s="566">
        <v>75.599999999999994</v>
      </c>
      <c r="D38" s="566">
        <v>175.7</v>
      </c>
      <c r="E38" s="585" t="str">
        <f>IF($A38&lt;DATE(2018,7,1),"-",INDEX('Annual Inflation'!$AM$52:$AT$52, MATCH(YEAR(EOMONTH($A38,6)), 'Annual Inflation'!$AM$6:$AT$6, 0))/100)</f>
        <v>-</v>
      </c>
      <c r="F38" s="585" t="str">
        <f>IF($A38&lt;DATE(2018,7,1),"-",INDEX('Annual Inflation'!$AM$49:$AT$49, MATCH(YEAR(EOMONTH($A38,6)), 'Annual Inflation'!$AM$6:$AT$6, 0))/100)</f>
        <v>-</v>
      </c>
      <c r="G38" s="588">
        <f t="shared" si="1"/>
        <v>75.599999999999994</v>
      </c>
      <c r="H38" s="588">
        <f t="shared" si="2"/>
        <v>175.7</v>
      </c>
      <c r="I38" s="588">
        <f t="shared" si="3"/>
        <v>175.7</v>
      </c>
      <c r="V38" s="471"/>
    </row>
    <row r="39" spans="1:22">
      <c r="A39" s="564">
        <v>37377</v>
      </c>
      <c r="B39" s="577">
        <f t="shared" si="0"/>
        <v>2003</v>
      </c>
      <c r="C39" s="566">
        <v>75.8</v>
      </c>
      <c r="D39" s="566">
        <v>176.2</v>
      </c>
      <c r="E39" s="585" t="str">
        <f>IF($A39&lt;DATE(2018,7,1),"-",INDEX('Annual Inflation'!$AM$52:$AT$52, MATCH(YEAR(EOMONTH($A39,6)), 'Annual Inflation'!$AM$6:$AT$6, 0))/100)</f>
        <v>-</v>
      </c>
      <c r="F39" s="585" t="str">
        <f>IF($A39&lt;DATE(2018,7,1),"-",INDEX('Annual Inflation'!$AM$49:$AT$49, MATCH(YEAR(EOMONTH($A39,6)), 'Annual Inflation'!$AM$6:$AT$6, 0))/100)</f>
        <v>-</v>
      </c>
      <c r="G39" s="588">
        <f t="shared" si="1"/>
        <v>75.8</v>
      </c>
      <c r="H39" s="588">
        <f t="shared" si="2"/>
        <v>176.2</v>
      </c>
      <c r="I39" s="588">
        <f t="shared" si="3"/>
        <v>176.2</v>
      </c>
      <c r="V39" s="471"/>
    </row>
    <row r="40" spans="1:22">
      <c r="A40" s="564">
        <v>37408</v>
      </c>
      <c r="B40" s="577">
        <f t="shared" si="0"/>
        <v>2003</v>
      </c>
      <c r="C40" s="566">
        <v>75.8</v>
      </c>
      <c r="D40" s="566">
        <v>176.2</v>
      </c>
      <c r="E40" s="585" t="str">
        <f>IF($A40&lt;DATE(2018,7,1),"-",INDEX('Annual Inflation'!$AM$52:$AT$52, MATCH(YEAR(EOMONTH($A40,6)), 'Annual Inflation'!$AM$6:$AT$6, 0))/100)</f>
        <v>-</v>
      </c>
      <c r="F40" s="585" t="str">
        <f>IF($A40&lt;DATE(2018,7,1),"-",INDEX('Annual Inflation'!$AM$49:$AT$49, MATCH(YEAR(EOMONTH($A40,6)), 'Annual Inflation'!$AM$6:$AT$6, 0))/100)</f>
        <v>-</v>
      </c>
      <c r="G40" s="588">
        <f t="shared" si="1"/>
        <v>75.8</v>
      </c>
      <c r="H40" s="588">
        <f t="shared" si="2"/>
        <v>176.2</v>
      </c>
      <c r="I40" s="588">
        <f t="shared" si="3"/>
        <v>176.2</v>
      </c>
      <c r="V40" s="471"/>
    </row>
    <row r="41" spans="1:22">
      <c r="A41" s="564">
        <v>37438</v>
      </c>
      <c r="B41" s="577">
        <f t="shared" si="0"/>
        <v>2003</v>
      </c>
      <c r="C41" s="566">
        <v>75.599999999999994</v>
      </c>
      <c r="D41" s="566">
        <v>175.9</v>
      </c>
      <c r="E41" s="585" t="str">
        <f>IF($A41&lt;DATE(2018,7,1),"-",INDEX('Annual Inflation'!$AM$52:$AT$52, MATCH(YEAR(EOMONTH($A41,6)), 'Annual Inflation'!$AM$6:$AT$6, 0))/100)</f>
        <v>-</v>
      </c>
      <c r="F41" s="585" t="str">
        <f>IF($A41&lt;DATE(2018,7,1),"-",INDEX('Annual Inflation'!$AM$49:$AT$49, MATCH(YEAR(EOMONTH($A41,6)), 'Annual Inflation'!$AM$6:$AT$6, 0))/100)</f>
        <v>-</v>
      </c>
      <c r="G41" s="588">
        <f t="shared" si="1"/>
        <v>75.599999999999994</v>
      </c>
      <c r="H41" s="588">
        <f t="shared" si="2"/>
        <v>175.9</v>
      </c>
      <c r="I41" s="588">
        <f t="shared" si="3"/>
        <v>175.9</v>
      </c>
      <c r="V41" s="471"/>
    </row>
    <row r="42" spans="1:22">
      <c r="A42" s="564">
        <v>37469</v>
      </c>
      <c r="B42" s="577">
        <f t="shared" si="0"/>
        <v>2003</v>
      </c>
      <c r="C42" s="566">
        <v>75.8</v>
      </c>
      <c r="D42" s="566">
        <v>176.4</v>
      </c>
      <c r="E42" s="585" t="str">
        <f>IF($A42&lt;DATE(2018,7,1),"-",INDEX('Annual Inflation'!$AM$52:$AT$52, MATCH(YEAR(EOMONTH($A42,6)), 'Annual Inflation'!$AM$6:$AT$6, 0))/100)</f>
        <v>-</v>
      </c>
      <c r="F42" s="585" t="str">
        <f>IF($A42&lt;DATE(2018,7,1),"-",INDEX('Annual Inflation'!$AM$49:$AT$49, MATCH(YEAR(EOMONTH($A42,6)), 'Annual Inflation'!$AM$6:$AT$6, 0))/100)</f>
        <v>-</v>
      </c>
      <c r="G42" s="588">
        <f t="shared" si="1"/>
        <v>75.8</v>
      </c>
      <c r="H42" s="588">
        <f t="shared" si="2"/>
        <v>176.4</v>
      </c>
      <c r="I42" s="588">
        <f t="shared" si="3"/>
        <v>176.4</v>
      </c>
      <c r="V42" s="471"/>
    </row>
    <row r="43" spans="1:22">
      <c r="A43" s="564">
        <v>37500</v>
      </c>
      <c r="B43" s="577">
        <f t="shared" si="0"/>
        <v>2003</v>
      </c>
      <c r="C43" s="566">
        <v>76</v>
      </c>
      <c r="D43" s="566">
        <v>177.6</v>
      </c>
      <c r="E43" s="585" t="str">
        <f>IF($A43&lt;DATE(2018,7,1),"-",INDEX('Annual Inflation'!$AM$52:$AT$52, MATCH(YEAR(EOMONTH($A43,6)), 'Annual Inflation'!$AM$6:$AT$6, 0))/100)</f>
        <v>-</v>
      </c>
      <c r="F43" s="585" t="str">
        <f>IF($A43&lt;DATE(2018,7,1),"-",INDEX('Annual Inflation'!$AM$49:$AT$49, MATCH(YEAR(EOMONTH($A43,6)), 'Annual Inflation'!$AM$6:$AT$6, 0))/100)</f>
        <v>-</v>
      </c>
      <c r="G43" s="588">
        <f t="shared" si="1"/>
        <v>76</v>
      </c>
      <c r="H43" s="588">
        <f t="shared" si="2"/>
        <v>177.6</v>
      </c>
      <c r="I43" s="588">
        <f t="shared" si="3"/>
        <v>177.6</v>
      </c>
      <c r="V43" s="471"/>
    </row>
    <row r="44" spans="1:22">
      <c r="A44" s="564">
        <v>37530</v>
      </c>
      <c r="B44" s="577">
        <f t="shared" si="0"/>
        <v>2003</v>
      </c>
      <c r="C44" s="566">
        <v>76.099999999999994</v>
      </c>
      <c r="D44" s="566">
        <v>177.9</v>
      </c>
      <c r="E44" s="585" t="str">
        <f>IF($A44&lt;DATE(2018,7,1),"-",INDEX('Annual Inflation'!$AM$52:$AT$52, MATCH(YEAR(EOMONTH($A44,6)), 'Annual Inflation'!$AM$6:$AT$6, 0))/100)</f>
        <v>-</v>
      </c>
      <c r="F44" s="585" t="str">
        <f>IF($A44&lt;DATE(2018,7,1),"-",INDEX('Annual Inflation'!$AM$49:$AT$49, MATCH(YEAR(EOMONTH($A44,6)), 'Annual Inflation'!$AM$6:$AT$6, 0))/100)</f>
        <v>-</v>
      </c>
      <c r="G44" s="588">
        <f t="shared" si="1"/>
        <v>76.099999999999994</v>
      </c>
      <c r="H44" s="588">
        <f t="shared" si="2"/>
        <v>177.9</v>
      </c>
      <c r="I44" s="588">
        <f t="shared" si="3"/>
        <v>177.9</v>
      </c>
      <c r="V44" s="471"/>
    </row>
    <row r="45" spans="1:22">
      <c r="A45" s="564">
        <v>37561</v>
      </c>
      <c r="B45" s="577">
        <f t="shared" si="0"/>
        <v>2003</v>
      </c>
      <c r="C45" s="566">
        <v>76.099999999999994</v>
      </c>
      <c r="D45" s="566">
        <v>178.2</v>
      </c>
      <c r="E45" s="585" t="str">
        <f>IF($A45&lt;DATE(2018,7,1),"-",INDEX('Annual Inflation'!$AM$52:$AT$52, MATCH(YEAR(EOMONTH($A45,6)), 'Annual Inflation'!$AM$6:$AT$6, 0))/100)</f>
        <v>-</v>
      </c>
      <c r="F45" s="585" t="str">
        <f>IF($A45&lt;DATE(2018,7,1),"-",INDEX('Annual Inflation'!$AM$49:$AT$49, MATCH(YEAR(EOMONTH($A45,6)), 'Annual Inflation'!$AM$6:$AT$6, 0))/100)</f>
        <v>-</v>
      </c>
      <c r="G45" s="588">
        <f t="shared" si="1"/>
        <v>76.099999999999994</v>
      </c>
      <c r="H45" s="588">
        <f t="shared" si="2"/>
        <v>178.2</v>
      </c>
      <c r="I45" s="588">
        <f t="shared" si="3"/>
        <v>178.2</v>
      </c>
      <c r="V45" s="471"/>
    </row>
    <row r="46" spans="1:22">
      <c r="A46" s="564">
        <v>37591</v>
      </c>
      <c r="B46" s="577">
        <f t="shared" si="0"/>
        <v>2003</v>
      </c>
      <c r="C46" s="566">
        <v>76.3</v>
      </c>
      <c r="D46" s="566">
        <v>178.5</v>
      </c>
      <c r="E46" s="585" t="str">
        <f>IF($A46&lt;DATE(2018,7,1),"-",INDEX('Annual Inflation'!$AM$52:$AT$52, MATCH(YEAR(EOMONTH($A46,6)), 'Annual Inflation'!$AM$6:$AT$6, 0))/100)</f>
        <v>-</v>
      </c>
      <c r="F46" s="585" t="str">
        <f>IF($A46&lt;DATE(2018,7,1),"-",INDEX('Annual Inflation'!$AM$49:$AT$49, MATCH(YEAR(EOMONTH($A46,6)), 'Annual Inflation'!$AM$6:$AT$6, 0))/100)</f>
        <v>-</v>
      </c>
      <c r="G46" s="588">
        <f t="shared" si="1"/>
        <v>76.3</v>
      </c>
      <c r="H46" s="588">
        <f t="shared" si="2"/>
        <v>178.5</v>
      </c>
      <c r="I46" s="588">
        <f t="shared" si="3"/>
        <v>178.5</v>
      </c>
      <c r="V46" s="471"/>
    </row>
    <row r="47" spans="1:22">
      <c r="A47" s="564">
        <v>37622</v>
      </c>
      <c r="B47" s="577">
        <f t="shared" si="0"/>
        <v>2003</v>
      </c>
      <c r="C47" s="566">
        <v>75.900000000000006</v>
      </c>
      <c r="D47" s="566">
        <v>178.4</v>
      </c>
      <c r="E47" s="585" t="str">
        <f>IF($A47&lt;DATE(2018,7,1),"-",INDEX('Annual Inflation'!$AM$52:$AT$52, MATCH(YEAR(EOMONTH($A47,6)), 'Annual Inflation'!$AM$6:$AT$6, 0))/100)</f>
        <v>-</v>
      </c>
      <c r="F47" s="585" t="str">
        <f>IF($A47&lt;DATE(2018,7,1),"-",INDEX('Annual Inflation'!$AM$49:$AT$49, MATCH(YEAR(EOMONTH($A47,6)), 'Annual Inflation'!$AM$6:$AT$6, 0))/100)</f>
        <v>-</v>
      </c>
      <c r="G47" s="588">
        <f t="shared" si="1"/>
        <v>75.900000000000006</v>
      </c>
      <c r="H47" s="588">
        <f t="shared" si="2"/>
        <v>178.4</v>
      </c>
      <c r="I47" s="588">
        <f t="shared" si="3"/>
        <v>178.4</v>
      </c>
      <c r="V47" s="471"/>
    </row>
    <row r="48" spans="1:22">
      <c r="A48" s="564">
        <v>37653</v>
      </c>
      <c r="B48" s="577">
        <f t="shared" si="0"/>
        <v>2003</v>
      </c>
      <c r="C48" s="566">
        <v>76.099999999999994</v>
      </c>
      <c r="D48" s="566">
        <v>179.3</v>
      </c>
      <c r="E48" s="585" t="str">
        <f>IF($A48&lt;DATE(2018,7,1),"-",INDEX('Annual Inflation'!$AM$52:$AT$52, MATCH(YEAR(EOMONTH($A48,6)), 'Annual Inflation'!$AM$6:$AT$6, 0))/100)</f>
        <v>-</v>
      </c>
      <c r="F48" s="585" t="str">
        <f>IF($A48&lt;DATE(2018,7,1),"-",INDEX('Annual Inflation'!$AM$49:$AT$49, MATCH(YEAR(EOMONTH($A48,6)), 'Annual Inflation'!$AM$6:$AT$6, 0))/100)</f>
        <v>-</v>
      </c>
      <c r="G48" s="588">
        <f t="shared" si="1"/>
        <v>76.099999999999994</v>
      </c>
      <c r="H48" s="588">
        <f t="shared" si="2"/>
        <v>179.3</v>
      </c>
      <c r="I48" s="588">
        <f t="shared" si="3"/>
        <v>179.3</v>
      </c>
      <c r="V48" s="471"/>
    </row>
    <row r="49" spans="1:22">
      <c r="A49" s="564">
        <v>37681</v>
      </c>
      <c r="B49" s="577">
        <f t="shared" si="0"/>
        <v>2003</v>
      </c>
      <c r="C49" s="566">
        <v>76.400000000000006</v>
      </c>
      <c r="D49" s="566">
        <v>179.9</v>
      </c>
      <c r="E49" s="585" t="str">
        <f>IF($A49&lt;DATE(2018,7,1),"-",INDEX('Annual Inflation'!$AM$52:$AT$52, MATCH(YEAR(EOMONTH($A49,6)), 'Annual Inflation'!$AM$6:$AT$6, 0))/100)</f>
        <v>-</v>
      </c>
      <c r="F49" s="585" t="str">
        <f>IF($A49&lt;DATE(2018,7,1),"-",INDEX('Annual Inflation'!$AM$49:$AT$49, MATCH(YEAR(EOMONTH($A49,6)), 'Annual Inflation'!$AM$6:$AT$6, 0))/100)</f>
        <v>-</v>
      </c>
      <c r="G49" s="588">
        <f t="shared" si="1"/>
        <v>76.400000000000006</v>
      </c>
      <c r="H49" s="588">
        <f t="shared" si="2"/>
        <v>179.9</v>
      </c>
      <c r="I49" s="588">
        <f t="shared" si="3"/>
        <v>179.9</v>
      </c>
      <c r="V49" s="471"/>
    </row>
    <row r="50" spans="1:22">
      <c r="A50" s="564">
        <v>37712</v>
      </c>
      <c r="B50" s="577">
        <f t="shared" si="0"/>
        <v>2004</v>
      </c>
      <c r="C50" s="566">
        <v>76.8</v>
      </c>
      <c r="D50" s="566">
        <v>181.2</v>
      </c>
      <c r="E50" s="585" t="str">
        <f>IF($A50&lt;DATE(2018,7,1),"-",INDEX('Annual Inflation'!$AM$52:$AT$52, MATCH(YEAR(EOMONTH($A50,6)), 'Annual Inflation'!$AM$6:$AT$6, 0))/100)</f>
        <v>-</v>
      </c>
      <c r="F50" s="585" t="str">
        <f>IF($A50&lt;DATE(2018,7,1),"-",INDEX('Annual Inflation'!$AM$49:$AT$49, MATCH(YEAR(EOMONTH($A50,6)), 'Annual Inflation'!$AM$6:$AT$6, 0))/100)</f>
        <v>-</v>
      </c>
      <c r="G50" s="588">
        <f t="shared" si="1"/>
        <v>76.8</v>
      </c>
      <c r="H50" s="588">
        <f t="shared" si="2"/>
        <v>181.2</v>
      </c>
      <c r="I50" s="588">
        <f t="shared" si="3"/>
        <v>181.2</v>
      </c>
      <c r="V50" s="471"/>
    </row>
    <row r="51" spans="1:22">
      <c r="A51" s="564">
        <v>37742</v>
      </c>
      <c r="B51" s="577">
        <f t="shared" si="0"/>
        <v>2004</v>
      </c>
      <c r="C51" s="566">
        <v>76.8</v>
      </c>
      <c r="D51" s="566">
        <v>181.5</v>
      </c>
      <c r="E51" s="585" t="str">
        <f>IF($A51&lt;DATE(2018,7,1),"-",INDEX('Annual Inflation'!$AM$52:$AT$52, MATCH(YEAR(EOMONTH($A51,6)), 'Annual Inflation'!$AM$6:$AT$6, 0))/100)</f>
        <v>-</v>
      </c>
      <c r="F51" s="585" t="str">
        <f>IF($A51&lt;DATE(2018,7,1),"-",INDEX('Annual Inflation'!$AM$49:$AT$49, MATCH(YEAR(EOMONTH($A51,6)), 'Annual Inflation'!$AM$6:$AT$6, 0))/100)</f>
        <v>-</v>
      </c>
      <c r="G51" s="588">
        <f t="shared" si="1"/>
        <v>76.8</v>
      </c>
      <c r="H51" s="588">
        <f t="shared" si="2"/>
        <v>181.5</v>
      </c>
      <c r="I51" s="588">
        <f t="shared" si="3"/>
        <v>181.5</v>
      </c>
      <c r="V51" s="471"/>
    </row>
    <row r="52" spans="1:22">
      <c r="A52" s="564">
        <v>37773</v>
      </c>
      <c r="B52" s="577">
        <f t="shared" si="0"/>
        <v>2004</v>
      </c>
      <c r="C52" s="566">
        <v>76.7</v>
      </c>
      <c r="D52" s="566">
        <v>181.3</v>
      </c>
      <c r="E52" s="585" t="str">
        <f>IF($A52&lt;DATE(2018,7,1),"-",INDEX('Annual Inflation'!$AM$52:$AT$52, MATCH(YEAR(EOMONTH($A52,6)), 'Annual Inflation'!$AM$6:$AT$6, 0))/100)</f>
        <v>-</v>
      </c>
      <c r="F52" s="585" t="str">
        <f>IF($A52&lt;DATE(2018,7,1),"-",INDEX('Annual Inflation'!$AM$49:$AT$49, MATCH(YEAR(EOMONTH($A52,6)), 'Annual Inflation'!$AM$6:$AT$6, 0))/100)</f>
        <v>-</v>
      </c>
      <c r="G52" s="588">
        <f t="shared" si="1"/>
        <v>76.7</v>
      </c>
      <c r="H52" s="588">
        <f t="shared" si="2"/>
        <v>181.3</v>
      </c>
      <c r="I52" s="588">
        <f t="shared" si="3"/>
        <v>181.3</v>
      </c>
      <c r="V52" s="471"/>
    </row>
    <row r="53" spans="1:22">
      <c r="A53" s="564">
        <v>37803</v>
      </c>
      <c r="B53" s="577">
        <f t="shared" si="0"/>
        <v>2004</v>
      </c>
      <c r="C53" s="566">
        <v>76.599999999999994</v>
      </c>
      <c r="D53" s="566">
        <v>181.3</v>
      </c>
      <c r="E53" s="585" t="str">
        <f>IF($A53&lt;DATE(2018,7,1),"-",INDEX('Annual Inflation'!$AM$52:$AT$52, MATCH(YEAR(EOMONTH($A53,6)), 'Annual Inflation'!$AM$6:$AT$6, 0))/100)</f>
        <v>-</v>
      </c>
      <c r="F53" s="585" t="str">
        <f>IF($A53&lt;DATE(2018,7,1),"-",INDEX('Annual Inflation'!$AM$49:$AT$49, MATCH(YEAR(EOMONTH($A53,6)), 'Annual Inflation'!$AM$6:$AT$6, 0))/100)</f>
        <v>-</v>
      </c>
      <c r="G53" s="588">
        <f t="shared" si="1"/>
        <v>76.599999999999994</v>
      </c>
      <c r="H53" s="588">
        <f t="shared" si="2"/>
        <v>181.3</v>
      </c>
      <c r="I53" s="588">
        <f t="shared" si="3"/>
        <v>181.3</v>
      </c>
      <c r="V53" s="471"/>
    </row>
    <row r="54" spans="1:22">
      <c r="A54" s="564">
        <v>37834</v>
      </c>
      <c r="B54" s="577">
        <f t="shared" si="0"/>
        <v>2004</v>
      </c>
      <c r="C54" s="566">
        <v>76.8</v>
      </c>
      <c r="D54" s="566">
        <v>181.6</v>
      </c>
      <c r="E54" s="585" t="str">
        <f>IF($A54&lt;DATE(2018,7,1),"-",INDEX('Annual Inflation'!$AM$52:$AT$52, MATCH(YEAR(EOMONTH($A54,6)), 'Annual Inflation'!$AM$6:$AT$6, 0))/100)</f>
        <v>-</v>
      </c>
      <c r="F54" s="585" t="str">
        <f>IF($A54&lt;DATE(2018,7,1),"-",INDEX('Annual Inflation'!$AM$49:$AT$49, MATCH(YEAR(EOMONTH($A54,6)), 'Annual Inflation'!$AM$6:$AT$6, 0))/100)</f>
        <v>-</v>
      </c>
      <c r="G54" s="588">
        <f t="shared" si="1"/>
        <v>76.8</v>
      </c>
      <c r="H54" s="588">
        <f t="shared" si="2"/>
        <v>181.6</v>
      </c>
      <c r="I54" s="588">
        <f t="shared" si="3"/>
        <v>181.6</v>
      </c>
      <c r="V54" s="471"/>
    </row>
    <row r="55" spans="1:22">
      <c r="A55" s="564">
        <v>37865</v>
      </c>
      <c r="B55" s="577">
        <f t="shared" si="0"/>
        <v>2004</v>
      </c>
      <c r="C55" s="566">
        <v>77</v>
      </c>
      <c r="D55" s="566">
        <v>182.5</v>
      </c>
      <c r="E55" s="585" t="str">
        <f>IF($A55&lt;DATE(2018,7,1),"-",INDEX('Annual Inflation'!$AM$52:$AT$52, MATCH(YEAR(EOMONTH($A55,6)), 'Annual Inflation'!$AM$6:$AT$6, 0))/100)</f>
        <v>-</v>
      </c>
      <c r="F55" s="585" t="str">
        <f>IF($A55&lt;DATE(2018,7,1),"-",INDEX('Annual Inflation'!$AM$49:$AT$49, MATCH(YEAR(EOMONTH($A55,6)), 'Annual Inflation'!$AM$6:$AT$6, 0))/100)</f>
        <v>-</v>
      </c>
      <c r="G55" s="588">
        <f t="shared" si="1"/>
        <v>77</v>
      </c>
      <c r="H55" s="588">
        <f t="shared" si="2"/>
        <v>182.5</v>
      </c>
      <c r="I55" s="588">
        <f t="shared" si="3"/>
        <v>182.5</v>
      </c>
      <c r="V55" s="471"/>
    </row>
    <row r="56" spans="1:22">
      <c r="A56" s="564">
        <v>37895</v>
      </c>
      <c r="B56" s="577">
        <f t="shared" si="0"/>
        <v>2004</v>
      </c>
      <c r="C56" s="566">
        <v>77.099999999999994</v>
      </c>
      <c r="D56" s="566">
        <v>182.6</v>
      </c>
      <c r="E56" s="585" t="str">
        <f>IF($A56&lt;DATE(2018,7,1),"-",INDEX('Annual Inflation'!$AM$52:$AT$52, MATCH(YEAR(EOMONTH($A56,6)), 'Annual Inflation'!$AM$6:$AT$6, 0))/100)</f>
        <v>-</v>
      </c>
      <c r="F56" s="585" t="str">
        <f>IF($A56&lt;DATE(2018,7,1),"-",INDEX('Annual Inflation'!$AM$49:$AT$49, MATCH(YEAR(EOMONTH($A56,6)), 'Annual Inflation'!$AM$6:$AT$6, 0))/100)</f>
        <v>-</v>
      </c>
      <c r="G56" s="588">
        <f t="shared" si="1"/>
        <v>77.099999999999994</v>
      </c>
      <c r="H56" s="588">
        <f t="shared" si="2"/>
        <v>182.6</v>
      </c>
      <c r="I56" s="588">
        <f t="shared" si="3"/>
        <v>182.6</v>
      </c>
      <c r="V56" s="471"/>
    </row>
    <row r="57" spans="1:22">
      <c r="A57" s="564">
        <v>37926</v>
      </c>
      <c r="B57" s="577">
        <f t="shared" si="0"/>
        <v>2004</v>
      </c>
      <c r="C57" s="566">
        <v>77.099999999999994</v>
      </c>
      <c r="D57" s="566">
        <v>182.7</v>
      </c>
      <c r="E57" s="585" t="str">
        <f>IF($A57&lt;DATE(2018,7,1),"-",INDEX('Annual Inflation'!$AM$52:$AT$52, MATCH(YEAR(EOMONTH($A57,6)), 'Annual Inflation'!$AM$6:$AT$6, 0))/100)</f>
        <v>-</v>
      </c>
      <c r="F57" s="585" t="str">
        <f>IF($A57&lt;DATE(2018,7,1),"-",INDEX('Annual Inflation'!$AM$49:$AT$49, MATCH(YEAR(EOMONTH($A57,6)), 'Annual Inflation'!$AM$6:$AT$6, 0))/100)</f>
        <v>-</v>
      </c>
      <c r="G57" s="588">
        <f t="shared" si="1"/>
        <v>77.099999999999994</v>
      </c>
      <c r="H57" s="588">
        <f t="shared" si="2"/>
        <v>182.7</v>
      </c>
      <c r="I57" s="588">
        <f t="shared" si="3"/>
        <v>182.7</v>
      </c>
      <c r="V57" s="471"/>
    </row>
    <row r="58" spans="1:22">
      <c r="A58" s="564">
        <v>37956</v>
      </c>
      <c r="B58" s="577">
        <f t="shared" si="0"/>
        <v>2004</v>
      </c>
      <c r="C58" s="566">
        <v>77.3</v>
      </c>
      <c r="D58" s="566">
        <v>183.5</v>
      </c>
      <c r="E58" s="585" t="str">
        <f>IF($A58&lt;DATE(2018,7,1),"-",INDEX('Annual Inflation'!$AM$52:$AT$52, MATCH(YEAR(EOMONTH($A58,6)), 'Annual Inflation'!$AM$6:$AT$6, 0))/100)</f>
        <v>-</v>
      </c>
      <c r="F58" s="585" t="str">
        <f>IF($A58&lt;DATE(2018,7,1),"-",INDEX('Annual Inflation'!$AM$49:$AT$49, MATCH(YEAR(EOMONTH($A58,6)), 'Annual Inflation'!$AM$6:$AT$6, 0))/100)</f>
        <v>-</v>
      </c>
      <c r="G58" s="588">
        <f t="shared" si="1"/>
        <v>77.3</v>
      </c>
      <c r="H58" s="588">
        <f t="shared" si="2"/>
        <v>183.5</v>
      </c>
      <c r="I58" s="588">
        <f t="shared" si="3"/>
        <v>183.5</v>
      </c>
      <c r="V58" s="471"/>
    </row>
    <row r="59" spans="1:22">
      <c r="A59" s="564">
        <v>37987</v>
      </c>
      <c r="B59" s="577">
        <f t="shared" si="0"/>
        <v>2004</v>
      </c>
      <c r="C59" s="566">
        <v>77</v>
      </c>
      <c r="D59" s="566">
        <v>183.1</v>
      </c>
      <c r="E59" s="585" t="str">
        <f>IF($A59&lt;DATE(2018,7,1),"-",INDEX('Annual Inflation'!$AM$52:$AT$52, MATCH(YEAR(EOMONTH($A59,6)), 'Annual Inflation'!$AM$6:$AT$6, 0))/100)</f>
        <v>-</v>
      </c>
      <c r="F59" s="585" t="str">
        <f>IF($A59&lt;DATE(2018,7,1),"-",INDEX('Annual Inflation'!$AM$49:$AT$49, MATCH(YEAR(EOMONTH($A59,6)), 'Annual Inflation'!$AM$6:$AT$6, 0))/100)</f>
        <v>-</v>
      </c>
      <c r="G59" s="588">
        <f t="shared" si="1"/>
        <v>77</v>
      </c>
      <c r="H59" s="588">
        <f t="shared" si="2"/>
        <v>183.1</v>
      </c>
      <c r="I59" s="588">
        <f t="shared" si="3"/>
        <v>183.1</v>
      </c>
      <c r="V59" s="471"/>
    </row>
    <row r="60" spans="1:22">
      <c r="A60" s="564">
        <v>38018</v>
      </c>
      <c r="B60" s="577">
        <f t="shared" si="0"/>
        <v>2004</v>
      </c>
      <c r="C60" s="566">
        <v>77.2</v>
      </c>
      <c r="D60" s="566">
        <v>183.8</v>
      </c>
      <c r="E60" s="585" t="str">
        <f>IF($A60&lt;DATE(2018,7,1),"-",INDEX('Annual Inflation'!$AM$52:$AT$52, MATCH(YEAR(EOMONTH($A60,6)), 'Annual Inflation'!$AM$6:$AT$6, 0))/100)</f>
        <v>-</v>
      </c>
      <c r="F60" s="585" t="str">
        <f>IF($A60&lt;DATE(2018,7,1),"-",INDEX('Annual Inflation'!$AM$49:$AT$49, MATCH(YEAR(EOMONTH($A60,6)), 'Annual Inflation'!$AM$6:$AT$6, 0))/100)</f>
        <v>-</v>
      </c>
      <c r="G60" s="588">
        <f t="shared" si="1"/>
        <v>77.2</v>
      </c>
      <c r="H60" s="588">
        <f t="shared" si="2"/>
        <v>183.8</v>
      </c>
      <c r="I60" s="588">
        <f t="shared" si="3"/>
        <v>183.8</v>
      </c>
      <c r="V60" s="471"/>
    </row>
    <row r="61" spans="1:22">
      <c r="A61" s="564">
        <v>38047</v>
      </c>
      <c r="B61" s="577">
        <f t="shared" si="0"/>
        <v>2004</v>
      </c>
      <c r="C61" s="566">
        <v>77.3</v>
      </c>
      <c r="D61" s="566">
        <v>184.6</v>
      </c>
      <c r="E61" s="585" t="str">
        <f>IF($A61&lt;DATE(2018,7,1),"-",INDEX('Annual Inflation'!$AM$52:$AT$52, MATCH(YEAR(EOMONTH($A61,6)), 'Annual Inflation'!$AM$6:$AT$6, 0))/100)</f>
        <v>-</v>
      </c>
      <c r="F61" s="585" t="str">
        <f>IF($A61&lt;DATE(2018,7,1),"-",INDEX('Annual Inflation'!$AM$49:$AT$49, MATCH(YEAR(EOMONTH($A61,6)), 'Annual Inflation'!$AM$6:$AT$6, 0))/100)</f>
        <v>-</v>
      </c>
      <c r="G61" s="588">
        <f t="shared" si="1"/>
        <v>77.3</v>
      </c>
      <c r="H61" s="588">
        <f t="shared" si="2"/>
        <v>184.6</v>
      </c>
      <c r="I61" s="588">
        <f t="shared" si="3"/>
        <v>184.6</v>
      </c>
      <c r="V61" s="471"/>
    </row>
    <row r="62" spans="1:22">
      <c r="A62" s="564">
        <v>38078</v>
      </c>
      <c r="B62" s="577">
        <f t="shared" si="0"/>
        <v>2005</v>
      </c>
      <c r="C62" s="566">
        <v>77.599999999999994</v>
      </c>
      <c r="D62" s="566">
        <v>185.7</v>
      </c>
      <c r="E62" s="585" t="str">
        <f>IF($A62&lt;DATE(2018,7,1),"-",INDEX('Annual Inflation'!$AM$52:$AT$52, MATCH(YEAR(EOMONTH($A62,6)), 'Annual Inflation'!$AM$6:$AT$6, 0))/100)</f>
        <v>-</v>
      </c>
      <c r="F62" s="585" t="str">
        <f>IF($A62&lt;DATE(2018,7,1),"-",INDEX('Annual Inflation'!$AM$49:$AT$49, MATCH(YEAR(EOMONTH($A62,6)), 'Annual Inflation'!$AM$6:$AT$6, 0))/100)</f>
        <v>-</v>
      </c>
      <c r="G62" s="588">
        <f t="shared" si="1"/>
        <v>77.599999999999994</v>
      </c>
      <c r="H62" s="588">
        <f t="shared" si="2"/>
        <v>185.7</v>
      </c>
      <c r="I62" s="588">
        <f t="shared" si="3"/>
        <v>185.7</v>
      </c>
      <c r="V62" s="471"/>
    </row>
    <row r="63" spans="1:22">
      <c r="A63" s="564">
        <v>38108</v>
      </c>
      <c r="B63" s="577">
        <f t="shared" si="0"/>
        <v>2005</v>
      </c>
      <c r="C63" s="566">
        <v>77.900000000000006</v>
      </c>
      <c r="D63" s="566">
        <v>186.5</v>
      </c>
      <c r="E63" s="585" t="str">
        <f>IF($A63&lt;DATE(2018,7,1),"-",INDEX('Annual Inflation'!$AM$52:$AT$52, MATCH(YEAR(EOMONTH($A63,6)), 'Annual Inflation'!$AM$6:$AT$6, 0))/100)</f>
        <v>-</v>
      </c>
      <c r="F63" s="585" t="str">
        <f>IF($A63&lt;DATE(2018,7,1),"-",INDEX('Annual Inflation'!$AM$49:$AT$49, MATCH(YEAR(EOMONTH($A63,6)), 'Annual Inflation'!$AM$6:$AT$6, 0))/100)</f>
        <v>-</v>
      </c>
      <c r="G63" s="588">
        <f t="shared" si="1"/>
        <v>77.900000000000006</v>
      </c>
      <c r="H63" s="588">
        <f t="shared" si="2"/>
        <v>186.5</v>
      </c>
      <c r="I63" s="588">
        <f t="shared" si="3"/>
        <v>186.5</v>
      </c>
      <c r="V63" s="471"/>
    </row>
    <row r="64" spans="1:22">
      <c r="A64" s="564">
        <v>38139</v>
      </c>
      <c r="B64" s="577">
        <f t="shared" si="0"/>
        <v>2005</v>
      </c>
      <c r="C64" s="566">
        <v>77.900000000000006</v>
      </c>
      <c r="D64" s="566">
        <v>186.8</v>
      </c>
      <c r="E64" s="585" t="str">
        <f>IF($A64&lt;DATE(2018,7,1),"-",INDEX('Annual Inflation'!$AM$52:$AT$52, MATCH(YEAR(EOMONTH($A64,6)), 'Annual Inflation'!$AM$6:$AT$6, 0))/100)</f>
        <v>-</v>
      </c>
      <c r="F64" s="585" t="str">
        <f>IF($A64&lt;DATE(2018,7,1),"-",INDEX('Annual Inflation'!$AM$49:$AT$49, MATCH(YEAR(EOMONTH($A64,6)), 'Annual Inflation'!$AM$6:$AT$6, 0))/100)</f>
        <v>-</v>
      </c>
      <c r="G64" s="588">
        <f t="shared" si="1"/>
        <v>77.900000000000006</v>
      </c>
      <c r="H64" s="588">
        <f t="shared" si="2"/>
        <v>186.8</v>
      </c>
      <c r="I64" s="588">
        <f t="shared" si="3"/>
        <v>186.8</v>
      </c>
      <c r="V64" s="471"/>
    </row>
    <row r="65" spans="1:22">
      <c r="A65" s="564">
        <v>38169</v>
      </c>
      <c r="B65" s="577">
        <f t="shared" si="0"/>
        <v>2005</v>
      </c>
      <c r="C65" s="566">
        <v>77.7</v>
      </c>
      <c r="D65" s="566">
        <v>186.8</v>
      </c>
      <c r="E65" s="585" t="str">
        <f>IF($A65&lt;DATE(2018,7,1),"-",INDEX('Annual Inflation'!$AM$52:$AT$52, MATCH(YEAR(EOMONTH($A65,6)), 'Annual Inflation'!$AM$6:$AT$6, 0))/100)</f>
        <v>-</v>
      </c>
      <c r="F65" s="585" t="str">
        <f>IF($A65&lt;DATE(2018,7,1),"-",INDEX('Annual Inflation'!$AM$49:$AT$49, MATCH(YEAR(EOMONTH($A65,6)), 'Annual Inflation'!$AM$6:$AT$6, 0))/100)</f>
        <v>-</v>
      </c>
      <c r="G65" s="588">
        <f t="shared" si="1"/>
        <v>77.7</v>
      </c>
      <c r="H65" s="588">
        <f t="shared" si="2"/>
        <v>186.8</v>
      </c>
      <c r="I65" s="588">
        <f t="shared" si="3"/>
        <v>186.8</v>
      </c>
      <c r="V65" s="471"/>
    </row>
    <row r="66" spans="1:22">
      <c r="A66" s="564">
        <v>38200</v>
      </c>
      <c r="B66" s="577">
        <f t="shared" si="0"/>
        <v>2005</v>
      </c>
      <c r="C66" s="566">
        <v>77.900000000000006</v>
      </c>
      <c r="D66" s="566">
        <v>187.4</v>
      </c>
      <c r="E66" s="585" t="str">
        <f>IF($A66&lt;DATE(2018,7,1),"-",INDEX('Annual Inflation'!$AM$52:$AT$52, MATCH(YEAR(EOMONTH($A66,6)), 'Annual Inflation'!$AM$6:$AT$6, 0))/100)</f>
        <v>-</v>
      </c>
      <c r="F66" s="585" t="str">
        <f>IF($A66&lt;DATE(2018,7,1),"-",INDEX('Annual Inflation'!$AM$49:$AT$49, MATCH(YEAR(EOMONTH($A66,6)), 'Annual Inflation'!$AM$6:$AT$6, 0))/100)</f>
        <v>-</v>
      </c>
      <c r="G66" s="588">
        <f t="shared" si="1"/>
        <v>77.900000000000006</v>
      </c>
      <c r="H66" s="588">
        <f t="shared" si="2"/>
        <v>187.4</v>
      </c>
      <c r="I66" s="588">
        <f t="shared" si="3"/>
        <v>187.4</v>
      </c>
      <c r="V66" s="471"/>
    </row>
    <row r="67" spans="1:22">
      <c r="A67" s="564">
        <v>38231</v>
      </c>
      <c r="B67" s="577">
        <f t="shared" ref="B67:B130" si="4">IF(MONTH(A67)&gt;=4,YEAR(A67)+1,YEAR(A67))</f>
        <v>2005</v>
      </c>
      <c r="C67" s="566">
        <v>77.900000000000006</v>
      </c>
      <c r="D67" s="566">
        <v>188.1</v>
      </c>
      <c r="E67" s="585" t="str">
        <f>IF($A67&lt;DATE(2018,7,1),"-",INDEX('Annual Inflation'!$AM$52:$AT$52, MATCH(YEAR(EOMONTH($A67,6)), 'Annual Inflation'!$AM$6:$AT$6, 0))/100)</f>
        <v>-</v>
      </c>
      <c r="F67" s="585" t="str">
        <f>IF($A67&lt;DATE(2018,7,1),"-",INDEX('Annual Inflation'!$AM$49:$AT$49, MATCH(YEAR(EOMONTH($A67,6)), 'Annual Inflation'!$AM$6:$AT$6, 0))/100)</f>
        <v>-</v>
      </c>
      <c r="G67" s="588">
        <f t="shared" ref="G67:G130" si="5">IF(ISBLANK(C67),G66*((1+E67)^(1/12)),C67)</f>
        <v>77.900000000000006</v>
      </c>
      <c r="H67" s="588">
        <f t="shared" ref="H67:H130" si="6">IF(ISBLANK(D67),H66*((1+F67)^(1/12)),D67)</f>
        <v>188.1</v>
      </c>
      <c r="I67" s="588">
        <f t="shared" ref="I67:I130" si="7">IF($A67&lt;DATE(2021,4,1),H67,IF(A67=DATE(2021,4,1),I66*((0.5*G67/G66)+(0.5*H67/H66)),I66*(G67/G66)))</f>
        <v>188.1</v>
      </c>
      <c r="V67" s="471"/>
    </row>
    <row r="68" spans="1:22">
      <c r="A68" s="564">
        <v>38261</v>
      </c>
      <c r="B68" s="577">
        <f t="shared" si="4"/>
        <v>2005</v>
      </c>
      <c r="C68" s="566">
        <v>78.099999999999994</v>
      </c>
      <c r="D68" s="566">
        <v>188.6</v>
      </c>
      <c r="E68" s="585" t="str">
        <f>IF($A68&lt;DATE(2018,7,1),"-",INDEX('Annual Inflation'!$AM$52:$AT$52, MATCH(YEAR(EOMONTH($A68,6)), 'Annual Inflation'!$AM$6:$AT$6, 0))/100)</f>
        <v>-</v>
      </c>
      <c r="F68" s="585" t="str">
        <f>IF($A68&lt;DATE(2018,7,1),"-",INDEX('Annual Inflation'!$AM$49:$AT$49, MATCH(YEAR(EOMONTH($A68,6)), 'Annual Inflation'!$AM$6:$AT$6, 0))/100)</f>
        <v>-</v>
      </c>
      <c r="G68" s="588">
        <f t="shared" si="5"/>
        <v>78.099999999999994</v>
      </c>
      <c r="H68" s="588">
        <f t="shared" si="6"/>
        <v>188.6</v>
      </c>
      <c r="I68" s="588">
        <f t="shared" si="7"/>
        <v>188.6</v>
      </c>
      <c r="V68" s="471"/>
    </row>
    <row r="69" spans="1:22">
      <c r="A69" s="564">
        <v>38292</v>
      </c>
      <c r="B69" s="577">
        <f t="shared" si="4"/>
        <v>2005</v>
      </c>
      <c r="C69" s="566">
        <v>78.3</v>
      </c>
      <c r="D69" s="566">
        <v>189</v>
      </c>
      <c r="E69" s="585" t="str">
        <f>IF($A69&lt;DATE(2018,7,1),"-",INDEX('Annual Inflation'!$AM$52:$AT$52, MATCH(YEAR(EOMONTH($A69,6)), 'Annual Inflation'!$AM$6:$AT$6, 0))/100)</f>
        <v>-</v>
      </c>
      <c r="F69" s="585" t="str">
        <f>IF($A69&lt;DATE(2018,7,1),"-",INDEX('Annual Inflation'!$AM$49:$AT$49, MATCH(YEAR(EOMONTH($A69,6)), 'Annual Inflation'!$AM$6:$AT$6, 0))/100)</f>
        <v>-</v>
      </c>
      <c r="G69" s="588">
        <f t="shared" si="5"/>
        <v>78.3</v>
      </c>
      <c r="H69" s="588">
        <f t="shared" si="6"/>
        <v>189</v>
      </c>
      <c r="I69" s="588">
        <f t="shared" si="7"/>
        <v>189</v>
      </c>
      <c r="V69" s="471"/>
    </row>
    <row r="70" spans="1:22">
      <c r="A70" s="564">
        <v>38322</v>
      </c>
      <c r="B70" s="577">
        <f t="shared" si="4"/>
        <v>2005</v>
      </c>
      <c r="C70" s="566">
        <v>78.599999999999994</v>
      </c>
      <c r="D70" s="566">
        <v>189.9</v>
      </c>
      <c r="E70" s="585" t="str">
        <f>IF($A70&lt;DATE(2018,7,1),"-",INDEX('Annual Inflation'!$AM$52:$AT$52, MATCH(YEAR(EOMONTH($A70,6)), 'Annual Inflation'!$AM$6:$AT$6, 0))/100)</f>
        <v>-</v>
      </c>
      <c r="F70" s="585" t="str">
        <f>IF($A70&lt;DATE(2018,7,1),"-",INDEX('Annual Inflation'!$AM$49:$AT$49, MATCH(YEAR(EOMONTH($A70,6)), 'Annual Inflation'!$AM$6:$AT$6, 0))/100)</f>
        <v>-</v>
      </c>
      <c r="G70" s="588">
        <f t="shared" si="5"/>
        <v>78.599999999999994</v>
      </c>
      <c r="H70" s="588">
        <f t="shared" si="6"/>
        <v>189.9</v>
      </c>
      <c r="I70" s="588">
        <f t="shared" si="7"/>
        <v>189.9</v>
      </c>
      <c r="V70" s="471"/>
    </row>
    <row r="71" spans="1:22">
      <c r="A71" s="564">
        <v>38353</v>
      </c>
      <c r="B71" s="577">
        <f t="shared" si="4"/>
        <v>2005</v>
      </c>
      <c r="C71" s="566">
        <v>78.3</v>
      </c>
      <c r="D71" s="566">
        <v>188.9</v>
      </c>
      <c r="E71" s="585" t="str">
        <f>IF($A71&lt;DATE(2018,7,1),"-",INDEX('Annual Inflation'!$AM$52:$AT$52, MATCH(YEAR(EOMONTH($A71,6)), 'Annual Inflation'!$AM$6:$AT$6, 0))/100)</f>
        <v>-</v>
      </c>
      <c r="F71" s="585" t="str">
        <f>IF($A71&lt;DATE(2018,7,1),"-",INDEX('Annual Inflation'!$AM$49:$AT$49, MATCH(YEAR(EOMONTH($A71,6)), 'Annual Inflation'!$AM$6:$AT$6, 0))/100)</f>
        <v>-</v>
      </c>
      <c r="G71" s="588">
        <f t="shared" si="5"/>
        <v>78.3</v>
      </c>
      <c r="H71" s="588">
        <f t="shared" si="6"/>
        <v>188.9</v>
      </c>
      <c r="I71" s="588">
        <f t="shared" si="7"/>
        <v>188.9</v>
      </c>
      <c r="V71" s="471"/>
    </row>
    <row r="72" spans="1:22">
      <c r="A72" s="564">
        <v>38384</v>
      </c>
      <c r="B72" s="577">
        <f t="shared" si="4"/>
        <v>2005</v>
      </c>
      <c r="C72" s="566">
        <v>78.5</v>
      </c>
      <c r="D72" s="566">
        <v>189.6</v>
      </c>
      <c r="E72" s="585" t="str">
        <f>IF($A72&lt;DATE(2018,7,1),"-",INDEX('Annual Inflation'!$AM$52:$AT$52, MATCH(YEAR(EOMONTH($A72,6)), 'Annual Inflation'!$AM$6:$AT$6, 0))/100)</f>
        <v>-</v>
      </c>
      <c r="F72" s="585" t="str">
        <f>IF($A72&lt;DATE(2018,7,1),"-",INDEX('Annual Inflation'!$AM$49:$AT$49, MATCH(YEAR(EOMONTH($A72,6)), 'Annual Inflation'!$AM$6:$AT$6, 0))/100)</f>
        <v>-</v>
      </c>
      <c r="G72" s="588">
        <f t="shared" si="5"/>
        <v>78.5</v>
      </c>
      <c r="H72" s="588">
        <f t="shared" si="6"/>
        <v>189.6</v>
      </c>
      <c r="I72" s="588">
        <f t="shared" si="7"/>
        <v>189.6</v>
      </c>
      <c r="V72" s="471"/>
    </row>
    <row r="73" spans="1:22">
      <c r="A73" s="564">
        <v>38412</v>
      </c>
      <c r="B73" s="577">
        <f t="shared" si="4"/>
        <v>2005</v>
      </c>
      <c r="C73" s="566">
        <v>78.8</v>
      </c>
      <c r="D73" s="566">
        <v>190.5</v>
      </c>
      <c r="E73" s="585" t="str">
        <f>IF($A73&lt;DATE(2018,7,1),"-",INDEX('Annual Inflation'!$AM$52:$AT$52, MATCH(YEAR(EOMONTH($A73,6)), 'Annual Inflation'!$AM$6:$AT$6, 0))/100)</f>
        <v>-</v>
      </c>
      <c r="F73" s="585" t="str">
        <f>IF($A73&lt;DATE(2018,7,1),"-",INDEX('Annual Inflation'!$AM$49:$AT$49, MATCH(YEAR(EOMONTH($A73,6)), 'Annual Inflation'!$AM$6:$AT$6, 0))/100)</f>
        <v>-</v>
      </c>
      <c r="G73" s="588">
        <f t="shared" si="5"/>
        <v>78.8</v>
      </c>
      <c r="H73" s="588">
        <f t="shared" si="6"/>
        <v>190.5</v>
      </c>
      <c r="I73" s="588">
        <f t="shared" si="7"/>
        <v>190.5</v>
      </c>
      <c r="V73" s="471"/>
    </row>
    <row r="74" spans="1:22">
      <c r="A74" s="564">
        <v>38443</v>
      </c>
      <c r="B74" s="577">
        <f t="shared" si="4"/>
        <v>2006</v>
      </c>
      <c r="C74" s="566">
        <v>79.099999999999994</v>
      </c>
      <c r="D74" s="566">
        <v>191.6</v>
      </c>
      <c r="E74" s="585" t="str">
        <f>IF($A74&lt;DATE(2018,7,1),"-",INDEX('Annual Inflation'!$AM$52:$AT$52, MATCH(YEAR(EOMONTH($A74,6)), 'Annual Inflation'!$AM$6:$AT$6, 0))/100)</f>
        <v>-</v>
      </c>
      <c r="F74" s="585" t="str">
        <f>IF($A74&lt;DATE(2018,7,1),"-",INDEX('Annual Inflation'!$AM$49:$AT$49, MATCH(YEAR(EOMONTH($A74,6)), 'Annual Inflation'!$AM$6:$AT$6, 0))/100)</f>
        <v>-</v>
      </c>
      <c r="G74" s="588">
        <f t="shared" si="5"/>
        <v>79.099999999999994</v>
      </c>
      <c r="H74" s="588">
        <f t="shared" si="6"/>
        <v>191.6</v>
      </c>
      <c r="I74" s="588">
        <f t="shared" si="7"/>
        <v>191.6</v>
      </c>
      <c r="V74" s="471"/>
    </row>
    <row r="75" spans="1:22">
      <c r="A75" s="564">
        <v>38473</v>
      </c>
      <c r="B75" s="577">
        <f t="shared" si="4"/>
        <v>2006</v>
      </c>
      <c r="C75" s="566">
        <v>79.400000000000006</v>
      </c>
      <c r="D75" s="566">
        <v>192</v>
      </c>
      <c r="E75" s="585" t="str">
        <f>IF($A75&lt;DATE(2018,7,1),"-",INDEX('Annual Inflation'!$AM$52:$AT$52, MATCH(YEAR(EOMONTH($A75,6)), 'Annual Inflation'!$AM$6:$AT$6, 0))/100)</f>
        <v>-</v>
      </c>
      <c r="F75" s="585" t="str">
        <f>IF($A75&lt;DATE(2018,7,1),"-",INDEX('Annual Inflation'!$AM$49:$AT$49, MATCH(YEAR(EOMONTH($A75,6)), 'Annual Inflation'!$AM$6:$AT$6, 0))/100)</f>
        <v>-</v>
      </c>
      <c r="G75" s="588">
        <f t="shared" si="5"/>
        <v>79.400000000000006</v>
      </c>
      <c r="H75" s="588">
        <f t="shared" si="6"/>
        <v>192</v>
      </c>
      <c r="I75" s="588">
        <f t="shared" si="7"/>
        <v>192</v>
      </c>
      <c r="V75" s="471"/>
    </row>
    <row r="76" spans="1:22">
      <c r="A76" s="564">
        <v>38504</v>
      </c>
      <c r="B76" s="577">
        <f t="shared" si="4"/>
        <v>2006</v>
      </c>
      <c r="C76" s="566">
        <v>79.400000000000006</v>
      </c>
      <c r="D76" s="566">
        <v>192.2</v>
      </c>
      <c r="E76" s="585" t="str">
        <f>IF($A76&lt;DATE(2018,7,1),"-",INDEX('Annual Inflation'!$AM$52:$AT$52, MATCH(YEAR(EOMONTH($A76,6)), 'Annual Inflation'!$AM$6:$AT$6, 0))/100)</f>
        <v>-</v>
      </c>
      <c r="F76" s="585" t="str">
        <f>IF($A76&lt;DATE(2018,7,1),"-",INDEX('Annual Inflation'!$AM$49:$AT$49, MATCH(YEAR(EOMONTH($A76,6)), 'Annual Inflation'!$AM$6:$AT$6, 0))/100)</f>
        <v>-</v>
      </c>
      <c r="G76" s="588">
        <f t="shared" si="5"/>
        <v>79.400000000000006</v>
      </c>
      <c r="H76" s="588">
        <f t="shared" si="6"/>
        <v>192.2</v>
      </c>
      <c r="I76" s="588">
        <f t="shared" si="7"/>
        <v>192.2</v>
      </c>
      <c r="V76" s="471"/>
    </row>
    <row r="77" spans="1:22">
      <c r="A77" s="564">
        <v>38534</v>
      </c>
      <c r="B77" s="577">
        <f t="shared" si="4"/>
        <v>2006</v>
      </c>
      <c r="C77" s="566">
        <v>79.5</v>
      </c>
      <c r="D77" s="566">
        <v>192.2</v>
      </c>
      <c r="E77" s="585" t="str">
        <f>IF($A77&lt;DATE(2018,7,1),"-",INDEX('Annual Inflation'!$AM$52:$AT$52, MATCH(YEAR(EOMONTH($A77,6)), 'Annual Inflation'!$AM$6:$AT$6, 0))/100)</f>
        <v>-</v>
      </c>
      <c r="F77" s="585" t="str">
        <f>IF($A77&lt;DATE(2018,7,1),"-",INDEX('Annual Inflation'!$AM$49:$AT$49, MATCH(YEAR(EOMONTH($A77,6)), 'Annual Inflation'!$AM$6:$AT$6, 0))/100)</f>
        <v>-</v>
      </c>
      <c r="G77" s="588">
        <f t="shared" si="5"/>
        <v>79.5</v>
      </c>
      <c r="H77" s="588">
        <f t="shared" si="6"/>
        <v>192.2</v>
      </c>
      <c r="I77" s="588">
        <f t="shared" si="7"/>
        <v>192.2</v>
      </c>
      <c r="V77" s="471"/>
    </row>
    <row r="78" spans="1:22">
      <c r="A78" s="564">
        <v>38565</v>
      </c>
      <c r="B78" s="577">
        <f t="shared" si="4"/>
        <v>2006</v>
      </c>
      <c r="C78" s="566">
        <v>79.7</v>
      </c>
      <c r="D78" s="566">
        <v>192.6</v>
      </c>
      <c r="E78" s="585" t="str">
        <f>IF($A78&lt;DATE(2018,7,1),"-",INDEX('Annual Inflation'!$AM$52:$AT$52, MATCH(YEAR(EOMONTH($A78,6)), 'Annual Inflation'!$AM$6:$AT$6, 0))/100)</f>
        <v>-</v>
      </c>
      <c r="F78" s="585" t="str">
        <f>IF($A78&lt;DATE(2018,7,1),"-",INDEX('Annual Inflation'!$AM$49:$AT$49, MATCH(YEAR(EOMONTH($A78,6)), 'Annual Inflation'!$AM$6:$AT$6, 0))/100)</f>
        <v>-</v>
      </c>
      <c r="G78" s="588">
        <f t="shared" si="5"/>
        <v>79.7</v>
      </c>
      <c r="H78" s="588">
        <f t="shared" si="6"/>
        <v>192.6</v>
      </c>
      <c r="I78" s="588">
        <f t="shared" si="7"/>
        <v>192.6</v>
      </c>
      <c r="V78" s="471"/>
    </row>
    <row r="79" spans="1:22">
      <c r="A79" s="564">
        <v>38596</v>
      </c>
      <c r="B79" s="577">
        <f t="shared" si="4"/>
        <v>2006</v>
      </c>
      <c r="C79" s="566">
        <v>79.900000000000006</v>
      </c>
      <c r="D79" s="566">
        <v>193.1</v>
      </c>
      <c r="E79" s="585" t="str">
        <f>IF($A79&lt;DATE(2018,7,1),"-",INDEX('Annual Inflation'!$AM$52:$AT$52, MATCH(YEAR(EOMONTH($A79,6)), 'Annual Inflation'!$AM$6:$AT$6, 0))/100)</f>
        <v>-</v>
      </c>
      <c r="F79" s="585" t="str">
        <f>IF($A79&lt;DATE(2018,7,1),"-",INDEX('Annual Inflation'!$AM$49:$AT$49, MATCH(YEAR(EOMONTH($A79,6)), 'Annual Inflation'!$AM$6:$AT$6, 0))/100)</f>
        <v>-</v>
      </c>
      <c r="G79" s="588">
        <f t="shared" si="5"/>
        <v>79.900000000000006</v>
      </c>
      <c r="H79" s="588">
        <f t="shared" si="6"/>
        <v>193.1</v>
      </c>
      <c r="I79" s="588">
        <f t="shared" si="7"/>
        <v>193.1</v>
      </c>
      <c r="V79" s="471"/>
    </row>
    <row r="80" spans="1:22">
      <c r="A80" s="564">
        <v>38626</v>
      </c>
      <c r="B80" s="577">
        <f t="shared" si="4"/>
        <v>2006</v>
      </c>
      <c r="C80" s="566">
        <v>80</v>
      </c>
      <c r="D80" s="566">
        <v>193.3</v>
      </c>
      <c r="E80" s="585" t="str">
        <f>IF($A80&lt;DATE(2018,7,1),"-",INDEX('Annual Inflation'!$AM$52:$AT$52, MATCH(YEAR(EOMONTH($A80,6)), 'Annual Inflation'!$AM$6:$AT$6, 0))/100)</f>
        <v>-</v>
      </c>
      <c r="F80" s="585" t="str">
        <f>IF($A80&lt;DATE(2018,7,1),"-",INDEX('Annual Inflation'!$AM$49:$AT$49, MATCH(YEAR(EOMONTH($A80,6)), 'Annual Inflation'!$AM$6:$AT$6, 0))/100)</f>
        <v>-</v>
      </c>
      <c r="G80" s="588">
        <f t="shared" si="5"/>
        <v>80</v>
      </c>
      <c r="H80" s="588">
        <f t="shared" si="6"/>
        <v>193.3</v>
      </c>
      <c r="I80" s="588">
        <f t="shared" si="7"/>
        <v>193.3</v>
      </c>
      <c r="V80" s="471"/>
    </row>
    <row r="81" spans="1:22">
      <c r="A81" s="564">
        <v>38657</v>
      </c>
      <c r="B81" s="577">
        <f t="shared" si="4"/>
        <v>2006</v>
      </c>
      <c r="C81" s="566">
        <v>80</v>
      </c>
      <c r="D81" s="566">
        <v>193.6</v>
      </c>
      <c r="E81" s="585" t="str">
        <f>IF($A81&lt;DATE(2018,7,1),"-",INDEX('Annual Inflation'!$AM$52:$AT$52, MATCH(YEAR(EOMONTH($A81,6)), 'Annual Inflation'!$AM$6:$AT$6, 0))/100)</f>
        <v>-</v>
      </c>
      <c r="F81" s="585" t="str">
        <f>IF($A81&lt;DATE(2018,7,1),"-",INDEX('Annual Inflation'!$AM$49:$AT$49, MATCH(YEAR(EOMONTH($A81,6)), 'Annual Inflation'!$AM$6:$AT$6, 0))/100)</f>
        <v>-</v>
      </c>
      <c r="G81" s="588">
        <f t="shared" si="5"/>
        <v>80</v>
      </c>
      <c r="H81" s="588">
        <f t="shared" si="6"/>
        <v>193.6</v>
      </c>
      <c r="I81" s="588">
        <f t="shared" si="7"/>
        <v>193.6</v>
      </c>
      <c r="V81" s="471"/>
    </row>
    <row r="82" spans="1:22">
      <c r="A82" s="564">
        <v>38687</v>
      </c>
      <c r="B82" s="577">
        <f t="shared" si="4"/>
        <v>2006</v>
      </c>
      <c r="C82" s="566">
        <v>80.3</v>
      </c>
      <c r="D82" s="566">
        <v>194.1</v>
      </c>
      <c r="E82" s="585" t="str">
        <f>IF($A82&lt;DATE(2018,7,1),"-",INDEX('Annual Inflation'!$AM$52:$AT$52, MATCH(YEAR(EOMONTH($A82,6)), 'Annual Inflation'!$AM$6:$AT$6, 0))/100)</f>
        <v>-</v>
      </c>
      <c r="F82" s="585" t="str">
        <f>IF($A82&lt;DATE(2018,7,1),"-",INDEX('Annual Inflation'!$AM$49:$AT$49, MATCH(YEAR(EOMONTH($A82,6)), 'Annual Inflation'!$AM$6:$AT$6, 0))/100)</f>
        <v>-</v>
      </c>
      <c r="G82" s="588">
        <f t="shared" si="5"/>
        <v>80.3</v>
      </c>
      <c r="H82" s="588">
        <f t="shared" si="6"/>
        <v>194.1</v>
      </c>
      <c r="I82" s="588">
        <f t="shared" si="7"/>
        <v>194.1</v>
      </c>
      <c r="V82" s="471"/>
    </row>
    <row r="83" spans="1:22">
      <c r="A83" s="564">
        <v>38718</v>
      </c>
      <c r="B83" s="577">
        <f t="shared" si="4"/>
        <v>2006</v>
      </c>
      <c r="C83" s="566">
        <v>80</v>
      </c>
      <c r="D83" s="566">
        <v>193.4</v>
      </c>
      <c r="E83" s="585" t="str">
        <f>IF($A83&lt;DATE(2018,7,1),"-",INDEX('Annual Inflation'!$AM$52:$AT$52, MATCH(YEAR(EOMONTH($A83,6)), 'Annual Inflation'!$AM$6:$AT$6, 0))/100)</f>
        <v>-</v>
      </c>
      <c r="F83" s="585" t="str">
        <f>IF($A83&lt;DATE(2018,7,1),"-",INDEX('Annual Inflation'!$AM$49:$AT$49, MATCH(YEAR(EOMONTH($A83,6)), 'Annual Inflation'!$AM$6:$AT$6, 0))/100)</f>
        <v>-</v>
      </c>
      <c r="G83" s="588">
        <f t="shared" si="5"/>
        <v>80</v>
      </c>
      <c r="H83" s="588">
        <f t="shared" si="6"/>
        <v>193.4</v>
      </c>
      <c r="I83" s="588">
        <f t="shared" si="7"/>
        <v>193.4</v>
      </c>
      <c r="V83" s="471"/>
    </row>
    <row r="84" spans="1:22">
      <c r="A84" s="564">
        <v>38749</v>
      </c>
      <c r="B84" s="577">
        <f t="shared" si="4"/>
        <v>2006</v>
      </c>
      <c r="C84" s="566">
        <v>80.2</v>
      </c>
      <c r="D84" s="566">
        <v>194.2</v>
      </c>
      <c r="E84" s="585" t="str">
        <f>IF($A84&lt;DATE(2018,7,1),"-",INDEX('Annual Inflation'!$AM$52:$AT$52, MATCH(YEAR(EOMONTH($A84,6)), 'Annual Inflation'!$AM$6:$AT$6, 0))/100)</f>
        <v>-</v>
      </c>
      <c r="F84" s="585" t="str">
        <f>IF($A84&lt;DATE(2018,7,1),"-",INDEX('Annual Inflation'!$AM$49:$AT$49, MATCH(YEAR(EOMONTH($A84,6)), 'Annual Inflation'!$AM$6:$AT$6, 0))/100)</f>
        <v>-</v>
      </c>
      <c r="G84" s="588">
        <f t="shared" si="5"/>
        <v>80.2</v>
      </c>
      <c r="H84" s="588">
        <f t="shared" si="6"/>
        <v>194.2</v>
      </c>
      <c r="I84" s="588">
        <f t="shared" si="7"/>
        <v>194.2</v>
      </c>
      <c r="V84" s="471"/>
    </row>
    <row r="85" spans="1:22">
      <c r="A85" s="564">
        <v>38777</v>
      </c>
      <c r="B85" s="577">
        <f t="shared" si="4"/>
        <v>2006</v>
      </c>
      <c r="C85" s="566">
        <v>80.400000000000006</v>
      </c>
      <c r="D85" s="566">
        <v>195</v>
      </c>
      <c r="E85" s="585" t="str">
        <f>IF($A85&lt;DATE(2018,7,1),"-",INDEX('Annual Inflation'!$AM$52:$AT$52, MATCH(YEAR(EOMONTH($A85,6)), 'Annual Inflation'!$AM$6:$AT$6, 0))/100)</f>
        <v>-</v>
      </c>
      <c r="F85" s="585" t="str">
        <f>IF($A85&lt;DATE(2018,7,1),"-",INDEX('Annual Inflation'!$AM$49:$AT$49, MATCH(YEAR(EOMONTH($A85,6)), 'Annual Inflation'!$AM$6:$AT$6, 0))/100)</f>
        <v>-</v>
      </c>
      <c r="G85" s="588">
        <f t="shared" si="5"/>
        <v>80.400000000000006</v>
      </c>
      <c r="H85" s="588">
        <f t="shared" si="6"/>
        <v>195</v>
      </c>
      <c r="I85" s="588">
        <f t="shared" si="7"/>
        <v>195</v>
      </c>
      <c r="V85" s="471"/>
    </row>
    <row r="86" spans="1:22">
      <c r="A86" s="564">
        <v>38808</v>
      </c>
      <c r="B86" s="577">
        <f t="shared" si="4"/>
        <v>2007</v>
      </c>
      <c r="C86" s="566">
        <v>80.900000000000006</v>
      </c>
      <c r="D86" s="566">
        <v>196.5</v>
      </c>
      <c r="E86" s="585" t="str">
        <f>IF($A86&lt;DATE(2018,7,1),"-",INDEX('Annual Inflation'!$AM$52:$AT$52, MATCH(YEAR(EOMONTH($A86,6)), 'Annual Inflation'!$AM$6:$AT$6, 0))/100)</f>
        <v>-</v>
      </c>
      <c r="F86" s="585" t="str">
        <f>IF($A86&lt;DATE(2018,7,1),"-",INDEX('Annual Inflation'!$AM$49:$AT$49, MATCH(YEAR(EOMONTH($A86,6)), 'Annual Inflation'!$AM$6:$AT$6, 0))/100)</f>
        <v>-</v>
      </c>
      <c r="G86" s="588">
        <f t="shared" si="5"/>
        <v>80.900000000000006</v>
      </c>
      <c r="H86" s="588">
        <f t="shared" si="6"/>
        <v>196.5</v>
      </c>
      <c r="I86" s="588">
        <f t="shared" si="7"/>
        <v>196.5</v>
      </c>
      <c r="V86" s="471"/>
    </row>
    <row r="87" spans="1:22">
      <c r="A87" s="564">
        <v>38838</v>
      </c>
      <c r="B87" s="577">
        <f t="shared" si="4"/>
        <v>2007</v>
      </c>
      <c r="C87" s="566">
        <v>81.3</v>
      </c>
      <c r="D87" s="566">
        <v>197.7</v>
      </c>
      <c r="E87" s="585" t="str">
        <f>IF($A87&lt;DATE(2018,7,1),"-",INDEX('Annual Inflation'!$AM$52:$AT$52, MATCH(YEAR(EOMONTH($A87,6)), 'Annual Inflation'!$AM$6:$AT$6, 0))/100)</f>
        <v>-</v>
      </c>
      <c r="F87" s="585" t="str">
        <f>IF($A87&lt;DATE(2018,7,1),"-",INDEX('Annual Inflation'!$AM$49:$AT$49, MATCH(YEAR(EOMONTH($A87,6)), 'Annual Inflation'!$AM$6:$AT$6, 0))/100)</f>
        <v>-</v>
      </c>
      <c r="G87" s="588">
        <f t="shared" si="5"/>
        <v>81.3</v>
      </c>
      <c r="H87" s="588">
        <f t="shared" si="6"/>
        <v>197.7</v>
      </c>
      <c r="I87" s="588">
        <f t="shared" si="7"/>
        <v>197.7</v>
      </c>
      <c r="V87" s="471"/>
    </row>
    <row r="88" spans="1:22">
      <c r="A88" s="564">
        <v>38869</v>
      </c>
      <c r="B88" s="577">
        <f t="shared" si="4"/>
        <v>2007</v>
      </c>
      <c r="C88" s="566">
        <v>81.5</v>
      </c>
      <c r="D88" s="566">
        <v>198.5</v>
      </c>
      <c r="E88" s="585" t="str">
        <f>IF($A88&lt;DATE(2018,7,1),"-",INDEX('Annual Inflation'!$AM$52:$AT$52, MATCH(YEAR(EOMONTH($A88,6)), 'Annual Inflation'!$AM$6:$AT$6, 0))/100)</f>
        <v>-</v>
      </c>
      <c r="F88" s="585" t="str">
        <f>IF($A88&lt;DATE(2018,7,1),"-",INDEX('Annual Inflation'!$AM$49:$AT$49, MATCH(YEAR(EOMONTH($A88,6)), 'Annual Inflation'!$AM$6:$AT$6, 0))/100)</f>
        <v>-</v>
      </c>
      <c r="G88" s="588">
        <f t="shared" si="5"/>
        <v>81.5</v>
      </c>
      <c r="H88" s="588">
        <f t="shared" si="6"/>
        <v>198.5</v>
      </c>
      <c r="I88" s="588">
        <f t="shared" si="7"/>
        <v>198.5</v>
      </c>
      <c r="V88" s="471"/>
    </row>
    <row r="89" spans="1:22">
      <c r="A89" s="564">
        <v>38899</v>
      </c>
      <c r="B89" s="577">
        <f t="shared" si="4"/>
        <v>2007</v>
      </c>
      <c r="C89" s="566">
        <v>81.5</v>
      </c>
      <c r="D89" s="566">
        <v>198.5</v>
      </c>
      <c r="E89" s="585" t="str">
        <f>IF($A89&lt;DATE(2018,7,1),"-",INDEX('Annual Inflation'!$AM$52:$AT$52, MATCH(YEAR(EOMONTH($A89,6)), 'Annual Inflation'!$AM$6:$AT$6, 0))/100)</f>
        <v>-</v>
      </c>
      <c r="F89" s="585" t="str">
        <f>IF($A89&lt;DATE(2018,7,1),"-",INDEX('Annual Inflation'!$AM$49:$AT$49, MATCH(YEAR(EOMONTH($A89,6)), 'Annual Inflation'!$AM$6:$AT$6, 0))/100)</f>
        <v>-</v>
      </c>
      <c r="G89" s="588">
        <f t="shared" si="5"/>
        <v>81.5</v>
      </c>
      <c r="H89" s="588">
        <f t="shared" si="6"/>
        <v>198.5</v>
      </c>
      <c r="I89" s="588">
        <f t="shared" si="7"/>
        <v>198.5</v>
      </c>
      <c r="V89" s="471"/>
    </row>
    <row r="90" spans="1:22">
      <c r="A90" s="564">
        <v>38930</v>
      </c>
      <c r="B90" s="577">
        <f t="shared" si="4"/>
        <v>2007</v>
      </c>
      <c r="C90" s="566">
        <v>81.8</v>
      </c>
      <c r="D90" s="566">
        <v>199.2</v>
      </c>
      <c r="E90" s="585" t="str">
        <f>IF($A90&lt;DATE(2018,7,1),"-",INDEX('Annual Inflation'!$AM$52:$AT$52, MATCH(YEAR(EOMONTH($A90,6)), 'Annual Inflation'!$AM$6:$AT$6, 0))/100)</f>
        <v>-</v>
      </c>
      <c r="F90" s="585" t="str">
        <f>IF($A90&lt;DATE(2018,7,1),"-",INDEX('Annual Inflation'!$AM$49:$AT$49, MATCH(YEAR(EOMONTH($A90,6)), 'Annual Inflation'!$AM$6:$AT$6, 0))/100)</f>
        <v>-</v>
      </c>
      <c r="G90" s="588">
        <f t="shared" si="5"/>
        <v>81.8</v>
      </c>
      <c r="H90" s="588">
        <f t="shared" si="6"/>
        <v>199.2</v>
      </c>
      <c r="I90" s="588">
        <f t="shared" si="7"/>
        <v>199.2</v>
      </c>
      <c r="V90" s="471"/>
    </row>
    <row r="91" spans="1:22">
      <c r="A91" s="564">
        <v>38961</v>
      </c>
      <c r="B91" s="577">
        <f t="shared" si="4"/>
        <v>2007</v>
      </c>
      <c r="C91" s="566">
        <v>81.900000000000006</v>
      </c>
      <c r="D91" s="566">
        <v>200.1</v>
      </c>
      <c r="E91" s="585" t="str">
        <f>IF($A91&lt;DATE(2018,7,1),"-",INDEX('Annual Inflation'!$AM$52:$AT$52, MATCH(YEAR(EOMONTH($A91,6)), 'Annual Inflation'!$AM$6:$AT$6, 0))/100)</f>
        <v>-</v>
      </c>
      <c r="F91" s="585" t="str">
        <f>IF($A91&lt;DATE(2018,7,1),"-",INDEX('Annual Inflation'!$AM$49:$AT$49, MATCH(YEAR(EOMONTH($A91,6)), 'Annual Inflation'!$AM$6:$AT$6, 0))/100)</f>
        <v>-</v>
      </c>
      <c r="G91" s="588">
        <f t="shared" si="5"/>
        <v>81.900000000000006</v>
      </c>
      <c r="H91" s="588">
        <f t="shared" si="6"/>
        <v>200.1</v>
      </c>
      <c r="I91" s="588">
        <f t="shared" si="7"/>
        <v>200.1</v>
      </c>
      <c r="V91" s="471"/>
    </row>
    <row r="92" spans="1:22">
      <c r="A92" s="564">
        <v>38991</v>
      </c>
      <c r="B92" s="577">
        <f t="shared" si="4"/>
        <v>2007</v>
      </c>
      <c r="C92" s="566">
        <v>82</v>
      </c>
      <c r="D92" s="566">
        <v>200.4</v>
      </c>
      <c r="E92" s="585" t="str">
        <f>IF($A92&lt;DATE(2018,7,1),"-",INDEX('Annual Inflation'!$AM$52:$AT$52, MATCH(YEAR(EOMONTH($A92,6)), 'Annual Inflation'!$AM$6:$AT$6, 0))/100)</f>
        <v>-</v>
      </c>
      <c r="F92" s="585" t="str">
        <f>IF($A92&lt;DATE(2018,7,1),"-",INDEX('Annual Inflation'!$AM$49:$AT$49, MATCH(YEAR(EOMONTH($A92,6)), 'Annual Inflation'!$AM$6:$AT$6, 0))/100)</f>
        <v>-</v>
      </c>
      <c r="G92" s="588">
        <f t="shared" si="5"/>
        <v>82</v>
      </c>
      <c r="H92" s="588">
        <f t="shared" si="6"/>
        <v>200.4</v>
      </c>
      <c r="I92" s="588">
        <f t="shared" si="7"/>
        <v>200.4</v>
      </c>
      <c r="V92" s="471"/>
    </row>
    <row r="93" spans="1:22">
      <c r="A93" s="564">
        <v>39022</v>
      </c>
      <c r="B93" s="577">
        <f t="shared" si="4"/>
        <v>2007</v>
      </c>
      <c r="C93" s="566">
        <v>82.2</v>
      </c>
      <c r="D93" s="566">
        <v>201.1</v>
      </c>
      <c r="E93" s="585" t="str">
        <f>IF($A93&lt;DATE(2018,7,1),"-",INDEX('Annual Inflation'!$AM$52:$AT$52, MATCH(YEAR(EOMONTH($A93,6)), 'Annual Inflation'!$AM$6:$AT$6, 0))/100)</f>
        <v>-</v>
      </c>
      <c r="F93" s="585" t="str">
        <f>IF($A93&lt;DATE(2018,7,1),"-",INDEX('Annual Inflation'!$AM$49:$AT$49, MATCH(YEAR(EOMONTH($A93,6)), 'Annual Inflation'!$AM$6:$AT$6, 0))/100)</f>
        <v>-</v>
      </c>
      <c r="G93" s="588">
        <f t="shared" si="5"/>
        <v>82.2</v>
      </c>
      <c r="H93" s="588">
        <f t="shared" si="6"/>
        <v>201.1</v>
      </c>
      <c r="I93" s="588">
        <f t="shared" si="7"/>
        <v>201.1</v>
      </c>
      <c r="V93" s="471"/>
    </row>
    <row r="94" spans="1:22">
      <c r="A94" s="564">
        <v>39052</v>
      </c>
      <c r="B94" s="577">
        <f t="shared" si="4"/>
        <v>2007</v>
      </c>
      <c r="C94" s="566">
        <v>82.6</v>
      </c>
      <c r="D94" s="566">
        <v>202.7</v>
      </c>
      <c r="E94" s="585" t="str">
        <f>IF($A94&lt;DATE(2018,7,1),"-",INDEX('Annual Inflation'!$AM$52:$AT$52, MATCH(YEAR(EOMONTH($A94,6)), 'Annual Inflation'!$AM$6:$AT$6, 0))/100)</f>
        <v>-</v>
      </c>
      <c r="F94" s="585" t="str">
        <f>IF($A94&lt;DATE(2018,7,1),"-",INDEX('Annual Inflation'!$AM$49:$AT$49, MATCH(YEAR(EOMONTH($A94,6)), 'Annual Inflation'!$AM$6:$AT$6, 0))/100)</f>
        <v>-</v>
      </c>
      <c r="G94" s="588">
        <f t="shared" si="5"/>
        <v>82.6</v>
      </c>
      <c r="H94" s="588">
        <f t="shared" si="6"/>
        <v>202.7</v>
      </c>
      <c r="I94" s="588">
        <f t="shared" si="7"/>
        <v>202.7</v>
      </c>
      <c r="V94" s="471"/>
    </row>
    <row r="95" spans="1:22">
      <c r="A95" s="564">
        <v>39083</v>
      </c>
      <c r="B95" s="577">
        <f t="shared" si="4"/>
        <v>2007</v>
      </c>
      <c r="C95" s="566">
        <v>82.1</v>
      </c>
      <c r="D95" s="566">
        <v>201.6</v>
      </c>
      <c r="E95" s="585" t="str">
        <f>IF($A95&lt;DATE(2018,7,1),"-",INDEX('Annual Inflation'!$AM$52:$AT$52, MATCH(YEAR(EOMONTH($A95,6)), 'Annual Inflation'!$AM$6:$AT$6, 0))/100)</f>
        <v>-</v>
      </c>
      <c r="F95" s="585" t="str">
        <f>IF($A95&lt;DATE(2018,7,1),"-",INDEX('Annual Inflation'!$AM$49:$AT$49, MATCH(YEAR(EOMONTH($A95,6)), 'Annual Inflation'!$AM$6:$AT$6, 0))/100)</f>
        <v>-</v>
      </c>
      <c r="G95" s="588">
        <f t="shared" si="5"/>
        <v>82.1</v>
      </c>
      <c r="H95" s="588">
        <f t="shared" si="6"/>
        <v>201.6</v>
      </c>
      <c r="I95" s="588">
        <f t="shared" si="7"/>
        <v>201.6</v>
      </c>
      <c r="V95" s="471"/>
    </row>
    <row r="96" spans="1:22">
      <c r="A96" s="564">
        <v>39114</v>
      </c>
      <c r="B96" s="577">
        <f t="shared" si="4"/>
        <v>2007</v>
      </c>
      <c r="C96" s="566">
        <v>82.4</v>
      </c>
      <c r="D96" s="566">
        <v>203.1</v>
      </c>
      <c r="E96" s="585" t="str">
        <f>IF($A96&lt;DATE(2018,7,1),"-",INDEX('Annual Inflation'!$AM$52:$AT$52, MATCH(YEAR(EOMONTH($A96,6)), 'Annual Inflation'!$AM$6:$AT$6, 0))/100)</f>
        <v>-</v>
      </c>
      <c r="F96" s="585" t="str">
        <f>IF($A96&lt;DATE(2018,7,1),"-",INDEX('Annual Inflation'!$AM$49:$AT$49, MATCH(YEAR(EOMONTH($A96,6)), 'Annual Inflation'!$AM$6:$AT$6, 0))/100)</f>
        <v>-</v>
      </c>
      <c r="G96" s="588">
        <f t="shared" si="5"/>
        <v>82.4</v>
      </c>
      <c r="H96" s="588">
        <f t="shared" si="6"/>
        <v>203.1</v>
      </c>
      <c r="I96" s="588">
        <f t="shared" si="7"/>
        <v>203.1</v>
      </c>
      <c r="V96" s="471"/>
    </row>
    <row r="97" spans="1:22">
      <c r="A97" s="564">
        <v>39142</v>
      </c>
      <c r="B97" s="577">
        <f t="shared" si="4"/>
        <v>2007</v>
      </c>
      <c r="C97" s="566">
        <v>82.8</v>
      </c>
      <c r="D97" s="566">
        <v>204.4</v>
      </c>
      <c r="E97" s="585" t="str">
        <f>IF($A97&lt;DATE(2018,7,1),"-",INDEX('Annual Inflation'!$AM$52:$AT$52, MATCH(YEAR(EOMONTH($A97,6)), 'Annual Inflation'!$AM$6:$AT$6, 0))/100)</f>
        <v>-</v>
      </c>
      <c r="F97" s="585" t="str">
        <f>IF($A97&lt;DATE(2018,7,1),"-",INDEX('Annual Inflation'!$AM$49:$AT$49, MATCH(YEAR(EOMONTH($A97,6)), 'Annual Inflation'!$AM$6:$AT$6, 0))/100)</f>
        <v>-</v>
      </c>
      <c r="G97" s="588">
        <f t="shared" si="5"/>
        <v>82.8</v>
      </c>
      <c r="H97" s="588">
        <f t="shared" si="6"/>
        <v>204.4</v>
      </c>
      <c r="I97" s="588">
        <f t="shared" si="7"/>
        <v>204.4</v>
      </c>
      <c r="V97" s="471"/>
    </row>
    <row r="98" spans="1:22">
      <c r="A98" s="564">
        <v>39173</v>
      </c>
      <c r="B98" s="577">
        <f t="shared" si="4"/>
        <v>2008</v>
      </c>
      <c r="C98" s="566">
        <v>83.1</v>
      </c>
      <c r="D98" s="566">
        <v>205.4</v>
      </c>
      <c r="E98" s="585" t="str">
        <f>IF($A98&lt;DATE(2018,7,1),"-",INDEX('Annual Inflation'!$AM$52:$AT$52, MATCH(YEAR(EOMONTH($A98,6)), 'Annual Inflation'!$AM$6:$AT$6, 0))/100)</f>
        <v>-</v>
      </c>
      <c r="F98" s="585" t="str">
        <f>IF($A98&lt;DATE(2018,7,1),"-",INDEX('Annual Inflation'!$AM$49:$AT$49, MATCH(YEAR(EOMONTH($A98,6)), 'Annual Inflation'!$AM$6:$AT$6, 0))/100)</f>
        <v>-</v>
      </c>
      <c r="G98" s="588">
        <f t="shared" si="5"/>
        <v>83.1</v>
      </c>
      <c r="H98" s="588">
        <f t="shared" si="6"/>
        <v>205.4</v>
      </c>
      <c r="I98" s="588">
        <f t="shared" si="7"/>
        <v>205.4</v>
      </c>
      <c r="V98" s="471"/>
    </row>
    <row r="99" spans="1:22">
      <c r="A99" s="564">
        <v>39203</v>
      </c>
      <c r="B99" s="577">
        <f t="shared" si="4"/>
        <v>2008</v>
      </c>
      <c r="C99" s="566">
        <v>83.3</v>
      </c>
      <c r="D99" s="566">
        <v>206.2</v>
      </c>
      <c r="E99" s="585" t="str">
        <f>IF($A99&lt;DATE(2018,7,1),"-",INDEX('Annual Inflation'!$AM$52:$AT$52, MATCH(YEAR(EOMONTH($A99,6)), 'Annual Inflation'!$AM$6:$AT$6, 0))/100)</f>
        <v>-</v>
      </c>
      <c r="F99" s="585" t="str">
        <f>IF($A99&lt;DATE(2018,7,1),"-",INDEX('Annual Inflation'!$AM$49:$AT$49, MATCH(YEAR(EOMONTH($A99,6)), 'Annual Inflation'!$AM$6:$AT$6, 0))/100)</f>
        <v>-</v>
      </c>
      <c r="G99" s="588">
        <f t="shared" si="5"/>
        <v>83.3</v>
      </c>
      <c r="H99" s="588">
        <f t="shared" si="6"/>
        <v>206.2</v>
      </c>
      <c r="I99" s="588">
        <f t="shared" si="7"/>
        <v>206.2</v>
      </c>
      <c r="V99" s="471"/>
    </row>
    <row r="100" spans="1:22">
      <c r="A100" s="564">
        <v>39234</v>
      </c>
      <c r="B100" s="577">
        <f t="shared" si="4"/>
        <v>2008</v>
      </c>
      <c r="C100" s="566">
        <v>83.5</v>
      </c>
      <c r="D100" s="566">
        <v>207.3</v>
      </c>
      <c r="E100" s="585" t="str">
        <f>IF($A100&lt;DATE(2018,7,1),"-",INDEX('Annual Inflation'!$AM$52:$AT$52, MATCH(YEAR(EOMONTH($A100,6)), 'Annual Inflation'!$AM$6:$AT$6, 0))/100)</f>
        <v>-</v>
      </c>
      <c r="F100" s="585" t="str">
        <f>IF($A100&lt;DATE(2018,7,1),"-",INDEX('Annual Inflation'!$AM$49:$AT$49, MATCH(YEAR(EOMONTH($A100,6)), 'Annual Inflation'!$AM$6:$AT$6, 0))/100)</f>
        <v>-</v>
      </c>
      <c r="G100" s="588">
        <f t="shared" si="5"/>
        <v>83.5</v>
      </c>
      <c r="H100" s="588">
        <f t="shared" si="6"/>
        <v>207.3</v>
      </c>
      <c r="I100" s="588">
        <f t="shared" si="7"/>
        <v>207.3</v>
      </c>
      <c r="V100" s="471"/>
    </row>
    <row r="101" spans="1:22">
      <c r="A101" s="564">
        <v>39264</v>
      </c>
      <c r="B101" s="577">
        <f t="shared" si="4"/>
        <v>2008</v>
      </c>
      <c r="C101" s="566">
        <v>83.1</v>
      </c>
      <c r="D101" s="566">
        <v>206.1</v>
      </c>
      <c r="E101" s="585" t="str">
        <f>IF($A101&lt;DATE(2018,7,1),"-",INDEX('Annual Inflation'!$AM$52:$AT$52, MATCH(YEAR(EOMONTH($A101,6)), 'Annual Inflation'!$AM$6:$AT$6, 0))/100)</f>
        <v>-</v>
      </c>
      <c r="F101" s="585" t="str">
        <f>IF($A101&lt;DATE(2018,7,1),"-",INDEX('Annual Inflation'!$AM$49:$AT$49, MATCH(YEAR(EOMONTH($A101,6)), 'Annual Inflation'!$AM$6:$AT$6, 0))/100)</f>
        <v>-</v>
      </c>
      <c r="G101" s="588">
        <f t="shared" si="5"/>
        <v>83.1</v>
      </c>
      <c r="H101" s="588">
        <f t="shared" si="6"/>
        <v>206.1</v>
      </c>
      <c r="I101" s="588">
        <f t="shared" si="7"/>
        <v>206.1</v>
      </c>
      <c r="V101" s="471"/>
    </row>
    <row r="102" spans="1:22">
      <c r="A102" s="564">
        <v>39295</v>
      </c>
      <c r="B102" s="577">
        <f t="shared" si="4"/>
        <v>2008</v>
      </c>
      <c r="C102" s="566">
        <v>83.4</v>
      </c>
      <c r="D102" s="566">
        <v>207.3</v>
      </c>
      <c r="E102" s="585" t="str">
        <f>IF($A102&lt;DATE(2018,7,1),"-",INDEX('Annual Inflation'!$AM$52:$AT$52, MATCH(YEAR(EOMONTH($A102,6)), 'Annual Inflation'!$AM$6:$AT$6, 0))/100)</f>
        <v>-</v>
      </c>
      <c r="F102" s="585" t="str">
        <f>IF($A102&lt;DATE(2018,7,1),"-",INDEX('Annual Inflation'!$AM$49:$AT$49, MATCH(YEAR(EOMONTH($A102,6)), 'Annual Inflation'!$AM$6:$AT$6, 0))/100)</f>
        <v>-</v>
      </c>
      <c r="G102" s="588">
        <f t="shared" si="5"/>
        <v>83.4</v>
      </c>
      <c r="H102" s="588">
        <f t="shared" si="6"/>
        <v>207.3</v>
      </c>
      <c r="I102" s="588">
        <f t="shared" si="7"/>
        <v>207.3</v>
      </c>
      <c r="V102" s="471"/>
    </row>
    <row r="103" spans="1:22">
      <c r="A103" s="564">
        <v>39326</v>
      </c>
      <c r="B103" s="577">
        <f t="shared" si="4"/>
        <v>2008</v>
      </c>
      <c r="C103" s="566">
        <v>83.5</v>
      </c>
      <c r="D103" s="566">
        <v>208</v>
      </c>
      <c r="E103" s="585" t="str">
        <f>IF($A103&lt;DATE(2018,7,1),"-",INDEX('Annual Inflation'!$AM$52:$AT$52, MATCH(YEAR(EOMONTH($A103,6)), 'Annual Inflation'!$AM$6:$AT$6, 0))/100)</f>
        <v>-</v>
      </c>
      <c r="F103" s="585" t="str">
        <f>IF($A103&lt;DATE(2018,7,1),"-",INDEX('Annual Inflation'!$AM$49:$AT$49, MATCH(YEAR(EOMONTH($A103,6)), 'Annual Inflation'!$AM$6:$AT$6, 0))/100)</f>
        <v>-</v>
      </c>
      <c r="G103" s="588">
        <f t="shared" si="5"/>
        <v>83.5</v>
      </c>
      <c r="H103" s="588">
        <f t="shared" si="6"/>
        <v>208</v>
      </c>
      <c r="I103" s="588">
        <f t="shared" si="7"/>
        <v>208</v>
      </c>
      <c r="V103" s="471"/>
    </row>
    <row r="104" spans="1:22">
      <c r="A104" s="564">
        <v>39356</v>
      </c>
      <c r="B104" s="577">
        <f t="shared" si="4"/>
        <v>2008</v>
      </c>
      <c r="C104" s="566">
        <v>83.8</v>
      </c>
      <c r="D104" s="566">
        <v>208.9</v>
      </c>
      <c r="E104" s="585" t="str">
        <f>IF($A104&lt;DATE(2018,7,1),"-",INDEX('Annual Inflation'!$AM$52:$AT$52, MATCH(YEAR(EOMONTH($A104,6)), 'Annual Inflation'!$AM$6:$AT$6, 0))/100)</f>
        <v>-</v>
      </c>
      <c r="F104" s="585" t="str">
        <f>IF($A104&lt;DATE(2018,7,1),"-",INDEX('Annual Inflation'!$AM$49:$AT$49, MATCH(YEAR(EOMONTH($A104,6)), 'Annual Inflation'!$AM$6:$AT$6, 0))/100)</f>
        <v>-</v>
      </c>
      <c r="G104" s="588">
        <f t="shared" si="5"/>
        <v>83.8</v>
      </c>
      <c r="H104" s="588">
        <f t="shared" si="6"/>
        <v>208.9</v>
      </c>
      <c r="I104" s="588">
        <f t="shared" si="7"/>
        <v>208.9</v>
      </c>
      <c r="V104" s="471"/>
    </row>
    <row r="105" spans="1:22">
      <c r="A105" s="564">
        <v>39387</v>
      </c>
      <c r="B105" s="577">
        <f t="shared" si="4"/>
        <v>2008</v>
      </c>
      <c r="C105" s="566">
        <v>84.1</v>
      </c>
      <c r="D105" s="566">
        <v>209.7</v>
      </c>
      <c r="E105" s="585" t="str">
        <f>IF($A105&lt;DATE(2018,7,1),"-",INDEX('Annual Inflation'!$AM$52:$AT$52, MATCH(YEAR(EOMONTH($A105,6)), 'Annual Inflation'!$AM$6:$AT$6, 0))/100)</f>
        <v>-</v>
      </c>
      <c r="F105" s="585" t="str">
        <f>IF($A105&lt;DATE(2018,7,1),"-",INDEX('Annual Inflation'!$AM$49:$AT$49, MATCH(YEAR(EOMONTH($A105,6)), 'Annual Inflation'!$AM$6:$AT$6, 0))/100)</f>
        <v>-</v>
      </c>
      <c r="G105" s="588">
        <f t="shared" si="5"/>
        <v>84.1</v>
      </c>
      <c r="H105" s="588">
        <f t="shared" si="6"/>
        <v>209.7</v>
      </c>
      <c r="I105" s="588">
        <f t="shared" si="7"/>
        <v>209.7</v>
      </c>
      <c r="V105" s="471"/>
    </row>
    <row r="106" spans="1:22">
      <c r="A106" s="564">
        <v>39417</v>
      </c>
      <c r="B106" s="577">
        <f t="shared" si="4"/>
        <v>2008</v>
      </c>
      <c r="C106" s="566">
        <v>84.5</v>
      </c>
      <c r="D106" s="566">
        <v>210.9</v>
      </c>
      <c r="E106" s="585" t="str">
        <f>IF($A106&lt;DATE(2018,7,1),"-",INDEX('Annual Inflation'!$AM$52:$AT$52, MATCH(YEAR(EOMONTH($A106,6)), 'Annual Inflation'!$AM$6:$AT$6, 0))/100)</f>
        <v>-</v>
      </c>
      <c r="F106" s="585" t="str">
        <f>IF($A106&lt;DATE(2018,7,1),"-",INDEX('Annual Inflation'!$AM$49:$AT$49, MATCH(YEAR(EOMONTH($A106,6)), 'Annual Inflation'!$AM$6:$AT$6, 0))/100)</f>
        <v>-</v>
      </c>
      <c r="G106" s="588">
        <f t="shared" si="5"/>
        <v>84.5</v>
      </c>
      <c r="H106" s="588">
        <f t="shared" si="6"/>
        <v>210.9</v>
      </c>
      <c r="I106" s="588">
        <f t="shared" si="7"/>
        <v>210.9</v>
      </c>
      <c r="V106" s="471"/>
    </row>
    <row r="107" spans="1:22">
      <c r="A107" s="564">
        <v>39448</v>
      </c>
      <c r="B107" s="577">
        <f t="shared" si="4"/>
        <v>2008</v>
      </c>
      <c r="C107" s="566">
        <v>84.1</v>
      </c>
      <c r="D107" s="566">
        <v>209.8</v>
      </c>
      <c r="E107" s="585" t="str">
        <f>IF($A107&lt;DATE(2018,7,1),"-",INDEX('Annual Inflation'!$AM$52:$AT$52, MATCH(YEAR(EOMONTH($A107,6)), 'Annual Inflation'!$AM$6:$AT$6, 0))/100)</f>
        <v>-</v>
      </c>
      <c r="F107" s="585" t="str">
        <f>IF($A107&lt;DATE(2018,7,1),"-",INDEX('Annual Inflation'!$AM$49:$AT$49, MATCH(YEAR(EOMONTH($A107,6)), 'Annual Inflation'!$AM$6:$AT$6, 0))/100)</f>
        <v>-</v>
      </c>
      <c r="G107" s="588">
        <f t="shared" si="5"/>
        <v>84.1</v>
      </c>
      <c r="H107" s="588">
        <f t="shared" si="6"/>
        <v>209.8</v>
      </c>
      <c r="I107" s="588">
        <f t="shared" si="7"/>
        <v>209.8</v>
      </c>
      <c r="V107" s="471"/>
    </row>
    <row r="108" spans="1:22">
      <c r="A108" s="564">
        <v>39479</v>
      </c>
      <c r="B108" s="577">
        <f t="shared" si="4"/>
        <v>2008</v>
      </c>
      <c r="C108" s="566">
        <v>84.6</v>
      </c>
      <c r="D108" s="566">
        <v>211.4</v>
      </c>
      <c r="E108" s="585" t="str">
        <f>IF($A108&lt;DATE(2018,7,1),"-",INDEX('Annual Inflation'!$AM$52:$AT$52, MATCH(YEAR(EOMONTH($A108,6)), 'Annual Inflation'!$AM$6:$AT$6, 0))/100)</f>
        <v>-</v>
      </c>
      <c r="F108" s="585" t="str">
        <f>IF($A108&lt;DATE(2018,7,1),"-",INDEX('Annual Inflation'!$AM$49:$AT$49, MATCH(YEAR(EOMONTH($A108,6)), 'Annual Inflation'!$AM$6:$AT$6, 0))/100)</f>
        <v>-</v>
      </c>
      <c r="G108" s="588">
        <f t="shared" si="5"/>
        <v>84.6</v>
      </c>
      <c r="H108" s="588">
        <f t="shared" si="6"/>
        <v>211.4</v>
      </c>
      <c r="I108" s="588">
        <f t="shared" si="7"/>
        <v>211.4</v>
      </c>
      <c r="V108" s="471"/>
    </row>
    <row r="109" spans="1:22">
      <c r="A109" s="564">
        <v>39508</v>
      </c>
      <c r="B109" s="577">
        <f t="shared" si="4"/>
        <v>2008</v>
      </c>
      <c r="C109" s="566">
        <v>84.9</v>
      </c>
      <c r="D109" s="566">
        <v>212.1</v>
      </c>
      <c r="E109" s="585" t="str">
        <f>IF($A109&lt;DATE(2018,7,1),"-",INDEX('Annual Inflation'!$AM$52:$AT$52, MATCH(YEAR(EOMONTH($A109,6)), 'Annual Inflation'!$AM$6:$AT$6, 0))/100)</f>
        <v>-</v>
      </c>
      <c r="F109" s="585" t="str">
        <f>IF($A109&lt;DATE(2018,7,1),"-",INDEX('Annual Inflation'!$AM$49:$AT$49, MATCH(YEAR(EOMONTH($A109,6)), 'Annual Inflation'!$AM$6:$AT$6, 0))/100)</f>
        <v>-</v>
      </c>
      <c r="G109" s="588">
        <f t="shared" si="5"/>
        <v>84.9</v>
      </c>
      <c r="H109" s="588">
        <f t="shared" si="6"/>
        <v>212.1</v>
      </c>
      <c r="I109" s="588">
        <f t="shared" si="7"/>
        <v>212.1</v>
      </c>
      <c r="V109" s="471"/>
    </row>
    <row r="110" spans="1:22">
      <c r="A110" s="564">
        <v>39539</v>
      </c>
      <c r="B110" s="577">
        <f t="shared" si="4"/>
        <v>2009</v>
      </c>
      <c r="C110" s="566">
        <v>85.6</v>
      </c>
      <c r="D110" s="566">
        <v>214</v>
      </c>
      <c r="E110" s="585" t="str">
        <f>IF($A110&lt;DATE(2018,7,1),"-",INDEX('Annual Inflation'!$AM$52:$AT$52, MATCH(YEAR(EOMONTH($A110,6)), 'Annual Inflation'!$AM$6:$AT$6, 0))/100)</f>
        <v>-</v>
      </c>
      <c r="F110" s="585" t="str">
        <f>IF($A110&lt;DATE(2018,7,1),"-",INDEX('Annual Inflation'!$AM$49:$AT$49, MATCH(YEAR(EOMONTH($A110,6)), 'Annual Inflation'!$AM$6:$AT$6, 0))/100)</f>
        <v>-</v>
      </c>
      <c r="G110" s="588">
        <f t="shared" si="5"/>
        <v>85.6</v>
      </c>
      <c r="H110" s="588">
        <f t="shared" si="6"/>
        <v>214</v>
      </c>
      <c r="I110" s="588">
        <f t="shared" si="7"/>
        <v>214</v>
      </c>
      <c r="V110" s="471"/>
    </row>
    <row r="111" spans="1:22">
      <c r="A111" s="564">
        <v>39569</v>
      </c>
      <c r="B111" s="577">
        <f t="shared" si="4"/>
        <v>2009</v>
      </c>
      <c r="C111" s="566">
        <v>86.1</v>
      </c>
      <c r="D111" s="566">
        <v>215.1</v>
      </c>
      <c r="E111" s="585" t="str">
        <f>IF($A111&lt;DATE(2018,7,1),"-",INDEX('Annual Inflation'!$AM$52:$AT$52, MATCH(YEAR(EOMONTH($A111,6)), 'Annual Inflation'!$AM$6:$AT$6, 0))/100)</f>
        <v>-</v>
      </c>
      <c r="F111" s="585" t="str">
        <f>IF($A111&lt;DATE(2018,7,1),"-",INDEX('Annual Inflation'!$AM$49:$AT$49, MATCH(YEAR(EOMONTH($A111,6)), 'Annual Inflation'!$AM$6:$AT$6, 0))/100)</f>
        <v>-</v>
      </c>
      <c r="G111" s="588">
        <f t="shared" si="5"/>
        <v>86.1</v>
      </c>
      <c r="H111" s="588">
        <f t="shared" si="6"/>
        <v>215.1</v>
      </c>
      <c r="I111" s="588">
        <f t="shared" si="7"/>
        <v>215.1</v>
      </c>
      <c r="V111" s="471"/>
    </row>
    <row r="112" spans="1:22">
      <c r="A112" s="564">
        <v>39600</v>
      </c>
      <c r="B112" s="577">
        <f t="shared" si="4"/>
        <v>2009</v>
      </c>
      <c r="C112" s="566">
        <v>86.6</v>
      </c>
      <c r="D112" s="566">
        <v>216.8</v>
      </c>
      <c r="E112" s="585" t="str">
        <f>IF($A112&lt;DATE(2018,7,1),"-",INDEX('Annual Inflation'!$AM$52:$AT$52, MATCH(YEAR(EOMONTH($A112,6)), 'Annual Inflation'!$AM$6:$AT$6, 0))/100)</f>
        <v>-</v>
      </c>
      <c r="F112" s="585" t="str">
        <f>IF($A112&lt;DATE(2018,7,1),"-",INDEX('Annual Inflation'!$AM$49:$AT$49, MATCH(YEAR(EOMONTH($A112,6)), 'Annual Inflation'!$AM$6:$AT$6, 0))/100)</f>
        <v>-</v>
      </c>
      <c r="G112" s="588">
        <f t="shared" si="5"/>
        <v>86.6</v>
      </c>
      <c r="H112" s="588">
        <f t="shared" si="6"/>
        <v>216.8</v>
      </c>
      <c r="I112" s="588">
        <f t="shared" si="7"/>
        <v>216.8</v>
      </c>
      <c r="V112" s="471"/>
    </row>
    <row r="113" spans="1:22">
      <c r="A113" s="564">
        <v>39630</v>
      </c>
      <c r="B113" s="577">
        <f t="shared" si="4"/>
        <v>2009</v>
      </c>
      <c r="C113" s="566">
        <v>86.6</v>
      </c>
      <c r="D113" s="566">
        <v>216.5</v>
      </c>
      <c r="E113" s="585" t="str">
        <f>IF($A113&lt;DATE(2018,7,1),"-",INDEX('Annual Inflation'!$AM$52:$AT$52, MATCH(YEAR(EOMONTH($A113,6)), 'Annual Inflation'!$AM$6:$AT$6, 0))/100)</f>
        <v>-</v>
      </c>
      <c r="F113" s="585" t="str">
        <f>IF($A113&lt;DATE(2018,7,1),"-",INDEX('Annual Inflation'!$AM$49:$AT$49, MATCH(YEAR(EOMONTH($A113,6)), 'Annual Inflation'!$AM$6:$AT$6, 0))/100)</f>
        <v>-</v>
      </c>
      <c r="G113" s="588">
        <f t="shared" si="5"/>
        <v>86.6</v>
      </c>
      <c r="H113" s="588">
        <f t="shared" si="6"/>
        <v>216.5</v>
      </c>
      <c r="I113" s="588">
        <f t="shared" si="7"/>
        <v>216.5</v>
      </c>
      <c r="V113" s="471"/>
    </row>
    <row r="114" spans="1:22">
      <c r="A114" s="564">
        <v>39661</v>
      </c>
      <c r="B114" s="577">
        <f t="shared" si="4"/>
        <v>2009</v>
      </c>
      <c r="C114" s="566">
        <v>87.1</v>
      </c>
      <c r="D114" s="566">
        <v>217.2</v>
      </c>
      <c r="E114" s="585" t="str">
        <f>IF($A114&lt;DATE(2018,7,1),"-",INDEX('Annual Inflation'!$AM$52:$AT$52, MATCH(YEAR(EOMONTH($A114,6)), 'Annual Inflation'!$AM$6:$AT$6, 0))/100)</f>
        <v>-</v>
      </c>
      <c r="F114" s="585" t="str">
        <f>IF($A114&lt;DATE(2018,7,1),"-",INDEX('Annual Inflation'!$AM$49:$AT$49, MATCH(YEAR(EOMONTH($A114,6)), 'Annual Inflation'!$AM$6:$AT$6, 0))/100)</f>
        <v>-</v>
      </c>
      <c r="G114" s="588">
        <f t="shared" si="5"/>
        <v>87.1</v>
      </c>
      <c r="H114" s="588">
        <f t="shared" si="6"/>
        <v>217.2</v>
      </c>
      <c r="I114" s="588">
        <f t="shared" si="7"/>
        <v>217.2</v>
      </c>
      <c r="V114" s="471"/>
    </row>
    <row r="115" spans="1:22">
      <c r="A115" s="564">
        <v>39692</v>
      </c>
      <c r="B115" s="577">
        <f t="shared" si="4"/>
        <v>2009</v>
      </c>
      <c r="C115" s="566">
        <v>87.5</v>
      </c>
      <c r="D115" s="566">
        <v>218.4</v>
      </c>
      <c r="E115" s="585" t="str">
        <f>IF($A115&lt;DATE(2018,7,1),"-",INDEX('Annual Inflation'!$AM$52:$AT$52, MATCH(YEAR(EOMONTH($A115,6)), 'Annual Inflation'!$AM$6:$AT$6, 0))/100)</f>
        <v>-</v>
      </c>
      <c r="F115" s="585" t="str">
        <f>IF($A115&lt;DATE(2018,7,1),"-",INDEX('Annual Inflation'!$AM$49:$AT$49, MATCH(YEAR(EOMONTH($A115,6)), 'Annual Inflation'!$AM$6:$AT$6, 0))/100)</f>
        <v>-</v>
      </c>
      <c r="G115" s="588">
        <f t="shared" si="5"/>
        <v>87.5</v>
      </c>
      <c r="H115" s="588">
        <f t="shared" si="6"/>
        <v>218.4</v>
      </c>
      <c r="I115" s="588">
        <f t="shared" si="7"/>
        <v>218.4</v>
      </c>
      <c r="V115" s="471"/>
    </row>
    <row r="116" spans="1:22">
      <c r="A116" s="564">
        <v>39722</v>
      </c>
      <c r="B116" s="577">
        <f t="shared" si="4"/>
        <v>2009</v>
      </c>
      <c r="C116" s="566">
        <v>87.3</v>
      </c>
      <c r="D116" s="566">
        <v>217.7</v>
      </c>
      <c r="E116" s="585" t="str">
        <f>IF($A116&lt;DATE(2018,7,1),"-",INDEX('Annual Inflation'!$AM$52:$AT$52, MATCH(YEAR(EOMONTH($A116,6)), 'Annual Inflation'!$AM$6:$AT$6, 0))/100)</f>
        <v>-</v>
      </c>
      <c r="F116" s="585" t="str">
        <f>IF($A116&lt;DATE(2018,7,1),"-",INDEX('Annual Inflation'!$AM$49:$AT$49, MATCH(YEAR(EOMONTH($A116,6)), 'Annual Inflation'!$AM$6:$AT$6, 0))/100)</f>
        <v>-</v>
      </c>
      <c r="G116" s="588">
        <f t="shared" si="5"/>
        <v>87.3</v>
      </c>
      <c r="H116" s="588">
        <f t="shared" si="6"/>
        <v>217.7</v>
      </c>
      <c r="I116" s="588">
        <f t="shared" si="7"/>
        <v>217.7</v>
      </c>
      <c r="V116" s="471"/>
    </row>
    <row r="117" spans="1:22">
      <c r="A117" s="564">
        <v>39753</v>
      </c>
      <c r="B117" s="577">
        <f t="shared" si="4"/>
        <v>2009</v>
      </c>
      <c r="C117" s="566">
        <v>87.3</v>
      </c>
      <c r="D117" s="566">
        <v>216</v>
      </c>
      <c r="E117" s="585" t="str">
        <f>IF($A117&lt;DATE(2018,7,1),"-",INDEX('Annual Inflation'!$AM$52:$AT$52, MATCH(YEAR(EOMONTH($A117,6)), 'Annual Inflation'!$AM$6:$AT$6, 0))/100)</f>
        <v>-</v>
      </c>
      <c r="F117" s="585" t="str">
        <f>IF($A117&lt;DATE(2018,7,1),"-",INDEX('Annual Inflation'!$AM$49:$AT$49, MATCH(YEAR(EOMONTH($A117,6)), 'Annual Inflation'!$AM$6:$AT$6, 0))/100)</f>
        <v>-</v>
      </c>
      <c r="G117" s="588">
        <f t="shared" si="5"/>
        <v>87.3</v>
      </c>
      <c r="H117" s="588">
        <f t="shared" si="6"/>
        <v>216</v>
      </c>
      <c r="I117" s="588">
        <f t="shared" si="7"/>
        <v>216</v>
      </c>
      <c r="V117" s="471"/>
    </row>
    <row r="118" spans="1:22">
      <c r="A118" s="564">
        <v>39783</v>
      </c>
      <c r="B118" s="577">
        <f t="shared" si="4"/>
        <v>2009</v>
      </c>
      <c r="C118" s="566">
        <v>87.1</v>
      </c>
      <c r="D118" s="566">
        <v>212.9</v>
      </c>
      <c r="E118" s="585" t="str">
        <f>IF($A118&lt;DATE(2018,7,1),"-",INDEX('Annual Inflation'!$AM$52:$AT$52, MATCH(YEAR(EOMONTH($A118,6)), 'Annual Inflation'!$AM$6:$AT$6, 0))/100)</f>
        <v>-</v>
      </c>
      <c r="F118" s="585" t="str">
        <f>IF($A118&lt;DATE(2018,7,1),"-",INDEX('Annual Inflation'!$AM$49:$AT$49, MATCH(YEAR(EOMONTH($A118,6)), 'Annual Inflation'!$AM$6:$AT$6, 0))/100)</f>
        <v>-</v>
      </c>
      <c r="G118" s="588">
        <f t="shared" si="5"/>
        <v>87.1</v>
      </c>
      <c r="H118" s="588">
        <f t="shared" si="6"/>
        <v>212.9</v>
      </c>
      <c r="I118" s="588">
        <f t="shared" si="7"/>
        <v>212.9</v>
      </c>
      <c r="V118" s="471"/>
    </row>
    <row r="119" spans="1:22">
      <c r="A119" s="564">
        <v>39814</v>
      </c>
      <c r="B119" s="577">
        <f t="shared" si="4"/>
        <v>2009</v>
      </c>
      <c r="C119" s="566">
        <v>86.6</v>
      </c>
      <c r="D119" s="566">
        <v>210.1</v>
      </c>
      <c r="E119" s="585" t="str">
        <f>IF($A119&lt;DATE(2018,7,1),"-",INDEX('Annual Inflation'!$AM$52:$AT$52, MATCH(YEAR(EOMONTH($A119,6)), 'Annual Inflation'!$AM$6:$AT$6, 0))/100)</f>
        <v>-</v>
      </c>
      <c r="F119" s="585" t="str">
        <f>IF($A119&lt;DATE(2018,7,1),"-",INDEX('Annual Inflation'!$AM$49:$AT$49, MATCH(YEAR(EOMONTH($A119,6)), 'Annual Inflation'!$AM$6:$AT$6, 0))/100)</f>
        <v>-</v>
      </c>
      <c r="G119" s="588">
        <f t="shared" si="5"/>
        <v>86.6</v>
      </c>
      <c r="H119" s="588">
        <f t="shared" si="6"/>
        <v>210.1</v>
      </c>
      <c r="I119" s="588">
        <f t="shared" si="7"/>
        <v>210.1</v>
      </c>
      <c r="V119" s="471"/>
    </row>
    <row r="120" spans="1:22">
      <c r="A120" s="564">
        <v>39845</v>
      </c>
      <c r="B120" s="577">
        <f t="shared" si="4"/>
        <v>2009</v>
      </c>
      <c r="C120" s="566">
        <v>87.2</v>
      </c>
      <c r="D120" s="566">
        <v>211.4</v>
      </c>
      <c r="E120" s="585" t="str">
        <f>IF($A120&lt;DATE(2018,7,1),"-",INDEX('Annual Inflation'!$AM$52:$AT$52, MATCH(YEAR(EOMONTH($A120,6)), 'Annual Inflation'!$AM$6:$AT$6, 0))/100)</f>
        <v>-</v>
      </c>
      <c r="F120" s="585" t="str">
        <f>IF($A120&lt;DATE(2018,7,1),"-",INDEX('Annual Inflation'!$AM$49:$AT$49, MATCH(YEAR(EOMONTH($A120,6)), 'Annual Inflation'!$AM$6:$AT$6, 0))/100)</f>
        <v>-</v>
      </c>
      <c r="G120" s="588">
        <f t="shared" si="5"/>
        <v>87.2</v>
      </c>
      <c r="H120" s="588">
        <f t="shared" si="6"/>
        <v>211.4</v>
      </c>
      <c r="I120" s="588">
        <f t="shared" si="7"/>
        <v>211.4</v>
      </c>
      <c r="V120" s="471"/>
    </row>
    <row r="121" spans="1:22">
      <c r="A121" s="564">
        <v>39873</v>
      </c>
      <c r="B121" s="577">
        <f t="shared" si="4"/>
        <v>2009</v>
      </c>
      <c r="C121" s="566">
        <v>87.3</v>
      </c>
      <c r="D121" s="566">
        <v>211.3</v>
      </c>
      <c r="E121" s="585" t="str">
        <f>IF($A121&lt;DATE(2018,7,1),"-",INDEX('Annual Inflation'!$AM$52:$AT$52, MATCH(YEAR(EOMONTH($A121,6)), 'Annual Inflation'!$AM$6:$AT$6, 0))/100)</f>
        <v>-</v>
      </c>
      <c r="F121" s="585" t="str">
        <f>IF($A121&lt;DATE(2018,7,1),"-",INDEX('Annual Inflation'!$AM$49:$AT$49, MATCH(YEAR(EOMONTH($A121,6)), 'Annual Inflation'!$AM$6:$AT$6, 0))/100)</f>
        <v>-</v>
      </c>
      <c r="G121" s="588">
        <f t="shared" si="5"/>
        <v>87.3</v>
      </c>
      <c r="H121" s="588">
        <f t="shared" si="6"/>
        <v>211.3</v>
      </c>
      <c r="I121" s="588">
        <f t="shared" si="7"/>
        <v>211.3</v>
      </c>
      <c r="V121" s="471"/>
    </row>
    <row r="122" spans="1:22">
      <c r="A122" s="564">
        <v>39904</v>
      </c>
      <c r="B122" s="577">
        <f t="shared" si="4"/>
        <v>2010</v>
      </c>
      <c r="C122" s="566">
        <v>87.5</v>
      </c>
      <c r="D122" s="566">
        <v>211.5</v>
      </c>
      <c r="E122" s="585" t="str">
        <f>IF($A122&lt;DATE(2018,7,1),"-",INDEX('Annual Inflation'!$AM$52:$AT$52, MATCH(YEAR(EOMONTH($A122,6)), 'Annual Inflation'!$AM$6:$AT$6, 0))/100)</f>
        <v>-</v>
      </c>
      <c r="F122" s="585" t="str">
        <f>IF($A122&lt;DATE(2018,7,1),"-",INDEX('Annual Inflation'!$AM$49:$AT$49, MATCH(YEAR(EOMONTH($A122,6)), 'Annual Inflation'!$AM$6:$AT$6, 0))/100)</f>
        <v>-</v>
      </c>
      <c r="G122" s="588">
        <f t="shared" si="5"/>
        <v>87.5</v>
      </c>
      <c r="H122" s="588">
        <f t="shared" si="6"/>
        <v>211.5</v>
      </c>
      <c r="I122" s="588">
        <f t="shared" si="7"/>
        <v>211.5</v>
      </c>
      <c r="V122" s="471"/>
    </row>
    <row r="123" spans="1:22">
      <c r="A123" s="564">
        <v>39934</v>
      </c>
      <c r="B123" s="577">
        <f t="shared" si="4"/>
        <v>2010</v>
      </c>
      <c r="C123" s="566">
        <v>87.9</v>
      </c>
      <c r="D123" s="566">
        <v>212.8</v>
      </c>
      <c r="E123" s="585" t="str">
        <f>IF($A123&lt;DATE(2018,7,1),"-",INDEX('Annual Inflation'!$AM$52:$AT$52, MATCH(YEAR(EOMONTH($A123,6)), 'Annual Inflation'!$AM$6:$AT$6, 0))/100)</f>
        <v>-</v>
      </c>
      <c r="F123" s="585" t="str">
        <f>IF($A123&lt;DATE(2018,7,1),"-",INDEX('Annual Inflation'!$AM$49:$AT$49, MATCH(YEAR(EOMONTH($A123,6)), 'Annual Inflation'!$AM$6:$AT$6, 0))/100)</f>
        <v>-</v>
      </c>
      <c r="G123" s="588">
        <f t="shared" si="5"/>
        <v>87.9</v>
      </c>
      <c r="H123" s="588">
        <f t="shared" si="6"/>
        <v>212.8</v>
      </c>
      <c r="I123" s="588">
        <f t="shared" si="7"/>
        <v>212.8</v>
      </c>
      <c r="V123" s="471"/>
    </row>
    <row r="124" spans="1:22">
      <c r="A124" s="564">
        <v>39965</v>
      </c>
      <c r="B124" s="577">
        <f t="shared" si="4"/>
        <v>2010</v>
      </c>
      <c r="C124" s="566">
        <v>88.1</v>
      </c>
      <c r="D124" s="566">
        <v>213.4</v>
      </c>
      <c r="E124" s="585" t="str">
        <f>IF($A124&lt;DATE(2018,7,1),"-",INDEX('Annual Inflation'!$AM$52:$AT$52, MATCH(YEAR(EOMONTH($A124,6)), 'Annual Inflation'!$AM$6:$AT$6, 0))/100)</f>
        <v>-</v>
      </c>
      <c r="F124" s="585" t="str">
        <f>IF($A124&lt;DATE(2018,7,1),"-",INDEX('Annual Inflation'!$AM$49:$AT$49, MATCH(YEAR(EOMONTH($A124,6)), 'Annual Inflation'!$AM$6:$AT$6, 0))/100)</f>
        <v>-</v>
      </c>
      <c r="G124" s="588">
        <f t="shared" si="5"/>
        <v>88.1</v>
      </c>
      <c r="H124" s="588">
        <f t="shared" si="6"/>
        <v>213.4</v>
      </c>
      <c r="I124" s="588">
        <f t="shared" si="7"/>
        <v>213.4</v>
      </c>
      <c r="V124" s="471"/>
    </row>
    <row r="125" spans="1:22">
      <c r="A125" s="564">
        <v>39995</v>
      </c>
      <c r="B125" s="577">
        <f t="shared" si="4"/>
        <v>2010</v>
      </c>
      <c r="C125" s="566">
        <v>88</v>
      </c>
      <c r="D125" s="566">
        <v>213.4</v>
      </c>
      <c r="E125" s="585" t="str">
        <f>IF($A125&lt;DATE(2018,7,1),"-",INDEX('Annual Inflation'!$AM$52:$AT$52, MATCH(YEAR(EOMONTH($A125,6)), 'Annual Inflation'!$AM$6:$AT$6, 0))/100)</f>
        <v>-</v>
      </c>
      <c r="F125" s="585" t="str">
        <f>IF($A125&lt;DATE(2018,7,1),"-",INDEX('Annual Inflation'!$AM$49:$AT$49, MATCH(YEAR(EOMONTH($A125,6)), 'Annual Inflation'!$AM$6:$AT$6, 0))/100)</f>
        <v>-</v>
      </c>
      <c r="G125" s="588">
        <f t="shared" si="5"/>
        <v>88</v>
      </c>
      <c r="H125" s="588">
        <f t="shared" si="6"/>
        <v>213.4</v>
      </c>
      <c r="I125" s="588">
        <f t="shared" si="7"/>
        <v>213.4</v>
      </c>
      <c r="V125" s="471"/>
    </row>
    <row r="126" spans="1:22">
      <c r="A126" s="564">
        <v>40026</v>
      </c>
      <c r="B126" s="577">
        <f t="shared" si="4"/>
        <v>2010</v>
      </c>
      <c r="C126" s="566">
        <v>88.3</v>
      </c>
      <c r="D126" s="566">
        <v>214.4</v>
      </c>
      <c r="E126" s="585" t="str">
        <f>IF($A126&lt;DATE(2018,7,1),"-",INDEX('Annual Inflation'!$AM$52:$AT$52, MATCH(YEAR(EOMONTH($A126,6)), 'Annual Inflation'!$AM$6:$AT$6, 0))/100)</f>
        <v>-</v>
      </c>
      <c r="F126" s="585" t="str">
        <f>IF($A126&lt;DATE(2018,7,1),"-",INDEX('Annual Inflation'!$AM$49:$AT$49, MATCH(YEAR(EOMONTH($A126,6)), 'Annual Inflation'!$AM$6:$AT$6, 0))/100)</f>
        <v>-</v>
      </c>
      <c r="G126" s="588">
        <f t="shared" si="5"/>
        <v>88.3</v>
      </c>
      <c r="H126" s="588">
        <f t="shared" si="6"/>
        <v>214.4</v>
      </c>
      <c r="I126" s="588">
        <f t="shared" si="7"/>
        <v>214.4</v>
      </c>
      <c r="V126" s="471"/>
    </row>
    <row r="127" spans="1:22">
      <c r="A127" s="564">
        <v>40057</v>
      </c>
      <c r="B127" s="577">
        <f t="shared" si="4"/>
        <v>2010</v>
      </c>
      <c r="C127" s="566">
        <v>88.3</v>
      </c>
      <c r="D127" s="566">
        <v>215.3</v>
      </c>
      <c r="E127" s="585" t="str">
        <f>IF($A127&lt;DATE(2018,7,1),"-",INDEX('Annual Inflation'!$AM$52:$AT$52, MATCH(YEAR(EOMONTH($A127,6)), 'Annual Inflation'!$AM$6:$AT$6, 0))/100)</f>
        <v>-</v>
      </c>
      <c r="F127" s="585" t="str">
        <f>IF($A127&lt;DATE(2018,7,1),"-",INDEX('Annual Inflation'!$AM$49:$AT$49, MATCH(YEAR(EOMONTH($A127,6)), 'Annual Inflation'!$AM$6:$AT$6, 0))/100)</f>
        <v>-</v>
      </c>
      <c r="G127" s="588">
        <f t="shared" si="5"/>
        <v>88.3</v>
      </c>
      <c r="H127" s="588">
        <f t="shared" si="6"/>
        <v>215.3</v>
      </c>
      <c r="I127" s="588">
        <f t="shared" si="7"/>
        <v>215.3</v>
      </c>
      <c r="V127" s="471"/>
    </row>
    <row r="128" spans="1:22">
      <c r="A128" s="564">
        <v>40087</v>
      </c>
      <c r="B128" s="577">
        <f t="shared" si="4"/>
        <v>2010</v>
      </c>
      <c r="C128" s="566">
        <v>88.4</v>
      </c>
      <c r="D128" s="566">
        <v>216</v>
      </c>
      <c r="E128" s="585" t="str">
        <f>IF($A128&lt;DATE(2018,7,1),"-",INDEX('Annual Inflation'!$AM$52:$AT$52, MATCH(YEAR(EOMONTH($A128,6)), 'Annual Inflation'!$AM$6:$AT$6, 0))/100)</f>
        <v>-</v>
      </c>
      <c r="F128" s="585" t="str">
        <f>IF($A128&lt;DATE(2018,7,1),"-",INDEX('Annual Inflation'!$AM$49:$AT$49, MATCH(YEAR(EOMONTH($A128,6)), 'Annual Inflation'!$AM$6:$AT$6, 0))/100)</f>
        <v>-</v>
      </c>
      <c r="G128" s="588">
        <f t="shared" si="5"/>
        <v>88.4</v>
      </c>
      <c r="H128" s="588">
        <f t="shared" si="6"/>
        <v>216</v>
      </c>
      <c r="I128" s="588">
        <f t="shared" si="7"/>
        <v>216</v>
      </c>
      <c r="V128" s="471"/>
    </row>
    <row r="129" spans="1:22">
      <c r="A129" s="564">
        <v>40118</v>
      </c>
      <c r="B129" s="577">
        <f t="shared" si="4"/>
        <v>2010</v>
      </c>
      <c r="C129" s="566">
        <v>88.6</v>
      </c>
      <c r="D129" s="566">
        <v>216.6</v>
      </c>
      <c r="E129" s="585" t="str">
        <f>IF($A129&lt;DATE(2018,7,1),"-",INDEX('Annual Inflation'!$AM$52:$AT$52, MATCH(YEAR(EOMONTH($A129,6)), 'Annual Inflation'!$AM$6:$AT$6, 0))/100)</f>
        <v>-</v>
      </c>
      <c r="F129" s="585" t="str">
        <f>IF($A129&lt;DATE(2018,7,1),"-",INDEX('Annual Inflation'!$AM$49:$AT$49, MATCH(YEAR(EOMONTH($A129,6)), 'Annual Inflation'!$AM$6:$AT$6, 0))/100)</f>
        <v>-</v>
      </c>
      <c r="G129" s="588">
        <f t="shared" si="5"/>
        <v>88.6</v>
      </c>
      <c r="H129" s="588">
        <f t="shared" si="6"/>
        <v>216.6</v>
      </c>
      <c r="I129" s="588">
        <f t="shared" si="7"/>
        <v>216.6</v>
      </c>
      <c r="V129" s="471"/>
    </row>
    <row r="130" spans="1:22">
      <c r="A130" s="564">
        <v>40148</v>
      </c>
      <c r="B130" s="577">
        <f t="shared" si="4"/>
        <v>2010</v>
      </c>
      <c r="C130" s="566">
        <v>88.9</v>
      </c>
      <c r="D130" s="566">
        <v>218</v>
      </c>
      <c r="E130" s="585" t="str">
        <f>IF($A130&lt;DATE(2018,7,1),"-",INDEX('Annual Inflation'!$AM$52:$AT$52, MATCH(YEAR(EOMONTH($A130,6)), 'Annual Inflation'!$AM$6:$AT$6, 0))/100)</f>
        <v>-</v>
      </c>
      <c r="F130" s="585" t="str">
        <f>IF($A130&lt;DATE(2018,7,1),"-",INDEX('Annual Inflation'!$AM$49:$AT$49, MATCH(YEAR(EOMONTH($A130,6)), 'Annual Inflation'!$AM$6:$AT$6, 0))/100)</f>
        <v>-</v>
      </c>
      <c r="G130" s="588">
        <f t="shared" si="5"/>
        <v>88.9</v>
      </c>
      <c r="H130" s="588">
        <f t="shared" si="6"/>
        <v>218</v>
      </c>
      <c r="I130" s="588">
        <f t="shared" si="7"/>
        <v>218</v>
      </c>
      <c r="V130" s="471"/>
    </row>
    <row r="131" spans="1:22">
      <c r="A131" s="564">
        <v>40179</v>
      </c>
      <c r="B131" s="577">
        <f t="shared" ref="B131:B194" si="8">IF(MONTH(A131)&gt;=4,YEAR(A131)+1,YEAR(A131))</f>
        <v>2010</v>
      </c>
      <c r="C131" s="566">
        <v>88.8</v>
      </c>
      <c r="D131" s="566">
        <v>217.9</v>
      </c>
      <c r="E131" s="585" t="str">
        <f>IF($A131&lt;DATE(2018,7,1),"-",INDEX('Annual Inflation'!$AM$52:$AT$52, MATCH(YEAR(EOMONTH($A131,6)), 'Annual Inflation'!$AM$6:$AT$6, 0))/100)</f>
        <v>-</v>
      </c>
      <c r="F131" s="585" t="str">
        <f>IF($A131&lt;DATE(2018,7,1),"-",INDEX('Annual Inflation'!$AM$49:$AT$49, MATCH(YEAR(EOMONTH($A131,6)), 'Annual Inflation'!$AM$6:$AT$6, 0))/100)</f>
        <v>-</v>
      </c>
      <c r="G131" s="588">
        <f t="shared" ref="G131:G194" si="9">IF(ISBLANK(C131),G130*((1+E131)^(1/12)),C131)</f>
        <v>88.8</v>
      </c>
      <c r="H131" s="588">
        <f t="shared" ref="H131:H194" si="10">IF(ISBLANK(D131),H130*((1+F131)^(1/12)),D131)</f>
        <v>217.9</v>
      </c>
      <c r="I131" s="588">
        <f t="shared" ref="I131:I194" si="11">IF($A131&lt;DATE(2021,4,1),H131,IF(A131=DATE(2021,4,1),I130*((0.5*G131/G130)+(0.5*H131/H130)),I130*(G131/G130)))</f>
        <v>217.9</v>
      </c>
      <c r="V131" s="471"/>
    </row>
    <row r="132" spans="1:22">
      <c r="A132" s="564">
        <v>40210</v>
      </c>
      <c r="B132" s="577">
        <f t="shared" si="8"/>
        <v>2010</v>
      </c>
      <c r="C132" s="566">
        <v>89</v>
      </c>
      <c r="D132" s="566">
        <v>219.2</v>
      </c>
      <c r="E132" s="585" t="str">
        <f>IF($A132&lt;DATE(2018,7,1),"-",INDEX('Annual Inflation'!$AM$52:$AT$52, MATCH(YEAR(EOMONTH($A132,6)), 'Annual Inflation'!$AM$6:$AT$6, 0))/100)</f>
        <v>-</v>
      </c>
      <c r="F132" s="585" t="str">
        <f>IF($A132&lt;DATE(2018,7,1),"-",INDEX('Annual Inflation'!$AM$49:$AT$49, MATCH(YEAR(EOMONTH($A132,6)), 'Annual Inflation'!$AM$6:$AT$6, 0))/100)</f>
        <v>-</v>
      </c>
      <c r="G132" s="588">
        <f t="shared" si="9"/>
        <v>89</v>
      </c>
      <c r="H132" s="588">
        <f t="shared" si="10"/>
        <v>219.2</v>
      </c>
      <c r="I132" s="588">
        <f t="shared" si="11"/>
        <v>219.2</v>
      </c>
      <c r="V132" s="471"/>
    </row>
    <row r="133" spans="1:22">
      <c r="A133" s="564">
        <v>40238</v>
      </c>
      <c r="B133" s="577">
        <f t="shared" si="8"/>
        <v>2010</v>
      </c>
      <c r="C133" s="566">
        <v>89.4</v>
      </c>
      <c r="D133" s="566">
        <v>220.7</v>
      </c>
      <c r="E133" s="585" t="str">
        <f>IF($A133&lt;DATE(2018,7,1),"-",INDEX('Annual Inflation'!$AM$52:$AT$52, MATCH(YEAR(EOMONTH($A133,6)), 'Annual Inflation'!$AM$6:$AT$6, 0))/100)</f>
        <v>-</v>
      </c>
      <c r="F133" s="585" t="str">
        <f>IF($A133&lt;DATE(2018,7,1),"-",INDEX('Annual Inflation'!$AM$49:$AT$49, MATCH(YEAR(EOMONTH($A133,6)), 'Annual Inflation'!$AM$6:$AT$6, 0))/100)</f>
        <v>-</v>
      </c>
      <c r="G133" s="588">
        <f t="shared" si="9"/>
        <v>89.4</v>
      </c>
      <c r="H133" s="588">
        <f t="shared" si="10"/>
        <v>220.7</v>
      </c>
      <c r="I133" s="588">
        <f t="shared" si="11"/>
        <v>220.7</v>
      </c>
      <c r="V133" s="471"/>
    </row>
    <row r="134" spans="1:22">
      <c r="A134" s="564">
        <v>40269</v>
      </c>
      <c r="B134" s="577">
        <f t="shared" si="8"/>
        <v>2011</v>
      </c>
      <c r="C134" s="566">
        <v>89.9</v>
      </c>
      <c r="D134" s="566">
        <v>222.8</v>
      </c>
      <c r="E134" s="585" t="str">
        <f>IF($A134&lt;DATE(2018,7,1),"-",INDEX('Annual Inflation'!$AM$52:$AT$52, MATCH(YEAR(EOMONTH($A134,6)), 'Annual Inflation'!$AM$6:$AT$6, 0))/100)</f>
        <v>-</v>
      </c>
      <c r="F134" s="585" t="str">
        <f>IF($A134&lt;DATE(2018,7,1),"-",INDEX('Annual Inflation'!$AM$49:$AT$49, MATCH(YEAR(EOMONTH($A134,6)), 'Annual Inflation'!$AM$6:$AT$6, 0))/100)</f>
        <v>-</v>
      </c>
      <c r="G134" s="588">
        <f t="shared" si="9"/>
        <v>89.9</v>
      </c>
      <c r="H134" s="588">
        <f t="shared" si="10"/>
        <v>222.8</v>
      </c>
      <c r="I134" s="588">
        <f t="shared" si="11"/>
        <v>222.8</v>
      </c>
      <c r="V134" s="471"/>
    </row>
    <row r="135" spans="1:22">
      <c r="A135" s="564">
        <v>40299</v>
      </c>
      <c r="B135" s="577">
        <f t="shared" si="8"/>
        <v>2011</v>
      </c>
      <c r="C135" s="566">
        <v>90.1</v>
      </c>
      <c r="D135" s="566">
        <v>223.6</v>
      </c>
      <c r="E135" s="585" t="str">
        <f>IF($A135&lt;DATE(2018,7,1),"-",INDEX('Annual Inflation'!$AM$52:$AT$52, MATCH(YEAR(EOMONTH($A135,6)), 'Annual Inflation'!$AM$6:$AT$6, 0))/100)</f>
        <v>-</v>
      </c>
      <c r="F135" s="585" t="str">
        <f>IF($A135&lt;DATE(2018,7,1),"-",INDEX('Annual Inflation'!$AM$49:$AT$49, MATCH(YEAR(EOMONTH($A135,6)), 'Annual Inflation'!$AM$6:$AT$6, 0))/100)</f>
        <v>-</v>
      </c>
      <c r="G135" s="588">
        <f t="shared" si="9"/>
        <v>90.1</v>
      </c>
      <c r="H135" s="588">
        <f t="shared" si="10"/>
        <v>223.6</v>
      </c>
      <c r="I135" s="588">
        <f t="shared" si="11"/>
        <v>223.6</v>
      </c>
      <c r="V135" s="471"/>
    </row>
    <row r="136" spans="1:22">
      <c r="A136" s="564">
        <v>40330</v>
      </c>
      <c r="B136" s="577">
        <f t="shared" si="8"/>
        <v>2011</v>
      </c>
      <c r="C136" s="566">
        <v>90.2</v>
      </c>
      <c r="D136" s="566">
        <v>224.1</v>
      </c>
      <c r="E136" s="585" t="str">
        <f>IF($A136&lt;DATE(2018,7,1),"-",INDEX('Annual Inflation'!$AM$52:$AT$52, MATCH(YEAR(EOMONTH($A136,6)), 'Annual Inflation'!$AM$6:$AT$6, 0))/100)</f>
        <v>-</v>
      </c>
      <c r="F136" s="585" t="str">
        <f>IF($A136&lt;DATE(2018,7,1),"-",INDEX('Annual Inflation'!$AM$49:$AT$49, MATCH(YEAR(EOMONTH($A136,6)), 'Annual Inflation'!$AM$6:$AT$6, 0))/100)</f>
        <v>-</v>
      </c>
      <c r="G136" s="588">
        <f t="shared" si="9"/>
        <v>90.2</v>
      </c>
      <c r="H136" s="588">
        <f t="shared" si="10"/>
        <v>224.1</v>
      </c>
      <c r="I136" s="588">
        <f t="shared" si="11"/>
        <v>224.1</v>
      </c>
      <c r="V136" s="471"/>
    </row>
    <row r="137" spans="1:22">
      <c r="A137" s="564">
        <v>40360</v>
      </c>
      <c r="B137" s="577">
        <f t="shared" si="8"/>
        <v>2011</v>
      </c>
      <c r="C137" s="566">
        <v>90</v>
      </c>
      <c r="D137" s="566">
        <v>223.6</v>
      </c>
      <c r="E137" s="585" t="str">
        <f>IF($A137&lt;DATE(2018,7,1),"-",INDEX('Annual Inflation'!$AM$52:$AT$52, MATCH(YEAR(EOMONTH($A137,6)), 'Annual Inflation'!$AM$6:$AT$6, 0))/100)</f>
        <v>-</v>
      </c>
      <c r="F137" s="585" t="str">
        <f>IF($A137&lt;DATE(2018,7,1),"-",INDEX('Annual Inflation'!$AM$49:$AT$49, MATCH(YEAR(EOMONTH($A137,6)), 'Annual Inflation'!$AM$6:$AT$6, 0))/100)</f>
        <v>-</v>
      </c>
      <c r="G137" s="588">
        <f t="shared" si="9"/>
        <v>90</v>
      </c>
      <c r="H137" s="588">
        <f t="shared" si="10"/>
        <v>223.6</v>
      </c>
      <c r="I137" s="588">
        <f t="shared" si="11"/>
        <v>223.6</v>
      </c>
      <c r="V137" s="471"/>
    </row>
    <row r="138" spans="1:22">
      <c r="A138" s="564">
        <v>40391</v>
      </c>
      <c r="B138" s="577">
        <f t="shared" si="8"/>
        <v>2011</v>
      </c>
      <c r="C138" s="566">
        <v>90.4</v>
      </c>
      <c r="D138" s="566">
        <v>224.5</v>
      </c>
      <c r="E138" s="585" t="str">
        <f>IF($A138&lt;DATE(2018,7,1),"-",INDEX('Annual Inflation'!$AM$52:$AT$52, MATCH(YEAR(EOMONTH($A138,6)), 'Annual Inflation'!$AM$6:$AT$6, 0))/100)</f>
        <v>-</v>
      </c>
      <c r="F138" s="585" t="str">
        <f>IF($A138&lt;DATE(2018,7,1),"-",INDEX('Annual Inflation'!$AM$49:$AT$49, MATCH(YEAR(EOMONTH($A138,6)), 'Annual Inflation'!$AM$6:$AT$6, 0))/100)</f>
        <v>-</v>
      </c>
      <c r="G138" s="588">
        <f t="shared" si="9"/>
        <v>90.4</v>
      </c>
      <c r="H138" s="588">
        <f t="shared" si="10"/>
        <v>224.5</v>
      </c>
      <c r="I138" s="588">
        <f t="shared" si="11"/>
        <v>224.5</v>
      </c>
      <c r="V138" s="471"/>
    </row>
    <row r="139" spans="1:22">
      <c r="A139" s="564">
        <v>40422</v>
      </c>
      <c r="B139" s="577">
        <f t="shared" si="8"/>
        <v>2011</v>
      </c>
      <c r="C139" s="566">
        <v>90.4</v>
      </c>
      <c r="D139" s="566">
        <v>225.3</v>
      </c>
      <c r="E139" s="585" t="str">
        <f>IF($A139&lt;DATE(2018,7,1),"-",INDEX('Annual Inflation'!$AM$52:$AT$52, MATCH(YEAR(EOMONTH($A139,6)), 'Annual Inflation'!$AM$6:$AT$6, 0))/100)</f>
        <v>-</v>
      </c>
      <c r="F139" s="585" t="str">
        <f>IF($A139&lt;DATE(2018,7,1),"-",INDEX('Annual Inflation'!$AM$49:$AT$49, MATCH(YEAR(EOMONTH($A139,6)), 'Annual Inflation'!$AM$6:$AT$6, 0))/100)</f>
        <v>-</v>
      </c>
      <c r="G139" s="588">
        <f t="shared" si="9"/>
        <v>90.4</v>
      </c>
      <c r="H139" s="588">
        <f t="shared" si="10"/>
        <v>225.3</v>
      </c>
      <c r="I139" s="588">
        <f t="shared" si="11"/>
        <v>225.3</v>
      </c>
      <c r="V139" s="471"/>
    </row>
    <row r="140" spans="1:22">
      <c r="A140" s="564">
        <v>40452</v>
      </c>
      <c r="B140" s="577">
        <f t="shared" si="8"/>
        <v>2011</v>
      </c>
      <c r="C140" s="566">
        <v>90.6</v>
      </c>
      <c r="D140" s="566">
        <v>225.8</v>
      </c>
      <c r="E140" s="585" t="str">
        <f>IF($A140&lt;DATE(2018,7,1),"-",INDEX('Annual Inflation'!$AM$52:$AT$52, MATCH(YEAR(EOMONTH($A140,6)), 'Annual Inflation'!$AM$6:$AT$6, 0))/100)</f>
        <v>-</v>
      </c>
      <c r="F140" s="585" t="str">
        <f>IF($A140&lt;DATE(2018,7,1),"-",INDEX('Annual Inflation'!$AM$49:$AT$49, MATCH(YEAR(EOMONTH($A140,6)), 'Annual Inflation'!$AM$6:$AT$6, 0))/100)</f>
        <v>-</v>
      </c>
      <c r="G140" s="588">
        <f t="shared" si="9"/>
        <v>90.6</v>
      </c>
      <c r="H140" s="588">
        <f t="shared" si="10"/>
        <v>225.8</v>
      </c>
      <c r="I140" s="588">
        <f t="shared" si="11"/>
        <v>225.8</v>
      </c>
      <c r="V140" s="471"/>
    </row>
    <row r="141" spans="1:22">
      <c r="A141" s="564">
        <v>40483</v>
      </c>
      <c r="B141" s="577">
        <f t="shared" si="8"/>
        <v>2011</v>
      </c>
      <c r="C141" s="566">
        <v>90.9</v>
      </c>
      <c r="D141" s="566">
        <v>226.8</v>
      </c>
      <c r="E141" s="585" t="str">
        <f>IF($A141&lt;DATE(2018,7,1),"-",INDEX('Annual Inflation'!$AM$52:$AT$52, MATCH(YEAR(EOMONTH($A141,6)), 'Annual Inflation'!$AM$6:$AT$6, 0))/100)</f>
        <v>-</v>
      </c>
      <c r="F141" s="585" t="str">
        <f>IF($A141&lt;DATE(2018,7,1),"-",INDEX('Annual Inflation'!$AM$49:$AT$49, MATCH(YEAR(EOMONTH($A141,6)), 'Annual Inflation'!$AM$6:$AT$6, 0))/100)</f>
        <v>-</v>
      </c>
      <c r="G141" s="588">
        <f t="shared" si="9"/>
        <v>90.9</v>
      </c>
      <c r="H141" s="588">
        <f t="shared" si="10"/>
        <v>226.8</v>
      </c>
      <c r="I141" s="588">
        <f t="shared" si="11"/>
        <v>226.8</v>
      </c>
      <c r="V141" s="471"/>
    </row>
    <row r="142" spans="1:22">
      <c r="A142" s="564">
        <v>40513</v>
      </c>
      <c r="B142" s="577">
        <f t="shared" si="8"/>
        <v>2011</v>
      </c>
      <c r="C142" s="566">
        <v>91.7</v>
      </c>
      <c r="D142" s="566">
        <v>228.4</v>
      </c>
      <c r="E142" s="585" t="str">
        <f>IF($A142&lt;DATE(2018,7,1),"-",INDEX('Annual Inflation'!$AM$52:$AT$52, MATCH(YEAR(EOMONTH($A142,6)), 'Annual Inflation'!$AM$6:$AT$6, 0))/100)</f>
        <v>-</v>
      </c>
      <c r="F142" s="585" t="str">
        <f>IF($A142&lt;DATE(2018,7,1),"-",INDEX('Annual Inflation'!$AM$49:$AT$49, MATCH(YEAR(EOMONTH($A142,6)), 'Annual Inflation'!$AM$6:$AT$6, 0))/100)</f>
        <v>-</v>
      </c>
      <c r="G142" s="588">
        <f t="shared" si="9"/>
        <v>91.7</v>
      </c>
      <c r="H142" s="588">
        <f t="shared" si="10"/>
        <v>228.4</v>
      </c>
      <c r="I142" s="588">
        <f t="shared" si="11"/>
        <v>228.4</v>
      </c>
      <c r="V142" s="471"/>
    </row>
    <row r="143" spans="1:22">
      <c r="A143" s="564">
        <v>40544</v>
      </c>
      <c r="B143" s="577">
        <f t="shared" si="8"/>
        <v>2011</v>
      </c>
      <c r="C143" s="566">
        <v>91.8</v>
      </c>
      <c r="D143" s="566">
        <v>229</v>
      </c>
      <c r="E143" s="585" t="str">
        <f>IF($A143&lt;DATE(2018,7,1),"-",INDEX('Annual Inflation'!$AM$52:$AT$52, MATCH(YEAR(EOMONTH($A143,6)), 'Annual Inflation'!$AM$6:$AT$6, 0))/100)</f>
        <v>-</v>
      </c>
      <c r="F143" s="585" t="str">
        <f>IF($A143&lt;DATE(2018,7,1),"-",INDEX('Annual Inflation'!$AM$49:$AT$49, MATCH(YEAR(EOMONTH($A143,6)), 'Annual Inflation'!$AM$6:$AT$6, 0))/100)</f>
        <v>-</v>
      </c>
      <c r="G143" s="588">
        <f t="shared" si="9"/>
        <v>91.8</v>
      </c>
      <c r="H143" s="588">
        <f t="shared" si="10"/>
        <v>229</v>
      </c>
      <c r="I143" s="588">
        <f t="shared" si="11"/>
        <v>229</v>
      </c>
      <c r="V143" s="471"/>
    </row>
    <row r="144" spans="1:22">
      <c r="A144" s="564">
        <v>40575</v>
      </c>
      <c r="B144" s="577">
        <f t="shared" si="8"/>
        <v>2011</v>
      </c>
      <c r="C144" s="566">
        <v>92.3</v>
      </c>
      <c r="D144" s="566">
        <v>231.3</v>
      </c>
      <c r="E144" s="585" t="str">
        <f>IF($A144&lt;DATE(2018,7,1),"-",INDEX('Annual Inflation'!$AM$52:$AT$52, MATCH(YEAR(EOMONTH($A144,6)), 'Annual Inflation'!$AM$6:$AT$6, 0))/100)</f>
        <v>-</v>
      </c>
      <c r="F144" s="585" t="str">
        <f>IF($A144&lt;DATE(2018,7,1),"-",INDEX('Annual Inflation'!$AM$49:$AT$49, MATCH(YEAR(EOMONTH($A144,6)), 'Annual Inflation'!$AM$6:$AT$6, 0))/100)</f>
        <v>-</v>
      </c>
      <c r="G144" s="588">
        <f t="shared" si="9"/>
        <v>92.3</v>
      </c>
      <c r="H144" s="588">
        <f t="shared" si="10"/>
        <v>231.3</v>
      </c>
      <c r="I144" s="588">
        <f t="shared" si="11"/>
        <v>231.3</v>
      </c>
      <c r="V144" s="471"/>
    </row>
    <row r="145" spans="1:22">
      <c r="A145" s="564">
        <v>40603</v>
      </c>
      <c r="B145" s="577">
        <f t="shared" si="8"/>
        <v>2011</v>
      </c>
      <c r="C145" s="566">
        <v>92.6</v>
      </c>
      <c r="D145" s="566">
        <v>232.5</v>
      </c>
      <c r="E145" s="585" t="str">
        <f>IF($A145&lt;DATE(2018,7,1),"-",INDEX('Annual Inflation'!$AM$52:$AT$52, MATCH(YEAR(EOMONTH($A145,6)), 'Annual Inflation'!$AM$6:$AT$6, 0))/100)</f>
        <v>-</v>
      </c>
      <c r="F145" s="585" t="str">
        <f>IF($A145&lt;DATE(2018,7,1),"-",INDEX('Annual Inflation'!$AM$49:$AT$49, MATCH(YEAR(EOMONTH($A145,6)), 'Annual Inflation'!$AM$6:$AT$6, 0))/100)</f>
        <v>-</v>
      </c>
      <c r="G145" s="588">
        <f t="shared" si="9"/>
        <v>92.6</v>
      </c>
      <c r="H145" s="588">
        <f t="shared" si="10"/>
        <v>232.5</v>
      </c>
      <c r="I145" s="588">
        <f t="shared" si="11"/>
        <v>232.5</v>
      </c>
      <c r="V145" s="471"/>
    </row>
    <row r="146" spans="1:22">
      <c r="A146" s="564">
        <v>40634</v>
      </c>
      <c r="B146" s="577">
        <f t="shared" si="8"/>
        <v>2012</v>
      </c>
      <c r="C146" s="566">
        <v>93.3</v>
      </c>
      <c r="D146" s="566">
        <v>234.4</v>
      </c>
      <c r="E146" s="585" t="str">
        <f>IF($A146&lt;DATE(2018,7,1),"-",INDEX('Annual Inflation'!$AM$52:$AT$52, MATCH(YEAR(EOMONTH($A146,6)), 'Annual Inflation'!$AM$6:$AT$6, 0))/100)</f>
        <v>-</v>
      </c>
      <c r="F146" s="585" t="str">
        <f>IF($A146&lt;DATE(2018,7,1),"-",INDEX('Annual Inflation'!$AM$49:$AT$49, MATCH(YEAR(EOMONTH($A146,6)), 'Annual Inflation'!$AM$6:$AT$6, 0))/100)</f>
        <v>-</v>
      </c>
      <c r="G146" s="588">
        <f t="shared" si="9"/>
        <v>93.3</v>
      </c>
      <c r="H146" s="588">
        <f t="shared" si="10"/>
        <v>234.4</v>
      </c>
      <c r="I146" s="588">
        <f t="shared" si="11"/>
        <v>234.4</v>
      </c>
      <c r="V146" s="471"/>
    </row>
    <row r="147" spans="1:22">
      <c r="A147" s="564">
        <v>40664</v>
      </c>
      <c r="B147" s="577">
        <f t="shared" si="8"/>
        <v>2012</v>
      </c>
      <c r="C147" s="566">
        <v>93.5</v>
      </c>
      <c r="D147" s="566">
        <v>235.2</v>
      </c>
      <c r="E147" s="585" t="str">
        <f>IF($A147&lt;DATE(2018,7,1),"-",INDEX('Annual Inflation'!$AM$52:$AT$52, MATCH(YEAR(EOMONTH($A147,6)), 'Annual Inflation'!$AM$6:$AT$6, 0))/100)</f>
        <v>-</v>
      </c>
      <c r="F147" s="585" t="str">
        <f>IF($A147&lt;DATE(2018,7,1),"-",INDEX('Annual Inflation'!$AM$49:$AT$49, MATCH(YEAR(EOMONTH($A147,6)), 'Annual Inflation'!$AM$6:$AT$6, 0))/100)</f>
        <v>-</v>
      </c>
      <c r="G147" s="588">
        <f t="shared" si="9"/>
        <v>93.5</v>
      </c>
      <c r="H147" s="588">
        <f t="shared" si="10"/>
        <v>235.2</v>
      </c>
      <c r="I147" s="588">
        <f t="shared" si="11"/>
        <v>235.2</v>
      </c>
      <c r="V147" s="471"/>
    </row>
    <row r="148" spans="1:22">
      <c r="A148" s="564">
        <v>40695</v>
      </c>
      <c r="B148" s="577">
        <f t="shared" si="8"/>
        <v>2012</v>
      </c>
      <c r="C148" s="566">
        <v>93.5</v>
      </c>
      <c r="D148" s="566">
        <v>235.2</v>
      </c>
      <c r="E148" s="585" t="str">
        <f>IF($A148&lt;DATE(2018,7,1),"-",INDEX('Annual Inflation'!$AM$52:$AT$52, MATCH(YEAR(EOMONTH($A148,6)), 'Annual Inflation'!$AM$6:$AT$6, 0))/100)</f>
        <v>-</v>
      </c>
      <c r="F148" s="585" t="str">
        <f>IF($A148&lt;DATE(2018,7,1),"-",INDEX('Annual Inflation'!$AM$49:$AT$49, MATCH(YEAR(EOMONTH($A148,6)), 'Annual Inflation'!$AM$6:$AT$6, 0))/100)</f>
        <v>-</v>
      </c>
      <c r="G148" s="588">
        <f t="shared" si="9"/>
        <v>93.5</v>
      </c>
      <c r="H148" s="588">
        <f t="shared" si="10"/>
        <v>235.2</v>
      </c>
      <c r="I148" s="588">
        <f t="shared" si="11"/>
        <v>235.2</v>
      </c>
      <c r="V148" s="471"/>
    </row>
    <row r="149" spans="1:22">
      <c r="A149" s="564">
        <v>40725</v>
      </c>
      <c r="B149" s="577">
        <f t="shared" si="8"/>
        <v>2012</v>
      </c>
      <c r="C149" s="566">
        <v>93.5</v>
      </c>
      <c r="D149" s="566">
        <v>234.7</v>
      </c>
      <c r="E149" s="585" t="str">
        <f>IF($A149&lt;DATE(2018,7,1),"-",INDEX('Annual Inflation'!$AM$52:$AT$52, MATCH(YEAR(EOMONTH($A149,6)), 'Annual Inflation'!$AM$6:$AT$6, 0))/100)</f>
        <v>-</v>
      </c>
      <c r="F149" s="585" t="str">
        <f>IF($A149&lt;DATE(2018,7,1),"-",INDEX('Annual Inflation'!$AM$49:$AT$49, MATCH(YEAR(EOMONTH($A149,6)), 'Annual Inflation'!$AM$6:$AT$6, 0))/100)</f>
        <v>-</v>
      </c>
      <c r="G149" s="588">
        <f t="shared" si="9"/>
        <v>93.5</v>
      </c>
      <c r="H149" s="588">
        <f t="shared" si="10"/>
        <v>234.7</v>
      </c>
      <c r="I149" s="588">
        <f t="shared" si="11"/>
        <v>234.7</v>
      </c>
      <c r="V149" s="471"/>
    </row>
    <row r="150" spans="1:22">
      <c r="A150" s="564">
        <v>40756</v>
      </c>
      <c r="B150" s="577">
        <f t="shared" si="8"/>
        <v>2012</v>
      </c>
      <c r="C150" s="566">
        <v>93.9</v>
      </c>
      <c r="D150" s="566">
        <v>236.1</v>
      </c>
      <c r="E150" s="585" t="str">
        <f>IF($A150&lt;DATE(2018,7,1),"-",INDEX('Annual Inflation'!$AM$52:$AT$52, MATCH(YEAR(EOMONTH($A150,6)), 'Annual Inflation'!$AM$6:$AT$6, 0))/100)</f>
        <v>-</v>
      </c>
      <c r="F150" s="585" t="str">
        <f>IF($A150&lt;DATE(2018,7,1),"-",INDEX('Annual Inflation'!$AM$49:$AT$49, MATCH(YEAR(EOMONTH($A150,6)), 'Annual Inflation'!$AM$6:$AT$6, 0))/100)</f>
        <v>-</v>
      </c>
      <c r="G150" s="588">
        <f t="shared" si="9"/>
        <v>93.9</v>
      </c>
      <c r="H150" s="588">
        <f t="shared" si="10"/>
        <v>236.1</v>
      </c>
      <c r="I150" s="588">
        <f t="shared" si="11"/>
        <v>236.1</v>
      </c>
      <c r="V150" s="471"/>
    </row>
    <row r="151" spans="1:22">
      <c r="A151" s="564">
        <v>40787</v>
      </c>
      <c r="B151" s="577">
        <f t="shared" si="8"/>
        <v>2012</v>
      </c>
      <c r="C151" s="566">
        <v>94.5</v>
      </c>
      <c r="D151" s="566">
        <v>237.9</v>
      </c>
      <c r="E151" s="585" t="str">
        <f>IF($A151&lt;DATE(2018,7,1),"-",INDEX('Annual Inflation'!$AM$52:$AT$52, MATCH(YEAR(EOMONTH($A151,6)), 'Annual Inflation'!$AM$6:$AT$6, 0))/100)</f>
        <v>-</v>
      </c>
      <c r="F151" s="585" t="str">
        <f>IF($A151&lt;DATE(2018,7,1),"-",INDEX('Annual Inflation'!$AM$49:$AT$49, MATCH(YEAR(EOMONTH($A151,6)), 'Annual Inflation'!$AM$6:$AT$6, 0))/100)</f>
        <v>-</v>
      </c>
      <c r="G151" s="588">
        <f t="shared" si="9"/>
        <v>94.5</v>
      </c>
      <c r="H151" s="588">
        <f t="shared" si="10"/>
        <v>237.9</v>
      </c>
      <c r="I151" s="588">
        <f t="shared" si="11"/>
        <v>237.9</v>
      </c>
      <c r="V151" s="471"/>
    </row>
    <row r="152" spans="1:22">
      <c r="A152" s="564">
        <v>40817</v>
      </c>
      <c r="B152" s="577">
        <f t="shared" si="8"/>
        <v>2012</v>
      </c>
      <c r="C152" s="566">
        <v>94.5</v>
      </c>
      <c r="D152" s="566">
        <v>238</v>
      </c>
      <c r="E152" s="585" t="str">
        <f>IF($A152&lt;DATE(2018,7,1),"-",INDEX('Annual Inflation'!$AM$52:$AT$52, MATCH(YEAR(EOMONTH($A152,6)), 'Annual Inflation'!$AM$6:$AT$6, 0))/100)</f>
        <v>-</v>
      </c>
      <c r="F152" s="585" t="str">
        <f>IF($A152&lt;DATE(2018,7,1),"-",INDEX('Annual Inflation'!$AM$49:$AT$49, MATCH(YEAR(EOMONTH($A152,6)), 'Annual Inflation'!$AM$6:$AT$6, 0))/100)</f>
        <v>-</v>
      </c>
      <c r="G152" s="588">
        <f t="shared" si="9"/>
        <v>94.5</v>
      </c>
      <c r="H152" s="588">
        <f t="shared" si="10"/>
        <v>238</v>
      </c>
      <c r="I152" s="588">
        <f t="shared" si="11"/>
        <v>238</v>
      </c>
      <c r="V152" s="471"/>
    </row>
    <row r="153" spans="1:22">
      <c r="A153" s="564">
        <v>40848</v>
      </c>
      <c r="B153" s="577">
        <f t="shared" si="8"/>
        <v>2012</v>
      </c>
      <c r="C153" s="566">
        <v>94.7</v>
      </c>
      <c r="D153" s="566">
        <v>238.5</v>
      </c>
      <c r="E153" s="585" t="str">
        <f>IF($A153&lt;DATE(2018,7,1),"-",INDEX('Annual Inflation'!$AM$52:$AT$52, MATCH(YEAR(EOMONTH($A153,6)), 'Annual Inflation'!$AM$6:$AT$6, 0))/100)</f>
        <v>-</v>
      </c>
      <c r="F153" s="585" t="str">
        <f>IF($A153&lt;DATE(2018,7,1),"-",INDEX('Annual Inflation'!$AM$49:$AT$49, MATCH(YEAR(EOMONTH($A153,6)), 'Annual Inflation'!$AM$6:$AT$6, 0))/100)</f>
        <v>-</v>
      </c>
      <c r="G153" s="588">
        <f t="shared" si="9"/>
        <v>94.7</v>
      </c>
      <c r="H153" s="588">
        <f t="shared" si="10"/>
        <v>238.5</v>
      </c>
      <c r="I153" s="588">
        <f t="shared" si="11"/>
        <v>238.5</v>
      </c>
      <c r="V153" s="471"/>
    </row>
    <row r="154" spans="1:22">
      <c r="A154" s="564">
        <v>40878</v>
      </c>
      <c r="B154" s="577">
        <f t="shared" si="8"/>
        <v>2012</v>
      </c>
      <c r="C154" s="566">
        <v>95</v>
      </c>
      <c r="D154" s="566">
        <v>239.4</v>
      </c>
      <c r="E154" s="585" t="str">
        <f>IF($A154&lt;DATE(2018,7,1),"-",INDEX('Annual Inflation'!$AM$52:$AT$52, MATCH(YEAR(EOMONTH($A154,6)), 'Annual Inflation'!$AM$6:$AT$6, 0))/100)</f>
        <v>-</v>
      </c>
      <c r="F154" s="585" t="str">
        <f>IF($A154&lt;DATE(2018,7,1),"-",INDEX('Annual Inflation'!$AM$49:$AT$49, MATCH(YEAR(EOMONTH($A154,6)), 'Annual Inflation'!$AM$6:$AT$6, 0))/100)</f>
        <v>-</v>
      </c>
      <c r="G154" s="588">
        <f t="shared" si="9"/>
        <v>95</v>
      </c>
      <c r="H154" s="588">
        <f t="shared" si="10"/>
        <v>239.4</v>
      </c>
      <c r="I154" s="588">
        <f t="shared" si="11"/>
        <v>239.4</v>
      </c>
      <c r="V154" s="471"/>
    </row>
    <row r="155" spans="1:22">
      <c r="A155" s="564">
        <v>40909</v>
      </c>
      <c r="B155" s="577">
        <f t="shared" si="8"/>
        <v>2012</v>
      </c>
      <c r="C155" s="566">
        <v>94.7</v>
      </c>
      <c r="D155" s="566">
        <v>238</v>
      </c>
      <c r="E155" s="585" t="str">
        <f>IF($A155&lt;DATE(2018,7,1),"-",INDEX('Annual Inflation'!$AM$52:$AT$52, MATCH(YEAR(EOMONTH($A155,6)), 'Annual Inflation'!$AM$6:$AT$6, 0))/100)</f>
        <v>-</v>
      </c>
      <c r="F155" s="585" t="str">
        <f>IF($A155&lt;DATE(2018,7,1),"-",INDEX('Annual Inflation'!$AM$49:$AT$49, MATCH(YEAR(EOMONTH($A155,6)), 'Annual Inflation'!$AM$6:$AT$6, 0))/100)</f>
        <v>-</v>
      </c>
      <c r="G155" s="588">
        <f t="shared" si="9"/>
        <v>94.7</v>
      </c>
      <c r="H155" s="588">
        <f t="shared" si="10"/>
        <v>238</v>
      </c>
      <c r="I155" s="588">
        <f t="shared" si="11"/>
        <v>238</v>
      </c>
      <c r="V155" s="471"/>
    </row>
    <row r="156" spans="1:22">
      <c r="A156" s="564">
        <v>40940</v>
      </c>
      <c r="B156" s="577">
        <f t="shared" si="8"/>
        <v>2012</v>
      </c>
      <c r="C156" s="566">
        <v>95.2</v>
      </c>
      <c r="D156" s="566">
        <v>239.9</v>
      </c>
      <c r="E156" s="585" t="str">
        <f>IF($A156&lt;DATE(2018,7,1),"-",INDEX('Annual Inflation'!$AM$52:$AT$52, MATCH(YEAR(EOMONTH($A156,6)), 'Annual Inflation'!$AM$6:$AT$6, 0))/100)</f>
        <v>-</v>
      </c>
      <c r="F156" s="585" t="str">
        <f>IF($A156&lt;DATE(2018,7,1),"-",INDEX('Annual Inflation'!$AM$49:$AT$49, MATCH(YEAR(EOMONTH($A156,6)), 'Annual Inflation'!$AM$6:$AT$6, 0))/100)</f>
        <v>-</v>
      </c>
      <c r="G156" s="588">
        <f t="shared" si="9"/>
        <v>95.2</v>
      </c>
      <c r="H156" s="588">
        <f t="shared" si="10"/>
        <v>239.9</v>
      </c>
      <c r="I156" s="588">
        <f t="shared" si="11"/>
        <v>239.9</v>
      </c>
      <c r="V156" s="471"/>
    </row>
    <row r="157" spans="1:22">
      <c r="A157" s="564">
        <v>40969</v>
      </c>
      <c r="B157" s="577">
        <f t="shared" si="8"/>
        <v>2012</v>
      </c>
      <c r="C157" s="566">
        <v>95.4</v>
      </c>
      <c r="D157" s="566">
        <v>240.8</v>
      </c>
      <c r="E157" s="585" t="str">
        <f>IF($A157&lt;DATE(2018,7,1),"-",INDEX('Annual Inflation'!$AM$52:$AT$52, MATCH(YEAR(EOMONTH($A157,6)), 'Annual Inflation'!$AM$6:$AT$6, 0))/100)</f>
        <v>-</v>
      </c>
      <c r="F157" s="585" t="str">
        <f>IF($A157&lt;DATE(2018,7,1),"-",INDEX('Annual Inflation'!$AM$49:$AT$49, MATCH(YEAR(EOMONTH($A157,6)), 'Annual Inflation'!$AM$6:$AT$6, 0))/100)</f>
        <v>-</v>
      </c>
      <c r="G157" s="588">
        <f t="shared" si="9"/>
        <v>95.4</v>
      </c>
      <c r="H157" s="588">
        <f t="shared" si="10"/>
        <v>240.8</v>
      </c>
      <c r="I157" s="588">
        <f t="shared" si="11"/>
        <v>240.8</v>
      </c>
      <c r="V157" s="471"/>
    </row>
    <row r="158" spans="1:22">
      <c r="A158" s="564">
        <v>41000</v>
      </c>
      <c r="B158" s="577">
        <f t="shared" si="8"/>
        <v>2013</v>
      </c>
      <c r="C158" s="566">
        <v>95.9</v>
      </c>
      <c r="D158" s="566">
        <v>242.5</v>
      </c>
      <c r="E158" s="585" t="str">
        <f>IF($A158&lt;DATE(2018,7,1),"-",INDEX('Annual Inflation'!$AM$52:$AT$52, MATCH(YEAR(EOMONTH($A158,6)), 'Annual Inflation'!$AM$6:$AT$6, 0))/100)</f>
        <v>-</v>
      </c>
      <c r="F158" s="585" t="str">
        <f>IF($A158&lt;DATE(2018,7,1),"-",INDEX('Annual Inflation'!$AM$49:$AT$49, MATCH(YEAR(EOMONTH($A158,6)), 'Annual Inflation'!$AM$6:$AT$6, 0))/100)</f>
        <v>-</v>
      </c>
      <c r="G158" s="588">
        <f t="shared" si="9"/>
        <v>95.9</v>
      </c>
      <c r="H158" s="588">
        <f t="shared" si="10"/>
        <v>242.5</v>
      </c>
      <c r="I158" s="588">
        <f t="shared" si="11"/>
        <v>242.5</v>
      </c>
      <c r="V158" s="471"/>
    </row>
    <row r="159" spans="1:22">
      <c r="A159" s="564">
        <v>41030</v>
      </c>
      <c r="B159" s="577">
        <f t="shared" si="8"/>
        <v>2013</v>
      </c>
      <c r="C159" s="566">
        <v>95.9</v>
      </c>
      <c r="D159" s="566">
        <v>242.4</v>
      </c>
      <c r="E159" s="585" t="str">
        <f>IF($A159&lt;DATE(2018,7,1),"-",INDEX('Annual Inflation'!$AM$52:$AT$52, MATCH(YEAR(EOMONTH($A159,6)), 'Annual Inflation'!$AM$6:$AT$6, 0))/100)</f>
        <v>-</v>
      </c>
      <c r="F159" s="585" t="str">
        <f>IF($A159&lt;DATE(2018,7,1),"-",INDEX('Annual Inflation'!$AM$49:$AT$49, MATCH(YEAR(EOMONTH($A159,6)), 'Annual Inflation'!$AM$6:$AT$6, 0))/100)</f>
        <v>-</v>
      </c>
      <c r="G159" s="588">
        <f t="shared" si="9"/>
        <v>95.9</v>
      </c>
      <c r="H159" s="588">
        <f t="shared" si="10"/>
        <v>242.4</v>
      </c>
      <c r="I159" s="588">
        <f t="shared" si="11"/>
        <v>242.4</v>
      </c>
      <c r="V159" s="471"/>
    </row>
    <row r="160" spans="1:22">
      <c r="A160" s="564">
        <v>41061</v>
      </c>
      <c r="B160" s="577">
        <f t="shared" si="8"/>
        <v>2013</v>
      </c>
      <c r="C160" s="566">
        <v>95.6</v>
      </c>
      <c r="D160" s="566">
        <v>241.8</v>
      </c>
      <c r="E160" s="585" t="str">
        <f>IF($A160&lt;DATE(2018,7,1),"-",INDEX('Annual Inflation'!$AM$52:$AT$52, MATCH(YEAR(EOMONTH($A160,6)), 'Annual Inflation'!$AM$6:$AT$6, 0))/100)</f>
        <v>-</v>
      </c>
      <c r="F160" s="585" t="str">
        <f>IF($A160&lt;DATE(2018,7,1),"-",INDEX('Annual Inflation'!$AM$49:$AT$49, MATCH(YEAR(EOMONTH($A160,6)), 'Annual Inflation'!$AM$6:$AT$6, 0))/100)</f>
        <v>-</v>
      </c>
      <c r="G160" s="588">
        <f t="shared" si="9"/>
        <v>95.6</v>
      </c>
      <c r="H160" s="588">
        <f t="shared" si="10"/>
        <v>241.8</v>
      </c>
      <c r="I160" s="588">
        <f t="shared" si="11"/>
        <v>241.8</v>
      </c>
      <c r="V160" s="471"/>
    </row>
    <row r="161" spans="1:22">
      <c r="A161" s="564">
        <v>41091</v>
      </c>
      <c r="B161" s="577">
        <f t="shared" si="8"/>
        <v>2013</v>
      </c>
      <c r="C161" s="566">
        <v>95.7</v>
      </c>
      <c r="D161" s="566">
        <v>242.1</v>
      </c>
      <c r="E161" s="585" t="str">
        <f>IF($A161&lt;DATE(2018,7,1),"-",INDEX('Annual Inflation'!$AM$52:$AT$52, MATCH(YEAR(EOMONTH($A161,6)), 'Annual Inflation'!$AM$6:$AT$6, 0))/100)</f>
        <v>-</v>
      </c>
      <c r="F161" s="585" t="str">
        <f>IF($A161&lt;DATE(2018,7,1),"-",INDEX('Annual Inflation'!$AM$49:$AT$49, MATCH(YEAR(EOMONTH($A161,6)), 'Annual Inflation'!$AM$6:$AT$6, 0))/100)</f>
        <v>-</v>
      </c>
      <c r="G161" s="588">
        <f t="shared" si="9"/>
        <v>95.7</v>
      </c>
      <c r="H161" s="588">
        <f t="shared" si="10"/>
        <v>242.1</v>
      </c>
      <c r="I161" s="588">
        <f t="shared" si="11"/>
        <v>242.1</v>
      </c>
      <c r="V161" s="471"/>
    </row>
    <row r="162" spans="1:22">
      <c r="A162" s="564">
        <v>41122</v>
      </c>
      <c r="B162" s="577">
        <f t="shared" si="8"/>
        <v>2013</v>
      </c>
      <c r="C162" s="566">
        <v>96.1</v>
      </c>
      <c r="D162" s="566">
        <v>243</v>
      </c>
      <c r="E162" s="585" t="str">
        <f>IF($A162&lt;DATE(2018,7,1),"-",INDEX('Annual Inflation'!$AM$52:$AT$52, MATCH(YEAR(EOMONTH($A162,6)), 'Annual Inflation'!$AM$6:$AT$6, 0))/100)</f>
        <v>-</v>
      </c>
      <c r="F162" s="585" t="str">
        <f>IF($A162&lt;DATE(2018,7,1),"-",INDEX('Annual Inflation'!$AM$49:$AT$49, MATCH(YEAR(EOMONTH($A162,6)), 'Annual Inflation'!$AM$6:$AT$6, 0))/100)</f>
        <v>-</v>
      </c>
      <c r="G162" s="588">
        <f t="shared" si="9"/>
        <v>96.1</v>
      </c>
      <c r="H162" s="588">
        <f t="shared" si="10"/>
        <v>243</v>
      </c>
      <c r="I162" s="588">
        <f t="shared" si="11"/>
        <v>243</v>
      </c>
      <c r="V162" s="471"/>
    </row>
    <row r="163" spans="1:22">
      <c r="A163" s="564">
        <v>41153</v>
      </c>
      <c r="B163" s="577">
        <f t="shared" si="8"/>
        <v>2013</v>
      </c>
      <c r="C163" s="566">
        <v>96.4</v>
      </c>
      <c r="D163" s="566">
        <v>244.2</v>
      </c>
      <c r="E163" s="585" t="str">
        <f>IF($A163&lt;DATE(2018,7,1),"-",INDEX('Annual Inflation'!$AM$52:$AT$52, MATCH(YEAR(EOMONTH($A163,6)), 'Annual Inflation'!$AM$6:$AT$6, 0))/100)</f>
        <v>-</v>
      </c>
      <c r="F163" s="585" t="str">
        <f>IF($A163&lt;DATE(2018,7,1),"-",INDEX('Annual Inflation'!$AM$49:$AT$49, MATCH(YEAR(EOMONTH($A163,6)), 'Annual Inflation'!$AM$6:$AT$6, 0))/100)</f>
        <v>-</v>
      </c>
      <c r="G163" s="588">
        <f t="shared" si="9"/>
        <v>96.4</v>
      </c>
      <c r="H163" s="588">
        <f t="shared" si="10"/>
        <v>244.2</v>
      </c>
      <c r="I163" s="588">
        <f t="shared" si="11"/>
        <v>244.2</v>
      </c>
      <c r="V163" s="471"/>
    </row>
    <row r="164" spans="1:22">
      <c r="A164" s="564">
        <v>41183</v>
      </c>
      <c r="B164" s="577">
        <f t="shared" si="8"/>
        <v>2013</v>
      </c>
      <c r="C164" s="566">
        <v>96.8</v>
      </c>
      <c r="D164" s="566">
        <v>245.6</v>
      </c>
      <c r="E164" s="585" t="str">
        <f>IF($A164&lt;DATE(2018,7,1),"-",INDEX('Annual Inflation'!$AM$52:$AT$52, MATCH(YEAR(EOMONTH($A164,6)), 'Annual Inflation'!$AM$6:$AT$6, 0))/100)</f>
        <v>-</v>
      </c>
      <c r="F164" s="585" t="str">
        <f>IF($A164&lt;DATE(2018,7,1),"-",INDEX('Annual Inflation'!$AM$49:$AT$49, MATCH(YEAR(EOMONTH($A164,6)), 'Annual Inflation'!$AM$6:$AT$6, 0))/100)</f>
        <v>-</v>
      </c>
      <c r="G164" s="588">
        <f t="shared" si="9"/>
        <v>96.8</v>
      </c>
      <c r="H164" s="588">
        <f t="shared" si="10"/>
        <v>245.6</v>
      </c>
      <c r="I164" s="588">
        <f t="shared" si="11"/>
        <v>245.6</v>
      </c>
      <c r="V164" s="471"/>
    </row>
    <row r="165" spans="1:22">
      <c r="A165" s="564">
        <v>41214</v>
      </c>
      <c r="B165" s="577">
        <f t="shared" si="8"/>
        <v>2013</v>
      </c>
      <c r="C165" s="566">
        <v>97</v>
      </c>
      <c r="D165" s="566">
        <v>245.6</v>
      </c>
      <c r="E165" s="585" t="str">
        <f>IF($A165&lt;DATE(2018,7,1),"-",INDEX('Annual Inflation'!$AM$52:$AT$52, MATCH(YEAR(EOMONTH($A165,6)), 'Annual Inflation'!$AM$6:$AT$6, 0))/100)</f>
        <v>-</v>
      </c>
      <c r="F165" s="585" t="str">
        <f>IF($A165&lt;DATE(2018,7,1),"-",INDEX('Annual Inflation'!$AM$49:$AT$49, MATCH(YEAR(EOMONTH($A165,6)), 'Annual Inflation'!$AM$6:$AT$6, 0))/100)</f>
        <v>-</v>
      </c>
      <c r="G165" s="588">
        <f t="shared" si="9"/>
        <v>97</v>
      </c>
      <c r="H165" s="588">
        <f t="shared" si="10"/>
        <v>245.6</v>
      </c>
      <c r="I165" s="588">
        <f t="shared" si="11"/>
        <v>245.6</v>
      </c>
      <c r="V165" s="471"/>
    </row>
    <row r="166" spans="1:22">
      <c r="A166" s="564">
        <v>41244</v>
      </c>
      <c r="B166" s="577">
        <f t="shared" si="8"/>
        <v>2013</v>
      </c>
      <c r="C166" s="566">
        <v>97.3</v>
      </c>
      <c r="D166" s="566">
        <v>246.8</v>
      </c>
      <c r="E166" s="585" t="str">
        <f>IF($A166&lt;DATE(2018,7,1),"-",INDEX('Annual Inflation'!$AM$52:$AT$52, MATCH(YEAR(EOMONTH($A166,6)), 'Annual Inflation'!$AM$6:$AT$6, 0))/100)</f>
        <v>-</v>
      </c>
      <c r="F166" s="585" t="str">
        <f>IF($A166&lt;DATE(2018,7,1),"-",INDEX('Annual Inflation'!$AM$49:$AT$49, MATCH(YEAR(EOMONTH($A166,6)), 'Annual Inflation'!$AM$6:$AT$6, 0))/100)</f>
        <v>-</v>
      </c>
      <c r="G166" s="588">
        <f t="shared" si="9"/>
        <v>97.3</v>
      </c>
      <c r="H166" s="588">
        <f t="shared" si="10"/>
        <v>246.8</v>
      </c>
      <c r="I166" s="588">
        <f t="shared" si="11"/>
        <v>246.8</v>
      </c>
      <c r="V166" s="471"/>
    </row>
    <row r="167" spans="1:22">
      <c r="A167" s="564">
        <v>41275</v>
      </c>
      <c r="B167" s="577">
        <f t="shared" si="8"/>
        <v>2013</v>
      </c>
      <c r="C167" s="566">
        <v>97</v>
      </c>
      <c r="D167" s="566">
        <v>245.8</v>
      </c>
      <c r="E167" s="585" t="str">
        <f>IF($A167&lt;DATE(2018,7,1),"-",INDEX('Annual Inflation'!$AM$52:$AT$52, MATCH(YEAR(EOMONTH($A167,6)), 'Annual Inflation'!$AM$6:$AT$6, 0))/100)</f>
        <v>-</v>
      </c>
      <c r="F167" s="585" t="str">
        <f>IF($A167&lt;DATE(2018,7,1),"-",INDEX('Annual Inflation'!$AM$49:$AT$49, MATCH(YEAR(EOMONTH($A167,6)), 'Annual Inflation'!$AM$6:$AT$6, 0))/100)</f>
        <v>-</v>
      </c>
      <c r="G167" s="588">
        <f t="shared" si="9"/>
        <v>97</v>
      </c>
      <c r="H167" s="588">
        <f t="shared" si="10"/>
        <v>245.8</v>
      </c>
      <c r="I167" s="588">
        <f t="shared" si="11"/>
        <v>245.8</v>
      </c>
      <c r="V167" s="471"/>
    </row>
    <row r="168" spans="1:22">
      <c r="A168" s="564">
        <v>41306</v>
      </c>
      <c r="B168" s="577">
        <f t="shared" si="8"/>
        <v>2013</v>
      </c>
      <c r="C168" s="566">
        <v>97.5</v>
      </c>
      <c r="D168" s="566">
        <v>247.6</v>
      </c>
      <c r="E168" s="585" t="str">
        <f>IF($A168&lt;DATE(2018,7,1),"-",INDEX('Annual Inflation'!$AM$52:$AT$52, MATCH(YEAR(EOMONTH($A168,6)), 'Annual Inflation'!$AM$6:$AT$6, 0))/100)</f>
        <v>-</v>
      </c>
      <c r="F168" s="585" t="str">
        <f>IF($A168&lt;DATE(2018,7,1),"-",INDEX('Annual Inflation'!$AM$49:$AT$49, MATCH(YEAR(EOMONTH($A168,6)), 'Annual Inflation'!$AM$6:$AT$6, 0))/100)</f>
        <v>-</v>
      </c>
      <c r="G168" s="588">
        <f t="shared" si="9"/>
        <v>97.5</v>
      </c>
      <c r="H168" s="588">
        <f t="shared" si="10"/>
        <v>247.6</v>
      </c>
      <c r="I168" s="588">
        <f t="shared" si="11"/>
        <v>247.6</v>
      </c>
      <c r="V168" s="471"/>
    </row>
    <row r="169" spans="1:22">
      <c r="A169" s="564">
        <v>41334</v>
      </c>
      <c r="B169" s="577">
        <f t="shared" si="8"/>
        <v>2013</v>
      </c>
      <c r="C169" s="566">
        <v>97.8</v>
      </c>
      <c r="D169" s="566">
        <v>248.7</v>
      </c>
      <c r="E169" s="585" t="str">
        <f>IF($A169&lt;DATE(2018,7,1),"-",INDEX('Annual Inflation'!$AM$52:$AT$52, MATCH(YEAR(EOMONTH($A169,6)), 'Annual Inflation'!$AM$6:$AT$6, 0))/100)</f>
        <v>-</v>
      </c>
      <c r="F169" s="585" t="str">
        <f>IF($A169&lt;DATE(2018,7,1),"-",INDEX('Annual Inflation'!$AM$49:$AT$49, MATCH(YEAR(EOMONTH($A169,6)), 'Annual Inflation'!$AM$6:$AT$6, 0))/100)</f>
        <v>-</v>
      </c>
      <c r="G169" s="588">
        <f t="shared" si="9"/>
        <v>97.8</v>
      </c>
      <c r="H169" s="588">
        <f t="shared" si="10"/>
        <v>248.7</v>
      </c>
      <c r="I169" s="588">
        <f t="shared" si="11"/>
        <v>248.7</v>
      </c>
      <c r="V169" s="471"/>
    </row>
    <row r="170" spans="1:22">
      <c r="A170" s="564">
        <v>41365</v>
      </c>
      <c r="B170" s="577">
        <f t="shared" si="8"/>
        <v>2014</v>
      </c>
      <c r="C170" s="566">
        <v>98</v>
      </c>
      <c r="D170" s="566">
        <v>249.5</v>
      </c>
      <c r="E170" s="585" t="str">
        <f>IF($A170&lt;DATE(2018,7,1),"-",INDEX('Annual Inflation'!$AM$52:$AT$52, MATCH(YEAR(EOMONTH($A170,6)), 'Annual Inflation'!$AM$6:$AT$6, 0))/100)</f>
        <v>-</v>
      </c>
      <c r="F170" s="585" t="str">
        <f>IF($A170&lt;DATE(2018,7,1),"-",INDEX('Annual Inflation'!$AM$49:$AT$49, MATCH(YEAR(EOMONTH($A170,6)), 'Annual Inflation'!$AM$6:$AT$6, 0))/100)</f>
        <v>-</v>
      </c>
      <c r="G170" s="588">
        <f t="shared" si="9"/>
        <v>98</v>
      </c>
      <c r="H170" s="588">
        <f t="shared" si="10"/>
        <v>249.5</v>
      </c>
      <c r="I170" s="588">
        <f t="shared" si="11"/>
        <v>249.5</v>
      </c>
      <c r="V170" s="471"/>
    </row>
    <row r="171" spans="1:22">
      <c r="A171" s="564">
        <v>41395</v>
      </c>
      <c r="B171" s="577">
        <f t="shared" si="8"/>
        <v>2014</v>
      </c>
      <c r="C171" s="566">
        <v>98.2</v>
      </c>
      <c r="D171" s="566">
        <v>250</v>
      </c>
      <c r="E171" s="585" t="str">
        <f>IF($A171&lt;DATE(2018,7,1),"-",INDEX('Annual Inflation'!$AM$52:$AT$52, MATCH(YEAR(EOMONTH($A171,6)), 'Annual Inflation'!$AM$6:$AT$6, 0))/100)</f>
        <v>-</v>
      </c>
      <c r="F171" s="585" t="str">
        <f>IF($A171&lt;DATE(2018,7,1),"-",INDEX('Annual Inflation'!$AM$49:$AT$49, MATCH(YEAR(EOMONTH($A171,6)), 'Annual Inflation'!$AM$6:$AT$6, 0))/100)</f>
        <v>-</v>
      </c>
      <c r="G171" s="588">
        <f t="shared" si="9"/>
        <v>98.2</v>
      </c>
      <c r="H171" s="588">
        <f t="shared" si="10"/>
        <v>250</v>
      </c>
      <c r="I171" s="588">
        <f t="shared" si="11"/>
        <v>250</v>
      </c>
      <c r="V171" s="471"/>
    </row>
    <row r="172" spans="1:22">
      <c r="A172" s="564">
        <v>41426</v>
      </c>
      <c r="B172" s="577">
        <f t="shared" si="8"/>
        <v>2014</v>
      </c>
      <c r="C172" s="566">
        <v>98</v>
      </c>
      <c r="D172" s="566">
        <v>249.7</v>
      </c>
      <c r="E172" s="585" t="str">
        <f>IF($A172&lt;DATE(2018,7,1),"-",INDEX('Annual Inflation'!$AM$52:$AT$52, MATCH(YEAR(EOMONTH($A172,6)), 'Annual Inflation'!$AM$6:$AT$6, 0))/100)</f>
        <v>-</v>
      </c>
      <c r="F172" s="585" t="str">
        <f>IF($A172&lt;DATE(2018,7,1),"-",INDEX('Annual Inflation'!$AM$49:$AT$49, MATCH(YEAR(EOMONTH($A172,6)), 'Annual Inflation'!$AM$6:$AT$6, 0))/100)</f>
        <v>-</v>
      </c>
      <c r="G172" s="588">
        <f t="shared" si="9"/>
        <v>98</v>
      </c>
      <c r="H172" s="588">
        <f t="shared" si="10"/>
        <v>249.7</v>
      </c>
      <c r="I172" s="588">
        <f t="shared" si="11"/>
        <v>249.7</v>
      </c>
      <c r="V172" s="471"/>
    </row>
    <row r="173" spans="1:22">
      <c r="A173" s="564">
        <v>41456</v>
      </c>
      <c r="B173" s="577">
        <f t="shared" si="8"/>
        <v>2014</v>
      </c>
      <c r="C173" s="566">
        <v>98</v>
      </c>
      <c r="D173" s="566">
        <v>249.7</v>
      </c>
      <c r="E173" s="585" t="str">
        <f>IF($A173&lt;DATE(2018,7,1),"-",INDEX('Annual Inflation'!$AM$52:$AT$52, MATCH(YEAR(EOMONTH($A173,6)), 'Annual Inflation'!$AM$6:$AT$6, 0))/100)</f>
        <v>-</v>
      </c>
      <c r="F173" s="585" t="str">
        <f>IF($A173&lt;DATE(2018,7,1),"-",INDEX('Annual Inflation'!$AM$49:$AT$49, MATCH(YEAR(EOMONTH($A173,6)), 'Annual Inflation'!$AM$6:$AT$6, 0))/100)</f>
        <v>-</v>
      </c>
      <c r="G173" s="588">
        <f t="shared" si="9"/>
        <v>98</v>
      </c>
      <c r="H173" s="588">
        <f t="shared" si="10"/>
        <v>249.7</v>
      </c>
      <c r="I173" s="588">
        <f t="shared" si="11"/>
        <v>249.7</v>
      </c>
      <c r="V173" s="471"/>
    </row>
    <row r="174" spans="1:22">
      <c r="A174" s="564">
        <v>41487</v>
      </c>
      <c r="B174" s="577">
        <f t="shared" si="8"/>
        <v>2014</v>
      </c>
      <c r="C174" s="566">
        <v>98.4</v>
      </c>
      <c r="D174" s="566">
        <v>251</v>
      </c>
      <c r="E174" s="585" t="str">
        <f>IF($A174&lt;DATE(2018,7,1),"-",INDEX('Annual Inflation'!$AM$52:$AT$52, MATCH(YEAR(EOMONTH($A174,6)), 'Annual Inflation'!$AM$6:$AT$6, 0))/100)</f>
        <v>-</v>
      </c>
      <c r="F174" s="585" t="str">
        <f>IF($A174&lt;DATE(2018,7,1),"-",INDEX('Annual Inflation'!$AM$49:$AT$49, MATCH(YEAR(EOMONTH($A174,6)), 'Annual Inflation'!$AM$6:$AT$6, 0))/100)</f>
        <v>-</v>
      </c>
      <c r="G174" s="588">
        <f t="shared" si="9"/>
        <v>98.4</v>
      </c>
      <c r="H174" s="588">
        <f t="shared" si="10"/>
        <v>251</v>
      </c>
      <c r="I174" s="588">
        <f t="shared" si="11"/>
        <v>251</v>
      </c>
      <c r="V174" s="471"/>
    </row>
    <row r="175" spans="1:22">
      <c r="A175" s="564">
        <v>41518</v>
      </c>
      <c r="B175" s="577">
        <f t="shared" si="8"/>
        <v>2014</v>
      </c>
      <c r="C175" s="566">
        <v>98.7</v>
      </c>
      <c r="D175" s="566">
        <v>251.9</v>
      </c>
      <c r="E175" s="585" t="str">
        <f>IF($A175&lt;DATE(2018,7,1),"-",INDEX('Annual Inflation'!$AM$52:$AT$52, MATCH(YEAR(EOMONTH($A175,6)), 'Annual Inflation'!$AM$6:$AT$6, 0))/100)</f>
        <v>-</v>
      </c>
      <c r="F175" s="585" t="str">
        <f>IF($A175&lt;DATE(2018,7,1),"-",INDEX('Annual Inflation'!$AM$49:$AT$49, MATCH(YEAR(EOMONTH($A175,6)), 'Annual Inflation'!$AM$6:$AT$6, 0))/100)</f>
        <v>-</v>
      </c>
      <c r="G175" s="588">
        <f t="shared" si="9"/>
        <v>98.7</v>
      </c>
      <c r="H175" s="588">
        <f t="shared" si="10"/>
        <v>251.9</v>
      </c>
      <c r="I175" s="588">
        <f t="shared" si="11"/>
        <v>251.9</v>
      </c>
      <c r="V175" s="471"/>
    </row>
    <row r="176" spans="1:22">
      <c r="A176" s="564">
        <v>41548</v>
      </c>
      <c r="B176" s="577">
        <f t="shared" si="8"/>
        <v>2014</v>
      </c>
      <c r="C176" s="566">
        <v>98.8</v>
      </c>
      <c r="D176" s="566">
        <v>251.9</v>
      </c>
      <c r="E176" s="585" t="str">
        <f>IF($A176&lt;DATE(2018,7,1),"-",INDEX('Annual Inflation'!$AM$52:$AT$52, MATCH(YEAR(EOMONTH($A176,6)), 'Annual Inflation'!$AM$6:$AT$6, 0))/100)</f>
        <v>-</v>
      </c>
      <c r="F176" s="585" t="str">
        <f>IF($A176&lt;DATE(2018,7,1),"-",INDEX('Annual Inflation'!$AM$49:$AT$49, MATCH(YEAR(EOMONTH($A176,6)), 'Annual Inflation'!$AM$6:$AT$6, 0))/100)</f>
        <v>-</v>
      </c>
      <c r="G176" s="588">
        <f t="shared" si="9"/>
        <v>98.8</v>
      </c>
      <c r="H176" s="588">
        <f t="shared" si="10"/>
        <v>251.9</v>
      </c>
      <c r="I176" s="588">
        <f t="shared" si="11"/>
        <v>251.9</v>
      </c>
      <c r="V176" s="471"/>
    </row>
    <row r="177" spans="1:22">
      <c r="A177" s="564">
        <v>41579</v>
      </c>
      <c r="B177" s="577">
        <f t="shared" si="8"/>
        <v>2014</v>
      </c>
      <c r="C177" s="566">
        <v>98.8</v>
      </c>
      <c r="D177" s="566">
        <v>252.1</v>
      </c>
      <c r="E177" s="585" t="str">
        <f>IF($A177&lt;DATE(2018,7,1),"-",INDEX('Annual Inflation'!$AM$52:$AT$52, MATCH(YEAR(EOMONTH($A177,6)), 'Annual Inflation'!$AM$6:$AT$6, 0))/100)</f>
        <v>-</v>
      </c>
      <c r="F177" s="585" t="str">
        <f>IF($A177&lt;DATE(2018,7,1),"-",INDEX('Annual Inflation'!$AM$49:$AT$49, MATCH(YEAR(EOMONTH($A177,6)), 'Annual Inflation'!$AM$6:$AT$6, 0))/100)</f>
        <v>-</v>
      </c>
      <c r="G177" s="588">
        <f t="shared" si="9"/>
        <v>98.8</v>
      </c>
      <c r="H177" s="588">
        <f t="shared" si="10"/>
        <v>252.1</v>
      </c>
      <c r="I177" s="588">
        <f t="shared" si="11"/>
        <v>252.1</v>
      </c>
      <c r="V177" s="471"/>
    </row>
    <row r="178" spans="1:22">
      <c r="A178" s="564">
        <v>41609</v>
      </c>
      <c r="B178" s="577">
        <f t="shared" si="8"/>
        <v>2014</v>
      </c>
      <c r="C178" s="566">
        <v>99.2</v>
      </c>
      <c r="D178" s="566">
        <v>253.4</v>
      </c>
      <c r="E178" s="585" t="str">
        <f>IF($A178&lt;DATE(2018,7,1),"-",INDEX('Annual Inflation'!$AM$52:$AT$52, MATCH(YEAR(EOMONTH($A178,6)), 'Annual Inflation'!$AM$6:$AT$6, 0))/100)</f>
        <v>-</v>
      </c>
      <c r="F178" s="585" t="str">
        <f>IF($A178&lt;DATE(2018,7,1),"-",INDEX('Annual Inflation'!$AM$49:$AT$49, MATCH(YEAR(EOMONTH($A178,6)), 'Annual Inflation'!$AM$6:$AT$6, 0))/100)</f>
        <v>-</v>
      </c>
      <c r="G178" s="588">
        <f t="shared" si="9"/>
        <v>99.2</v>
      </c>
      <c r="H178" s="588">
        <f t="shared" si="10"/>
        <v>253.4</v>
      </c>
      <c r="I178" s="588">
        <f t="shared" si="11"/>
        <v>253.4</v>
      </c>
      <c r="V178" s="471"/>
    </row>
    <row r="179" spans="1:22">
      <c r="A179" s="564">
        <v>41640</v>
      </c>
      <c r="B179" s="577">
        <f t="shared" si="8"/>
        <v>2014</v>
      </c>
      <c r="C179" s="566">
        <v>98.7</v>
      </c>
      <c r="D179" s="566">
        <v>252.6</v>
      </c>
      <c r="E179" s="585" t="str">
        <f>IF($A179&lt;DATE(2018,7,1),"-",INDEX('Annual Inflation'!$AM$52:$AT$52, MATCH(YEAR(EOMONTH($A179,6)), 'Annual Inflation'!$AM$6:$AT$6, 0))/100)</f>
        <v>-</v>
      </c>
      <c r="F179" s="585" t="str">
        <f>IF($A179&lt;DATE(2018,7,1),"-",INDEX('Annual Inflation'!$AM$49:$AT$49, MATCH(YEAR(EOMONTH($A179,6)), 'Annual Inflation'!$AM$6:$AT$6, 0))/100)</f>
        <v>-</v>
      </c>
      <c r="G179" s="588">
        <f t="shared" si="9"/>
        <v>98.7</v>
      </c>
      <c r="H179" s="588">
        <f t="shared" si="10"/>
        <v>252.6</v>
      </c>
      <c r="I179" s="588">
        <f t="shared" si="11"/>
        <v>252.6</v>
      </c>
      <c r="V179" s="471"/>
    </row>
    <row r="180" spans="1:22">
      <c r="A180" s="564">
        <v>41671</v>
      </c>
      <c r="B180" s="577">
        <f t="shared" si="8"/>
        <v>2014</v>
      </c>
      <c r="C180" s="566">
        <v>99.1</v>
      </c>
      <c r="D180" s="566">
        <v>254.2</v>
      </c>
      <c r="E180" s="585" t="str">
        <f>IF($A180&lt;DATE(2018,7,1),"-",INDEX('Annual Inflation'!$AM$52:$AT$52, MATCH(YEAR(EOMONTH($A180,6)), 'Annual Inflation'!$AM$6:$AT$6, 0))/100)</f>
        <v>-</v>
      </c>
      <c r="F180" s="585" t="str">
        <f>IF($A180&lt;DATE(2018,7,1),"-",INDEX('Annual Inflation'!$AM$49:$AT$49, MATCH(YEAR(EOMONTH($A180,6)), 'Annual Inflation'!$AM$6:$AT$6, 0))/100)</f>
        <v>-</v>
      </c>
      <c r="G180" s="588">
        <f t="shared" si="9"/>
        <v>99.1</v>
      </c>
      <c r="H180" s="588">
        <f t="shared" si="10"/>
        <v>254.2</v>
      </c>
      <c r="I180" s="588">
        <f t="shared" si="11"/>
        <v>254.2</v>
      </c>
      <c r="V180" s="471"/>
    </row>
    <row r="181" spans="1:22">
      <c r="A181" s="564">
        <v>41699</v>
      </c>
      <c r="B181" s="577">
        <f t="shared" si="8"/>
        <v>2014</v>
      </c>
      <c r="C181" s="566">
        <v>99.3</v>
      </c>
      <c r="D181" s="566">
        <v>254.8</v>
      </c>
      <c r="E181" s="585" t="str">
        <f>IF($A181&lt;DATE(2018,7,1),"-",INDEX('Annual Inflation'!$AM$52:$AT$52, MATCH(YEAR(EOMONTH($A181,6)), 'Annual Inflation'!$AM$6:$AT$6, 0))/100)</f>
        <v>-</v>
      </c>
      <c r="F181" s="585" t="str">
        <f>IF($A181&lt;DATE(2018,7,1),"-",INDEX('Annual Inflation'!$AM$49:$AT$49, MATCH(YEAR(EOMONTH($A181,6)), 'Annual Inflation'!$AM$6:$AT$6, 0))/100)</f>
        <v>-</v>
      </c>
      <c r="G181" s="588">
        <f t="shared" si="9"/>
        <v>99.3</v>
      </c>
      <c r="H181" s="588">
        <f t="shared" si="10"/>
        <v>254.8</v>
      </c>
      <c r="I181" s="588">
        <f t="shared" si="11"/>
        <v>254.8</v>
      </c>
      <c r="V181" s="471"/>
    </row>
    <row r="182" spans="1:22">
      <c r="A182" s="564">
        <v>41730</v>
      </c>
      <c r="B182" s="577">
        <f t="shared" si="8"/>
        <v>2015</v>
      </c>
      <c r="C182" s="566">
        <v>99.6</v>
      </c>
      <c r="D182" s="566">
        <v>255.7</v>
      </c>
      <c r="E182" s="585" t="str">
        <f>IF($A182&lt;DATE(2018,7,1),"-",INDEX('Annual Inflation'!$AM$52:$AT$52, MATCH(YEAR(EOMONTH($A182,6)), 'Annual Inflation'!$AM$6:$AT$6, 0))/100)</f>
        <v>-</v>
      </c>
      <c r="F182" s="585" t="str">
        <f>IF($A182&lt;DATE(2018,7,1),"-",INDEX('Annual Inflation'!$AM$49:$AT$49, MATCH(YEAR(EOMONTH($A182,6)), 'Annual Inflation'!$AM$6:$AT$6, 0))/100)</f>
        <v>-</v>
      </c>
      <c r="G182" s="588">
        <f t="shared" si="9"/>
        <v>99.6</v>
      </c>
      <c r="H182" s="588">
        <f t="shared" si="10"/>
        <v>255.7</v>
      </c>
      <c r="I182" s="588">
        <f t="shared" si="11"/>
        <v>255.7</v>
      </c>
      <c r="V182" s="471"/>
    </row>
    <row r="183" spans="1:22">
      <c r="A183" s="564">
        <v>41760</v>
      </c>
      <c r="B183" s="577">
        <f t="shared" si="8"/>
        <v>2015</v>
      </c>
      <c r="C183" s="566">
        <v>99.6</v>
      </c>
      <c r="D183" s="566">
        <v>255.9</v>
      </c>
      <c r="E183" s="585" t="str">
        <f>IF($A183&lt;DATE(2018,7,1),"-",INDEX('Annual Inflation'!$AM$52:$AT$52, MATCH(YEAR(EOMONTH($A183,6)), 'Annual Inflation'!$AM$6:$AT$6, 0))/100)</f>
        <v>-</v>
      </c>
      <c r="F183" s="585" t="str">
        <f>IF($A183&lt;DATE(2018,7,1),"-",INDEX('Annual Inflation'!$AM$49:$AT$49, MATCH(YEAR(EOMONTH($A183,6)), 'Annual Inflation'!$AM$6:$AT$6, 0))/100)</f>
        <v>-</v>
      </c>
      <c r="G183" s="588">
        <f t="shared" si="9"/>
        <v>99.6</v>
      </c>
      <c r="H183" s="588">
        <f t="shared" si="10"/>
        <v>255.9</v>
      </c>
      <c r="I183" s="588">
        <f t="shared" si="11"/>
        <v>255.9</v>
      </c>
      <c r="V183" s="471"/>
    </row>
    <row r="184" spans="1:22">
      <c r="A184" s="564">
        <v>41791</v>
      </c>
      <c r="B184" s="577">
        <f t="shared" si="8"/>
        <v>2015</v>
      </c>
      <c r="C184" s="566">
        <v>99.8</v>
      </c>
      <c r="D184" s="566">
        <v>256.3</v>
      </c>
      <c r="E184" s="585" t="str">
        <f>IF($A184&lt;DATE(2018,7,1),"-",INDEX('Annual Inflation'!$AM$52:$AT$52, MATCH(YEAR(EOMONTH($A184,6)), 'Annual Inflation'!$AM$6:$AT$6, 0))/100)</f>
        <v>-</v>
      </c>
      <c r="F184" s="585" t="str">
        <f>IF($A184&lt;DATE(2018,7,1),"-",INDEX('Annual Inflation'!$AM$49:$AT$49, MATCH(YEAR(EOMONTH($A184,6)), 'Annual Inflation'!$AM$6:$AT$6, 0))/100)</f>
        <v>-</v>
      </c>
      <c r="G184" s="588">
        <f t="shared" si="9"/>
        <v>99.8</v>
      </c>
      <c r="H184" s="588">
        <f t="shared" si="10"/>
        <v>256.3</v>
      </c>
      <c r="I184" s="588">
        <f t="shared" si="11"/>
        <v>256.3</v>
      </c>
      <c r="V184" s="471"/>
    </row>
    <row r="185" spans="1:22">
      <c r="A185" s="564">
        <v>41821</v>
      </c>
      <c r="B185" s="577">
        <f t="shared" si="8"/>
        <v>2015</v>
      </c>
      <c r="C185" s="566">
        <v>99.6</v>
      </c>
      <c r="D185" s="566">
        <v>256</v>
      </c>
      <c r="E185" s="585" t="str">
        <f>IF($A185&lt;DATE(2018,7,1),"-",INDEX('Annual Inflation'!$AM$52:$AT$52, MATCH(YEAR(EOMONTH($A185,6)), 'Annual Inflation'!$AM$6:$AT$6, 0))/100)</f>
        <v>-</v>
      </c>
      <c r="F185" s="585" t="str">
        <f>IF($A185&lt;DATE(2018,7,1),"-",INDEX('Annual Inflation'!$AM$49:$AT$49, MATCH(YEAR(EOMONTH($A185,6)), 'Annual Inflation'!$AM$6:$AT$6, 0))/100)</f>
        <v>-</v>
      </c>
      <c r="G185" s="588">
        <f t="shared" si="9"/>
        <v>99.6</v>
      </c>
      <c r="H185" s="588">
        <f t="shared" si="10"/>
        <v>256</v>
      </c>
      <c r="I185" s="588">
        <f t="shared" si="11"/>
        <v>256</v>
      </c>
      <c r="V185" s="471"/>
    </row>
    <row r="186" spans="1:22">
      <c r="A186" s="564">
        <v>41852</v>
      </c>
      <c r="B186" s="577">
        <f t="shared" si="8"/>
        <v>2015</v>
      </c>
      <c r="C186" s="566">
        <v>99.9</v>
      </c>
      <c r="D186" s="566">
        <v>257</v>
      </c>
      <c r="E186" s="585" t="str">
        <f>IF($A186&lt;DATE(2018,7,1),"-",INDEX('Annual Inflation'!$AM$52:$AT$52, MATCH(YEAR(EOMONTH($A186,6)), 'Annual Inflation'!$AM$6:$AT$6, 0))/100)</f>
        <v>-</v>
      </c>
      <c r="F186" s="585" t="str">
        <f>IF($A186&lt;DATE(2018,7,1),"-",INDEX('Annual Inflation'!$AM$49:$AT$49, MATCH(YEAR(EOMONTH($A186,6)), 'Annual Inflation'!$AM$6:$AT$6, 0))/100)</f>
        <v>-</v>
      </c>
      <c r="G186" s="588">
        <f t="shared" si="9"/>
        <v>99.9</v>
      </c>
      <c r="H186" s="588">
        <f t="shared" si="10"/>
        <v>257</v>
      </c>
      <c r="I186" s="588">
        <f t="shared" si="11"/>
        <v>257</v>
      </c>
      <c r="V186" s="471"/>
    </row>
    <row r="187" spans="1:22">
      <c r="A187" s="564">
        <v>41883</v>
      </c>
      <c r="B187" s="577">
        <f t="shared" si="8"/>
        <v>2015</v>
      </c>
      <c r="C187" s="566">
        <v>100</v>
      </c>
      <c r="D187" s="566">
        <v>257.60000000000002</v>
      </c>
      <c r="E187" s="585" t="str">
        <f>IF($A187&lt;DATE(2018,7,1),"-",INDEX('Annual Inflation'!$AM$52:$AT$52, MATCH(YEAR(EOMONTH($A187,6)), 'Annual Inflation'!$AM$6:$AT$6, 0))/100)</f>
        <v>-</v>
      </c>
      <c r="F187" s="585" t="str">
        <f>IF($A187&lt;DATE(2018,7,1),"-",INDEX('Annual Inflation'!$AM$49:$AT$49, MATCH(YEAR(EOMONTH($A187,6)), 'Annual Inflation'!$AM$6:$AT$6, 0))/100)</f>
        <v>-</v>
      </c>
      <c r="G187" s="588">
        <f t="shared" si="9"/>
        <v>100</v>
      </c>
      <c r="H187" s="588">
        <f t="shared" si="10"/>
        <v>257.60000000000002</v>
      </c>
      <c r="I187" s="588">
        <f t="shared" si="11"/>
        <v>257.60000000000002</v>
      </c>
      <c r="V187" s="471"/>
    </row>
    <row r="188" spans="1:22">
      <c r="A188" s="564">
        <v>41913</v>
      </c>
      <c r="B188" s="577">
        <f t="shared" si="8"/>
        <v>2015</v>
      </c>
      <c r="C188" s="566">
        <v>100.1</v>
      </c>
      <c r="D188" s="566">
        <v>257.7</v>
      </c>
      <c r="E188" s="585" t="str">
        <f>IF($A188&lt;DATE(2018,7,1),"-",INDEX('Annual Inflation'!$AM$52:$AT$52, MATCH(YEAR(EOMONTH($A188,6)), 'Annual Inflation'!$AM$6:$AT$6, 0))/100)</f>
        <v>-</v>
      </c>
      <c r="F188" s="585" t="str">
        <f>IF($A188&lt;DATE(2018,7,1),"-",INDEX('Annual Inflation'!$AM$49:$AT$49, MATCH(YEAR(EOMONTH($A188,6)), 'Annual Inflation'!$AM$6:$AT$6, 0))/100)</f>
        <v>-</v>
      </c>
      <c r="G188" s="588">
        <f t="shared" si="9"/>
        <v>100.1</v>
      </c>
      <c r="H188" s="588">
        <f t="shared" si="10"/>
        <v>257.7</v>
      </c>
      <c r="I188" s="588">
        <f t="shared" si="11"/>
        <v>257.7</v>
      </c>
      <c r="V188" s="471"/>
    </row>
    <row r="189" spans="1:22">
      <c r="A189" s="564">
        <v>41944</v>
      </c>
      <c r="B189" s="577">
        <f t="shared" si="8"/>
        <v>2015</v>
      </c>
      <c r="C189" s="566">
        <v>99.9</v>
      </c>
      <c r="D189" s="566">
        <v>257.10000000000002</v>
      </c>
      <c r="E189" s="585" t="str">
        <f>IF($A189&lt;DATE(2018,7,1),"-",INDEX('Annual Inflation'!$AM$52:$AT$52, MATCH(YEAR(EOMONTH($A189,6)), 'Annual Inflation'!$AM$6:$AT$6, 0))/100)</f>
        <v>-</v>
      </c>
      <c r="F189" s="585" t="str">
        <f>IF($A189&lt;DATE(2018,7,1),"-",INDEX('Annual Inflation'!$AM$49:$AT$49, MATCH(YEAR(EOMONTH($A189,6)), 'Annual Inflation'!$AM$6:$AT$6, 0))/100)</f>
        <v>-</v>
      </c>
      <c r="G189" s="588">
        <f t="shared" si="9"/>
        <v>99.9</v>
      </c>
      <c r="H189" s="588">
        <f t="shared" si="10"/>
        <v>257.10000000000002</v>
      </c>
      <c r="I189" s="588">
        <f t="shared" si="11"/>
        <v>257.10000000000002</v>
      </c>
      <c r="V189" s="471"/>
    </row>
    <row r="190" spans="1:22">
      <c r="A190" s="564">
        <v>41974</v>
      </c>
      <c r="B190" s="577">
        <f t="shared" si="8"/>
        <v>2015</v>
      </c>
      <c r="C190" s="566">
        <v>99.9</v>
      </c>
      <c r="D190" s="566">
        <v>257.5</v>
      </c>
      <c r="E190" s="585" t="str">
        <f>IF($A190&lt;DATE(2018,7,1),"-",INDEX('Annual Inflation'!$AM$52:$AT$52, MATCH(YEAR(EOMONTH($A190,6)), 'Annual Inflation'!$AM$6:$AT$6, 0))/100)</f>
        <v>-</v>
      </c>
      <c r="F190" s="585" t="str">
        <f>IF($A190&lt;DATE(2018,7,1),"-",INDEX('Annual Inflation'!$AM$49:$AT$49, MATCH(YEAR(EOMONTH($A190,6)), 'Annual Inflation'!$AM$6:$AT$6, 0))/100)</f>
        <v>-</v>
      </c>
      <c r="G190" s="588">
        <f t="shared" si="9"/>
        <v>99.9</v>
      </c>
      <c r="H190" s="588">
        <f t="shared" si="10"/>
        <v>257.5</v>
      </c>
      <c r="I190" s="588">
        <f t="shared" si="11"/>
        <v>257.5</v>
      </c>
      <c r="V190" s="471"/>
    </row>
    <row r="191" spans="1:22">
      <c r="A191" s="564">
        <v>42005</v>
      </c>
      <c r="B191" s="577">
        <f t="shared" si="8"/>
        <v>2015</v>
      </c>
      <c r="C191" s="566">
        <v>99.2</v>
      </c>
      <c r="D191" s="566">
        <v>255.4</v>
      </c>
      <c r="E191" s="585" t="str">
        <f>IF($A191&lt;DATE(2018,7,1),"-",INDEX('Annual Inflation'!$AM$52:$AT$52, MATCH(YEAR(EOMONTH($A191,6)), 'Annual Inflation'!$AM$6:$AT$6, 0))/100)</f>
        <v>-</v>
      </c>
      <c r="F191" s="585" t="str">
        <f>IF($A191&lt;DATE(2018,7,1),"-",INDEX('Annual Inflation'!$AM$49:$AT$49, MATCH(YEAR(EOMONTH($A191,6)), 'Annual Inflation'!$AM$6:$AT$6, 0))/100)</f>
        <v>-</v>
      </c>
      <c r="G191" s="588">
        <f t="shared" si="9"/>
        <v>99.2</v>
      </c>
      <c r="H191" s="588">
        <f t="shared" si="10"/>
        <v>255.4</v>
      </c>
      <c r="I191" s="588">
        <f t="shared" si="11"/>
        <v>255.4</v>
      </c>
      <c r="V191" s="471"/>
    </row>
    <row r="192" spans="1:22">
      <c r="A192" s="564">
        <v>42036</v>
      </c>
      <c r="B192" s="577">
        <f t="shared" si="8"/>
        <v>2015</v>
      </c>
      <c r="C192" s="566">
        <v>99.5</v>
      </c>
      <c r="D192" s="566">
        <v>256.7</v>
      </c>
      <c r="E192" s="585" t="str">
        <f>IF($A192&lt;DATE(2018,7,1),"-",INDEX('Annual Inflation'!$AM$52:$AT$52, MATCH(YEAR(EOMONTH($A192,6)), 'Annual Inflation'!$AM$6:$AT$6, 0))/100)</f>
        <v>-</v>
      </c>
      <c r="F192" s="585" t="str">
        <f>IF($A192&lt;DATE(2018,7,1),"-",INDEX('Annual Inflation'!$AM$49:$AT$49, MATCH(YEAR(EOMONTH($A192,6)), 'Annual Inflation'!$AM$6:$AT$6, 0))/100)</f>
        <v>-</v>
      </c>
      <c r="G192" s="588">
        <f t="shared" si="9"/>
        <v>99.5</v>
      </c>
      <c r="H192" s="588">
        <f t="shared" si="10"/>
        <v>256.7</v>
      </c>
      <c r="I192" s="588">
        <f t="shared" si="11"/>
        <v>256.7</v>
      </c>
      <c r="V192" s="471"/>
    </row>
    <row r="193" spans="1:22">
      <c r="A193" s="564">
        <v>42064</v>
      </c>
      <c r="B193" s="577">
        <f t="shared" si="8"/>
        <v>2015</v>
      </c>
      <c r="C193" s="566">
        <v>99.6</v>
      </c>
      <c r="D193" s="566">
        <v>257.10000000000002</v>
      </c>
      <c r="E193" s="585" t="str">
        <f>IF($A193&lt;DATE(2018,7,1),"-",INDEX('Annual Inflation'!$AM$52:$AT$52, MATCH(YEAR(EOMONTH($A193,6)), 'Annual Inflation'!$AM$6:$AT$6, 0))/100)</f>
        <v>-</v>
      </c>
      <c r="F193" s="585" t="str">
        <f>IF($A193&lt;DATE(2018,7,1),"-",INDEX('Annual Inflation'!$AM$49:$AT$49, MATCH(YEAR(EOMONTH($A193,6)), 'Annual Inflation'!$AM$6:$AT$6, 0))/100)</f>
        <v>-</v>
      </c>
      <c r="G193" s="588">
        <f t="shared" si="9"/>
        <v>99.6</v>
      </c>
      <c r="H193" s="588">
        <f t="shared" si="10"/>
        <v>257.10000000000002</v>
      </c>
      <c r="I193" s="588">
        <f t="shared" si="11"/>
        <v>257.10000000000002</v>
      </c>
      <c r="V193" s="471"/>
    </row>
    <row r="194" spans="1:22">
      <c r="A194" s="564">
        <v>42095</v>
      </c>
      <c r="B194" s="577">
        <f t="shared" si="8"/>
        <v>2016</v>
      </c>
      <c r="C194" s="566">
        <v>99.9</v>
      </c>
      <c r="D194" s="566">
        <v>258</v>
      </c>
      <c r="E194" s="585" t="str">
        <f>IF($A194&lt;DATE(2018,7,1),"-",INDEX('Annual Inflation'!$AM$52:$AT$52, MATCH(YEAR(EOMONTH($A194,6)), 'Annual Inflation'!$AM$6:$AT$6, 0))/100)</f>
        <v>-</v>
      </c>
      <c r="F194" s="585" t="str">
        <f>IF($A194&lt;DATE(2018,7,1),"-",INDEX('Annual Inflation'!$AM$49:$AT$49, MATCH(YEAR(EOMONTH($A194,6)), 'Annual Inflation'!$AM$6:$AT$6, 0))/100)</f>
        <v>-</v>
      </c>
      <c r="G194" s="588">
        <f t="shared" si="9"/>
        <v>99.9</v>
      </c>
      <c r="H194" s="588">
        <f t="shared" si="10"/>
        <v>258</v>
      </c>
      <c r="I194" s="588">
        <f t="shared" si="11"/>
        <v>258</v>
      </c>
      <c r="V194" s="471"/>
    </row>
    <row r="195" spans="1:22">
      <c r="A195" s="564">
        <v>42125</v>
      </c>
      <c r="B195" s="577">
        <f t="shared" ref="B195:B258" si="12">IF(MONTH(A195)&gt;=4,YEAR(A195)+1,YEAR(A195))</f>
        <v>2016</v>
      </c>
      <c r="C195" s="566">
        <v>100.1</v>
      </c>
      <c r="D195" s="566">
        <v>258.5</v>
      </c>
      <c r="E195" s="585" t="str">
        <f>IF($A195&lt;DATE(2018,7,1),"-",INDEX('Annual Inflation'!$AM$52:$AT$52, MATCH(YEAR(EOMONTH($A195,6)), 'Annual Inflation'!$AM$6:$AT$6, 0))/100)</f>
        <v>-</v>
      </c>
      <c r="F195" s="585" t="str">
        <f>IF($A195&lt;DATE(2018,7,1),"-",INDEX('Annual Inflation'!$AM$49:$AT$49, MATCH(YEAR(EOMONTH($A195,6)), 'Annual Inflation'!$AM$6:$AT$6, 0))/100)</f>
        <v>-</v>
      </c>
      <c r="G195" s="588">
        <f t="shared" ref="G195:G258" si="13">IF(ISBLANK(C195),G194*((1+E195)^(1/12)),C195)</f>
        <v>100.1</v>
      </c>
      <c r="H195" s="588">
        <f t="shared" ref="H195:H258" si="14">IF(ISBLANK(D195),H194*((1+F195)^(1/12)),D195)</f>
        <v>258.5</v>
      </c>
      <c r="I195" s="588">
        <f t="shared" ref="I195:I258" si="15">IF($A195&lt;DATE(2021,4,1),H195,IF(A195=DATE(2021,4,1),I194*((0.5*G195/G194)+(0.5*H195/H194)),I194*(G195/G194)))</f>
        <v>258.5</v>
      </c>
      <c r="V195" s="471"/>
    </row>
    <row r="196" spans="1:22">
      <c r="A196" s="564">
        <v>42156</v>
      </c>
      <c r="B196" s="577">
        <f t="shared" si="12"/>
        <v>2016</v>
      </c>
      <c r="C196" s="566">
        <v>100.1</v>
      </c>
      <c r="D196" s="566">
        <v>258.89999999999998</v>
      </c>
      <c r="E196" s="585" t="str">
        <f>IF($A196&lt;DATE(2018,7,1),"-",INDEX('Annual Inflation'!$AM$52:$AT$52, MATCH(YEAR(EOMONTH($A196,6)), 'Annual Inflation'!$AM$6:$AT$6, 0))/100)</f>
        <v>-</v>
      </c>
      <c r="F196" s="585" t="str">
        <f>IF($A196&lt;DATE(2018,7,1),"-",INDEX('Annual Inflation'!$AM$49:$AT$49, MATCH(YEAR(EOMONTH($A196,6)), 'Annual Inflation'!$AM$6:$AT$6, 0))/100)</f>
        <v>-</v>
      </c>
      <c r="G196" s="588">
        <f t="shared" si="13"/>
        <v>100.1</v>
      </c>
      <c r="H196" s="588">
        <f t="shared" si="14"/>
        <v>258.89999999999998</v>
      </c>
      <c r="I196" s="588">
        <f t="shared" si="15"/>
        <v>258.89999999999998</v>
      </c>
      <c r="V196" s="471"/>
    </row>
    <row r="197" spans="1:22">
      <c r="A197" s="564">
        <v>42186</v>
      </c>
      <c r="B197" s="577">
        <f t="shared" si="12"/>
        <v>2016</v>
      </c>
      <c r="C197" s="566">
        <v>100</v>
      </c>
      <c r="D197" s="566">
        <v>258.60000000000002</v>
      </c>
      <c r="E197" s="585" t="str">
        <f>IF($A197&lt;DATE(2018,7,1),"-",INDEX('Annual Inflation'!$AM$52:$AT$52, MATCH(YEAR(EOMONTH($A197,6)), 'Annual Inflation'!$AM$6:$AT$6, 0))/100)</f>
        <v>-</v>
      </c>
      <c r="F197" s="585" t="str">
        <f>IF($A197&lt;DATE(2018,7,1),"-",INDEX('Annual Inflation'!$AM$49:$AT$49, MATCH(YEAR(EOMONTH($A197,6)), 'Annual Inflation'!$AM$6:$AT$6, 0))/100)</f>
        <v>-</v>
      </c>
      <c r="G197" s="588">
        <f t="shared" si="13"/>
        <v>100</v>
      </c>
      <c r="H197" s="588">
        <f t="shared" si="14"/>
        <v>258.60000000000002</v>
      </c>
      <c r="I197" s="588">
        <f t="shared" si="15"/>
        <v>258.60000000000002</v>
      </c>
      <c r="V197" s="471"/>
    </row>
    <row r="198" spans="1:22">
      <c r="A198" s="564">
        <v>42217</v>
      </c>
      <c r="B198" s="577">
        <f t="shared" si="12"/>
        <v>2016</v>
      </c>
      <c r="C198" s="566">
        <v>100.3</v>
      </c>
      <c r="D198" s="566">
        <v>259.8</v>
      </c>
      <c r="E198" s="585" t="str">
        <f>IF($A198&lt;DATE(2018,7,1),"-",INDEX('Annual Inflation'!$AM$52:$AT$52, MATCH(YEAR(EOMONTH($A198,6)), 'Annual Inflation'!$AM$6:$AT$6, 0))/100)</f>
        <v>-</v>
      </c>
      <c r="F198" s="585" t="str">
        <f>IF($A198&lt;DATE(2018,7,1),"-",INDEX('Annual Inflation'!$AM$49:$AT$49, MATCH(YEAR(EOMONTH($A198,6)), 'Annual Inflation'!$AM$6:$AT$6, 0))/100)</f>
        <v>-</v>
      </c>
      <c r="G198" s="588">
        <f t="shared" si="13"/>
        <v>100.3</v>
      </c>
      <c r="H198" s="588">
        <f t="shared" si="14"/>
        <v>259.8</v>
      </c>
      <c r="I198" s="588">
        <f t="shared" si="15"/>
        <v>259.8</v>
      </c>
      <c r="V198" s="471"/>
    </row>
    <row r="199" spans="1:22">
      <c r="A199" s="564">
        <v>42248</v>
      </c>
      <c r="B199" s="577">
        <f t="shared" si="12"/>
        <v>2016</v>
      </c>
      <c r="C199" s="566">
        <v>100.2</v>
      </c>
      <c r="D199" s="566">
        <v>259.60000000000002</v>
      </c>
      <c r="E199" s="585" t="str">
        <f>IF($A199&lt;DATE(2018,7,1),"-",INDEX('Annual Inflation'!$AM$52:$AT$52, MATCH(YEAR(EOMONTH($A199,6)), 'Annual Inflation'!$AM$6:$AT$6, 0))/100)</f>
        <v>-</v>
      </c>
      <c r="F199" s="585" t="str">
        <f>IF($A199&lt;DATE(2018,7,1),"-",INDEX('Annual Inflation'!$AM$49:$AT$49, MATCH(YEAR(EOMONTH($A199,6)), 'Annual Inflation'!$AM$6:$AT$6, 0))/100)</f>
        <v>-</v>
      </c>
      <c r="G199" s="588">
        <f t="shared" si="13"/>
        <v>100.2</v>
      </c>
      <c r="H199" s="588">
        <f t="shared" si="14"/>
        <v>259.60000000000002</v>
      </c>
      <c r="I199" s="588">
        <f t="shared" si="15"/>
        <v>259.60000000000002</v>
      </c>
      <c r="V199" s="471"/>
    </row>
    <row r="200" spans="1:22">
      <c r="A200" s="564">
        <v>42278</v>
      </c>
      <c r="B200" s="577">
        <f t="shared" si="12"/>
        <v>2016</v>
      </c>
      <c r="C200" s="566">
        <v>100.3</v>
      </c>
      <c r="D200" s="566">
        <v>259.5</v>
      </c>
      <c r="E200" s="585" t="str">
        <f>IF($A200&lt;DATE(2018,7,1),"-",INDEX('Annual Inflation'!$AM$52:$AT$52, MATCH(YEAR(EOMONTH($A200,6)), 'Annual Inflation'!$AM$6:$AT$6, 0))/100)</f>
        <v>-</v>
      </c>
      <c r="F200" s="585" t="str">
        <f>IF($A200&lt;DATE(2018,7,1),"-",INDEX('Annual Inflation'!$AM$49:$AT$49, MATCH(YEAR(EOMONTH($A200,6)), 'Annual Inflation'!$AM$6:$AT$6, 0))/100)</f>
        <v>-</v>
      </c>
      <c r="G200" s="588">
        <f t="shared" si="13"/>
        <v>100.3</v>
      </c>
      <c r="H200" s="588">
        <f t="shared" si="14"/>
        <v>259.5</v>
      </c>
      <c r="I200" s="588">
        <f t="shared" si="15"/>
        <v>259.5</v>
      </c>
      <c r="V200" s="471"/>
    </row>
    <row r="201" spans="1:22">
      <c r="A201" s="564">
        <v>42309</v>
      </c>
      <c r="B201" s="577">
        <f t="shared" si="12"/>
        <v>2016</v>
      </c>
      <c r="C201" s="566">
        <v>100.3</v>
      </c>
      <c r="D201" s="566">
        <v>259.8</v>
      </c>
      <c r="E201" s="585" t="str">
        <f>IF($A201&lt;DATE(2018,7,1),"-",INDEX('Annual Inflation'!$AM$52:$AT$52, MATCH(YEAR(EOMONTH($A201,6)), 'Annual Inflation'!$AM$6:$AT$6, 0))/100)</f>
        <v>-</v>
      </c>
      <c r="F201" s="585" t="str">
        <f>IF($A201&lt;DATE(2018,7,1),"-",INDEX('Annual Inflation'!$AM$49:$AT$49, MATCH(YEAR(EOMONTH($A201,6)), 'Annual Inflation'!$AM$6:$AT$6, 0))/100)</f>
        <v>-</v>
      </c>
      <c r="G201" s="588">
        <f t="shared" si="13"/>
        <v>100.3</v>
      </c>
      <c r="H201" s="588">
        <f t="shared" si="14"/>
        <v>259.8</v>
      </c>
      <c r="I201" s="588">
        <f t="shared" si="15"/>
        <v>259.8</v>
      </c>
      <c r="V201" s="471"/>
    </row>
    <row r="202" spans="1:22">
      <c r="A202" s="564">
        <v>42339</v>
      </c>
      <c r="B202" s="577">
        <f t="shared" si="12"/>
        <v>2016</v>
      </c>
      <c r="C202" s="566">
        <v>100.4</v>
      </c>
      <c r="D202" s="566">
        <v>260.60000000000002</v>
      </c>
      <c r="E202" s="585" t="str">
        <f>IF($A202&lt;DATE(2018,7,1),"-",INDEX('Annual Inflation'!$AM$52:$AT$52, MATCH(YEAR(EOMONTH($A202,6)), 'Annual Inflation'!$AM$6:$AT$6, 0))/100)</f>
        <v>-</v>
      </c>
      <c r="F202" s="585" t="str">
        <f>IF($A202&lt;DATE(2018,7,1),"-",INDEX('Annual Inflation'!$AM$49:$AT$49, MATCH(YEAR(EOMONTH($A202,6)), 'Annual Inflation'!$AM$6:$AT$6, 0))/100)</f>
        <v>-</v>
      </c>
      <c r="G202" s="588">
        <f t="shared" si="13"/>
        <v>100.4</v>
      </c>
      <c r="H202" s="588">
        <f t="shared" si="14"/>
        <v>260.60000000000002</v>
      </c>
      <c r="I202" s="588">
        <f t="shared" si="15"/>
        <v>260.60000000000002</v>
      </c>
      <c r="V202" s="471"/>
    </row>
    <row r="203" spans="1:22">
      <c r="A203" s="564">
        <v>42370</v>
      </c>
      <c r="B203" s="577">
        <f t="shared" si="12"/>
        <v>2016</v>
      </c>
      <c r="C203" s="566">
        <v>99.9</v>
      </c>
      <c r="D203" s="566">
        <v>258.8</v>
      </c>
      <c r="E203" s="585" t="str">
        <f>IF($A203&lt;DATE(2018,7,1),"-",INDEX('Annual Inflation'!$AM$52:$AT$52, MATCH(YEAR(EOMONTH($A203,6)), 'Annual Inflation'!$AM$6:$AT$6, 0))/100)</f>
        <v>-</v>
      </c>
      <c r="F203" s="585" t="str">
        <f>IF($A203&lt;DATE(2018,7,1),"-",INDEX('Annual Inflation'!$AM$49:$AT$49, MATCH(YEAR(EOMONTH($A203,6)), 'Annual Inflation'!$AM$6:$AT$6, 0))/100)</f>
        <v>-</v>
      </c>
      <c r="G203" s="588">
        <f t="shared" si="13"/>
        <v>99.9</v>
      </c>
      <c r="H203" s="588">
        <f t="shared" si="14"/>
        <v>258.8</v>
      </c>
      <c r="I203" s="588">
        <f t="shared" si="15"/>
        <v>258.8</v>
      </c>
      <c r="V203" s="471"/>
    </row>
    <row r="204" spans="1:22">
      <c r="A204" s="564">
        <v>42401</v>
      </c>
      <c r="B204" s="577">
        <f t="shared" si="12"/>
        <v>2016</v>
      </c>
      <c r="C204" s="566">
        <v>100.1</v>
      </c>
      <c r="D204" s="566">
        <v>260</v>
      </c>
      <c r="E204" s="585" t="str">
        <f>IF($A204&lt;DATE(2018,7,1),"-",INDEX('Annual Inflation'!$AM$52:$AT$52, MATCH(YEAR(EOMONTH($A204,6)), 'Annual Inflation'!$AM$6:$AT$6, 0))/100)</f>
        <v>-</v>
      </c>
      <c r="F204" s="585" t="str">
        <f>IF($A204&lt;DATE(2018,7,1),"-",INDEX('Annual Inflation'!$AM$49:$AT$49, MATCH(YEAR(EOMONTH($A204,6)), 'Annual Inflation'!$AM$6:$AT$6, 0))/100)</f>
        <v>-</v>
      </c>
      <c r="G204" s="588">
        <f t="shared" si="13"/>
        <v>100.1</v>
      </c>
      <c r="H204" s="588">
        <f t="shared" si="14"/>
        <v>260</v>
      </c>
      <c r="I204" s="588">
        <f t="shared" si="15"/>
        <v>260</v>
      </c>
      <c r="V204" s="471"/>
    </row>
    <row r="205" spans="1:22">
      <c r="A205" s="564">
        <v>42430</v>
      </c>
      <c r="B205" s="577">
        <f t="shared" si="12"/>
        <v>2016</v>
      </c>
      <c r="C205" s="566">
        <v>100.4</v>
      </c>
      <c r="D205" s="566">
        <v>261.10000000000002</v>
      </c>
      <c r="E205" s="585" t="str">
        <f>IF($A205&lt;DATE(2018,7,1),"-",INDEX('Annual Inflation'!$AM$52:$AT$52, MATCH(YEAR(EOMONTH($A205,6)), 'Annual Inflation'!$AM$6:$AT$6, 0))/100)</f>
        <v>-</v>
      </c>
      <c r="F205" s="585" t="str">
        <f>IF($A205&lt;DATE(2018,7,1),"-",INDEX('Annual Inflation'!$AM$49:$AT$49, MATCH(YEAR(EOMONTH($A205,6)), 'Annual Inflation'!$AM$6:$AT$6, 0))/100)</f>
        <v>-</v>
      </c>
      <c r="G205" s="588">
        <f t="shared" si="13"/>
        <v>100.4</v>
      </c>
      <c r="H205" s="588">
        <f t="shared" si="14"/>
        <v>261.10000000000002</v>
      </c>
      <c r="I205" s="588">
        <f t="shared" si="15"/>
        <v>261.10000000000002</v>
      </c>
      <c r="V205" s="471"/>
    </row>
    <row r="206" spans="1:22">
      <c r="A206" s="564">
        <v>42461</v>
      </c>
      <c r="B206" s="577">
        <f t="shared" si="12"/>
        <v>2017</v>
      </c>
      <c r="C206" s="566">
        <v>100.6</v>
      </c>
      <c r="D206" s="566">
        <v>261.39999999999998</v>
      </c>
      <c r="E206" s="585" t="str">
        <f>IF($A206&lt;DATE(2018,7,1),"-",INDEX('Annual Inflation'!$AM$52:$AT$52, MATCH(YEAR(EOMONTH($A206,6)), 'Annual Inflation'!$AM$6:$AT$6, 0))/100)</f>
        <v>-</v>
      </c>
      <c r="F206" s="585" t="str">
        <f>IF($A206&lt;DATE(2018,7,1),"-",INDEX('Annual Inflation'!$AM$49:$AT$49, MATCH(YEAR(EOMONTH($A206,6)), 'Annual Inflation'!$AM$6:$AT$6, 0))/100)</f>
        <v>-</v>
      </c>
      <c r="G206" s="588">
        <f t="shared" si="13"/>
        <v>100.6</v>
      </c>
      <c r="H206" s="588">
        <f t="shared" si="14"/>
        <v>261.39999999999998</v>
      </c>
      <c r="I206" s="588">
        <f t="shared" si="15"/>
        <v>261.39999999999998</v>
      </c>
      <c r="V206" s="471"/>
    </row>
    <row r="207" spans="1:22">
      <c r="A207" s="564">
        <v>42491</v>
      </c>
      <c r="B207" s="577">
        <f t="shared" si="12"/>
        <v>2017</v>
      </c>
      <c r="C207" s="566">
        <v>100.8</v>
      </c>
      <c r="D207" s="566">
        <v>262.10000000000002</v>
      </c>
      <c r="E207" s="585" t="str">
        <f>IF($A207&lt;DATE(2018,7,1),"-",INDEX('Annual Inflation'!$AM$52:$AT$52, MATCH(YEAR(EOMONTH($A207,6)), 'Annual Inflation'!$AM$6:$AT$6, 0))/100)</f>
        <v>-</v>
      </c>
      <c r="F207" s="585" t="str">
        <f>IF($A207&lt;DATE(2018,7,1),"-",INDEX('Annual Inflation'!$AM$49:$AT$49, MATCH(YEAR(EOMONTH($A207,6)), 'Annual Inflation'!$AM$6:$AT$6, 0))/100)</f>
        <v>-</v>
      </c>
      <c r="G207" s="588">
        <f t="shared" si="13"/>
        <v>100.8</v>
      </c>
      <c r="H207" s="588">
        <f t="shared" si="14"/>
        <v>262.10000000000002</v>
      </c>
      <c r="I207" s="588">
        <f t="shared" si="15"/>
        <v>262.10000000000002</v>
      </c>
      <c r="V207" s="471"/>
    </row>
    <row r="208" spans="1:22">
      <c r="A208" s="564">
        <v>42522</v>
      </c>
      <c r="B208" s="577">
        <f t="shared" si="12"/>
        <v>2017</v>
      </c>
      <c r="C208" s="566">
        <v>101</v>
      </c>
      <c r="D208" s="566">
        <v>263.10000000000002</v>
      </c>
      <c r="E208" s="585" t="str">
        <f>IF($A208&lt;DATE(2018,7,1),"-",INDEX('Annual Inflation'!$AM$52:$AT$52, MATCH(YEAR(EOMONTH($A208,6)), 'Annual Inflation'!$AM$6:$AT$6, 0))/100)</f>
        <v>-</v>
      </c>
      <c r="F208" s="585" t="str">
        <f>IF($A208&lt;DATE(2018,7,1),"-",INDEX('Annual Inflation'!$AM$49:$AT$49, MATCH(YEAR(EOMONTH($A208,6)), 'Annual Inflation'!$AM$6:$AT$6, 0))/100)</f>
        <v>-</v>
      </c>
      <c r="G208" s="588">
        <f t="shared" si="13"/>
        <v>101</v>
      </c>
      <c r="H208" s="588">
        <f t="shared" si="14"/>
        <v>263.10000000000002</v>
      </c>
      <c r="I208" s="588">
        <f t="shared" si="15"/>
        <v>263.10000000000002</v>
      </c>
      <c r="V208" s="471"/>
    </row>
    <row r="209" spans="1:22">
      <c r="A209" s="564">
        <v>42552</v>
      </c>
      <c r="B209" s="577">
        <f t="shared" si="12"/>
        <v>2017</v>
      </c>
      <c r="C209" s="566">
        <v>100.9</v>
      </c>
      <c r="D209" s="566">
        <v>263.39999999999998</v>
      </c>
      <c r="E209" s="585" t="str">
        <f>IF($A209&lt;DATE(2018,7,1),"-",INDEX('Annual Inflation'!$AM$52:$AT$52, MATCH(YEAR(EOMONTH($A209,6)), 'Annual Inflation'!$AM$6:$AT$6, 0))/100)</f>
        <v>-</v>
      </c>
      <c r="F209" s="585" t="str">
        <f>IF($A209&lt;DATE(2018,7,1),"-",INDEX('Annual Inflation'!$AM$49:$AT$49, MATCH(YEAR(EOMONTH($A209,6)), 'Annual Inflation'!$AM$6:$AT$6, 0))/100)</f>
        <v>-</v>
      </c>
      <c r="G209" s="588">
        <f t="shared" si="13"/>
        <v>100.9</v>
      </c>
      <c r="H209" s="588">
        <f t="shared" si="14"/>
        <v>263.39999999999998</v>
      </c>
      <c r="I209" s="588">
        <f t="shared" si="15"/>
        <v>263.39999999999998</v>
      </c>
      <c r="V209" s="471"/>
    </row>
    <row r="210" spans="1:22">
      <c r="A210" s="564">
        <v>42583</v>
      </c>
      <c r="B210" s="577">
        <f t="shared" si="12"/>
        <v>2017</v>
      </c>
      <c r="C210" s="566">
        <v>101.2</v>
      </c>
      <c r="D210" s="566">
        <v>264.39999999999998</v>
      </c>
      <c r="E210" s="585" t="str">
        <f>IF($A210&lt;DATE(2018,7,1),"-",INDEX('Annual Inflation'!$AM$52:$AT$52, MATCH(YEAR(EOMONTH($A210,6)), 'Annual Inflation'!$AM$6:$AT$6, 0))/100)</f>
        <v>-</v>
      </c>
      <c r="F210" s="585" t="str">
        <f>IF($A210&lt;DATE(2018,7,1),"-",INDEX('Annual Inflation'!$AM$49:$AT$49, MATCH(YEAR(EOMONTH($A210,6)), 'Annual Inflation'!$AM$6:$AT$6, 0))/100)</f>
        <v>-</v>
      </c>
      <c r="G210" s="588">
        <f t="shared" si="13"/>
        <v>101.2</v>
      </c>
      <c r="H210" s="588">
        <f t="shared" si="14"/>
        <v>264.39999999999998</v>
      </c>
      <c r="I210" s="588">
        <f t="shared" si="15"/>
        <v>264.39999999999998</v>
      </c>
      <c r="V210" s="471"/>
    </row>
    <row r="211" spans="1:22">
      <c r="A211" s="564">
        <v>42614</v>
      </c>
      <c r="B211" s="577">
        <f t="shared" si="12"/>
        <v>2017</v>
      </c>
      <c r="C211" s="566">
        <v>101.5</v>
      </c>
      <c r="D211" s="566">
        <v>264.89999999999998</v>
      </c>
      <c r="E211" s="585" t="str">
        <f>IF($A211&lt;DATE(2018,7,1),"-",INDEX('Annual Inflation'!$AM$52:$AT$52, MATCH(YEAR(EOMONTH($A211,6)), 'Annual Inflation'!$AM$6:$AT$6, 0))/100)</f>
        <v>-</v>
      </c>
      <c r="F211" s="585" t="str">
        <f>IF($A211&lt;DATE(2018,7,1),"-",INDEX('Annual Inflation'!$AM$49:$AT$49, MATCH(YEAR(EOMONTH($A211,6)), 'Annual Inflation'!$AM$6:$AT$6, 0))/100)</f>
        <v>-</v>
      </c>
      <c r="G211" s="588">
        <f t="shared" si="13"/>
        <v>101.5</v>
      </c>
      <c r="H211" s="588">
        <f t="shared" si="14"/>
        <v>264.89999999999998</v>
      </c>
      <c r="I211" s="588">
        <f t="shared" si="15"/>
        <v>264.89999999999998</v>
      </c>
      <c r="V211" s="471"/>
    </row>
    <row r="212" spans="1:22">
      <c r="A212" s="564">
        <v>42644</v>
      </c>
      <c r="B212" s="577">
        <f t="shared" si="12"/>
        <v>2017</v>
      </c>
      <c r="C212" s="566">
        <v>101.6</v>
      </c>
      <c r="D212" s="566">
        <v>264.8</v>
      </c>
      <c r="E212" s="585" t="str">
        <f>IF($A212&lt;DATE(2018,7,1),"-",INDEX('Annual Inflation'!$AM$52:$AT$52, MATCH(YEAR(EOMONTH($A212,6)), 'Annual Inflation'!$AM$6:$AT$6, 0))/100)</f>
        <v>-</v>
      </c>
      <c r="F212" s="585" t="str">
        <f>IF($A212&lt;DATE(2018,7,1),"-",INDEX('Annual Inflation'!$AM$49:$AT$49, MATCH(YEAR(EOMONTH($A212,6)), 'Annual Inflation'!$AM$6:$AT$6, 0))/100)</f>
        <v>-</v>
      </c>
      <c r="G212" s="588">
        <f t="shared" si="13"/>
        <v>101.6</v>
      </c>
      <c r="H212" s="588">
        <f t="shared" si="14"/>
        <v>264.8</v>
      </c>
      <c r="I212" s="588">
        <f t="shared" si="15"/>
        <v>264.8</v>
      </c>
      <c r="V212" s="471"/>
    </row>
    <row r="213" spans="1:22">
      <c r="A213" s="564">
        <v>42675</v>
      </c>
      <c r="B213" s="577">
        <f t="shared" si="12"/>
        <v>2017</v>
      </c>
      <c r="C213" s="566">
        <v>101.8</v>
      </c>
      <c r="D213" s="566">
        <v>265.5</v>
      </c>
      <c r="E213" s="585" t="str">
        <f>IF($A213&lt;DATE(2018,7,1),"-",INDEX('Annual Inflation'!$AM$52:$AT$52, MATCH(YEAR(EOMONTH($A213,6)), 'Annual Inflation'!$AM$6:$AT$6, 0))/100)</f>
        <v>-</v>
      </c>
      <c r="F213" s="585" t="str">
        <f>IF($A213&lt;DATE(2018,7,1),"-",INDEX('Annual Inflation'!$AM$49:$AT$49, MATCH(YEAR(EOMONTH($A213,6)), 'Annual Inflation'!$AM$6:$AT$6, 0))/100)</f>
        <v>-</v>
      </c>
      <c r="G213" s="588">
        <f t="shared" si="13"/>
        <v>101.8</v>
      </c>
      <c r="H213" s="588">
        <f t="shared" si="14"/>
        <v>265.5</v>
      </c>
      <c r="I213" s="588">
        <f t="shared" si="15"/>
        <v>265.5</v>
      </c>
      <c r="V213" s="471"/>
    </row>
    <row r="214" spans="1:22">
      <c r="A214" s="564">
        <v>42705</v>
      </c>
      <c r="B214" s="577">
        <f t="shared" si="12"/>
        <v>2017</v>
      </c>
      <c r="C214" s="566">
        <v>102.2</v>
      </c>
      <c r="D214" s="566">
        <v>267.10000000000002</v>
      </c>
      <c r="E214" s="585" t="str">
        <f>IF($A214&lt;DATE(2018,7,1),"-",INDEX('Annual Inflation'!$AM$52:$AT$52, MATCH(YEAR(EOMONTH($A214,6)), 'Annual Inflation'!$AM$6:$AT$6, 0))/100)</f>
        <v>-</v>
      </c>
      <c r="F214" s="585" t="str">
        <f>IF($A214&lt;DATE(2018,7,1),"-",INDEX('Annual Inflation'!$AM$49:$AT$49, MATCH(YEAR(EOMONTH($A214,6)), 'Annual Inflation'!$AM$6:$AT$6, 0))/100)</f>
        <v>-</v>
      </c>
      <c r="G214" s="588">
        <f t="shared" si="13"/>
        <v>102.2</v>
      </c>
      <c r="H214" s="588">
        <f t="shared" si="14"/>
        <v>267.10000000000002</v>
      </c>
      <c r="I214" s="588">
        <f t="shared" si="15"/>
        <v>267.10000000000002</v>
      </c>
      <c r="V214" s="471"/>
    </row>
    <row r="215" spans="1:22">
      <c r="A215" s="564">
        <v>42736</v>
      </c>
      <c r="B215" s="577">
        <f t="shared" si="12"/>
        <v>2017</v>
      </c>
      <c r="C215" s="566">
        <v>101.8</v>
      </c>
      <c r="D215" s="566">
        <v>265.5</v>
      </c>
      <c r="E215" s="585" t="str">
        <f>IF($A215&lt;DATE(2018,7,1),"-",INDEX('Annual Inflation'!$AM$52:$AT$52, MATCH(YEAR(EOMONTH($A215,6)), 'Annual Inflation'!$AM$6:$AT$6, 0))/100)</f>
        <v>-</v>
      </c>
      <c r="F215" s="585" t="str">
        <f>IF($A215&lt;DATE(2018,7,1),"-",INDEX('Annual Inflation'!$AM$49:$AT$49, MATCH(YEAR(EOMONTH($A215,6)), 'Annual Inflation'!$AM$6:$AT$6, 0))/100)</f>
        <v>-</v>
      </c>
      <c r="G215" s="588">
        <f t="shared" si="13"/>
        <v>101.8</v>
      </c>
      <c r="H215" s="588">
        <f t="shared" si="14"/>
        <v>265.5</v>
      </c>
      <c r="I215" s="588">
        <f t="shared" si="15"/>
        <v>265.5</v>
      </c>
      <c r="V215" s="471"/>
    </row>
    <row r="216" spans="1:22">
      <c r="A216" s="564">
        <v>42767</v>
      </c>
      <c r="B216" s="577">
        <f t="shared" si="12"/>
        <v>2017</v>
      </c>
      <c r="C216" s="566">
        <v>102.4</v>
      </c>
      <c r="D216" s="566">
        <v>268.39999999999998</v>
      </c>
      <c r="E216" s="585" t="str">
        <f>IF($A216&lt;DATE(2018,7,1),"-",INDEX('Annual Inflation'!$AM$52:$AT$52, MATCH(YEAR(EOMONTH($A216,6)), 'Annual Inflation'!$AM$6:$AT$6, 0))/100)</f>
        <v>-</v>
      </c>
      <c r="F216" s="585" t="str">
        <f>IF($A216&lt;DATE(2018,7,1),"-",INDEX('Annual Inflation'!$AM$49:$AT$49, MATCH(YEAR(EOMONTH($A216,6)), 'Annual Inflation'!$AM$6:$AT$6, 0))/100)</f>
        <v>-</v>
      </c>
      <c r="G216" s="588">
        <f t="shared" si="13"/>
        <v>102.4</v>
      </c>
      <c r="H216" s="588">
        <f t="shared" si="14"/>
        <v>268.39999999999998</v>
      </c>
      <c r="I216" s="588">
        <f t="shared" si="15"/>
        <v>268.39999999999998</v>
      </c>
      <c r="V216" s="471"/>
    </row>
    <row r="217" spans="1:22">
      <c r="A217" s="564">
        <v>42795</v>
      </c>
      <c r="B217" s="577">
        <f t="shared" si="12"/>
        <v>2017</v>
      </c>
      <c r="C217" s="566">
        <v>102.7</v>
      </c>
      <c r="D217" s="566">
        <v>269.3</v>
      </c>
      <c r="E217" s="585" t="str">
        <f>IF($A217&lt;DATE(2018,7,1),"-",INDEX('Annual Inflation'!$AM$52:$AT$52, MATCH(YEAR(EOMONTH($A217,6)), 'Annual Inflation'!$AM$6:$AT$6, 0))/100)</f>
        <v>-</v>
      </c>
      <c r="F217" s="585" t="str">
        <f>IF($A217&lt;DATE(2018,7,1),"-",INDEX('Annual Inflation'!$AM$49:$AT$49, MATCH(YEAR(EOMONTH($A217,6)), 'Annual Inflation'!$AM$6:$AT$6, 0))/100)</f>
        <v>-</v>
      </c>
      <c r="G217" s="588">
        <f t="shared" si="13"/>
        <v>102.7</v>
      </c>
      <c r="H217" s="588">
        <f t="shared" si="14"/>
        <v>269.3</v>
      </c>
      <c r="I217" s="588">
        <f t="shared" si="15"/>
        <v>269.3</v>
      </c>
      <c r="V217" s="471"/>
    </row>
    <row r="218" spans="1:22">
      <c r="A218" s="564">
        <v>42826</v>
      </c>
      <c r="B218" s="577">
        <f t="shared" si="12"/>
        <v>2018</v>
      </c>
      <c r="C218" s="566">
        <v>103.2</v>
      </c>
      <c r="D218" s="566">
        <v>270.60000000000002</v>
      </c>
      <c r="E218" s="585" t="str">
        <f>IF($A218&lt;DATE(2018,7,1),"-",INDEX('Annual Inflation'!$AM$52:$AT$52, MATCH(YEAR(EOMONTH($A218,6)), 'Annual Inflation'!$AM$6:$AT$6, 0))/100)</f>
        <v>-</v>
      </c>
      <c r="F218" s="585" t="str">
        <f>IF($A218&lt;DATE(2018,7,1),"-",INDEX('Annual Inflation'!$AM$49:$AT$49, MATCH(YEAR(EOMONTH($A218,6)), 'Annual Inflation'!$AM$6:$AT$6, 0))/100)</f>
        <v>-</v>
      </c>
      <c r="G218" s="588">
        <f t="shared" si="13"/>
        <v>103.2</v>
      </c>
      <c r="H218" s="588">
        <f t="shared" si="14"/>
        <v>270.60000000000002</v>
      </c>
      <c r="I218" s="588">
        <f t="shared" si="15"/>
        <v>270.60000000000002</v>
      </c>
      <c r="V218" s="471"/>
    </row>
    <row r="219" spans="1:22">
      <c r="A219" s="564">
        <v>42856</v>
      </c>
      <c r="B219" s="577">
        <f t="shared" si="12"/>
        <v>2018</v>
      </c>
      <c r="C219" s="566">
        <v>103.5</v>
      </c>
      <c r="D219" s="566">
        <v>271.7</v>
      </c>
      <c r="E219" s="585" t="str">
        <f>IF($A219&lt;DATE(2018,7,1),"-",INDEX('Annual Inflation'!$AM$52:$AT$52, MATCH(YEAR(EOMONTH($A219,6)), 'Annual Inflation'!$AM$6:$AT$6, 0))/100)</f>
        <v>-</v>
      </c>
      <c r="F219" s="585" t="str">
        <f>IF($A219&lt;DATE(2018,7,1),"-",INDEX('Annual Inflation'!$AM$49:$AT$49, MATCH(YEAR(EOMONTH($A219,6)), 'Annual Inflation'!$AM$6:$AT$6, 0))/100)</f>
        <v>-</v>
      </c>
      <c r="G219" s="588">
        <f t="shared" si="13"/>
        <v>103.5</v>
      </c>
      <c r="H219" s="588">
        <f t="shared" si="14"/>
        <v>271.7</v>
      </c>
      <c r="I219" s="588">
        <f t="shared" si="15"/>
        <v>271.7</v>
      </c>
      <c r="V219" s="471"/>
    </row>
    <row r="220" spans="1:22">
      <c r="A220" s="564">
        <v>42887</v>
      </c>
      <c r="B220" s="577">
        <f t="shared" si="12"/>
        <v>2018</v>
      </c>
      <c r="C220" s="566">
        <v>103.5</v>
      </c>
      <c r="D220" s="566">
        <v>272.3</v>
      </c>
      <c r="E220" s="585" t="str">
        <f>IF($A220&lt;DATE(2018,7,1),"-",INDEX('Annual Inflation'!$AM$52:$AT$52, MATCH(YEAR(EOMONTH($A220,6)), 'Annual Inflation'!$AM$6:$AT$6, 0))/100)</f>
        <v>-</v>
      </c>
      <c r="F220" s="585" t="str">
        <f>IF($A220&lt;DATE(2018,7,1),"-",INDEX('Annual Inflation'!$AM$49:$AT$49, MATCH(YEAR(EOMONTH($A220,6)), 'Annual Inflation'!$AM$6:$AT$6, 0))/100)</f>
        <v>-</v>
      </c>
      <c r="G220" s="588">
        <f t="shared" si="13"/>
        <v>103.5</v>
      </c>
      <c r="H220" s="588">
        <f t="shared" si="14"/>
        <v>272.3</v>
      </c>
      <c r="I220" s="588">
        <f t="shared" si="15"/>
        <v>272.3</v>
      </c>
      <c r="V220" s="471"/>
    </row>
    <row r="221" spans="1:22">
      <c r="A221" s="564">
        <v>42917</v>
      </c>
      <c r="B221" s="577">
        <f t="shared" si="12"/>
        <v>2018</v>
      </c>
      <c r="C221" s="566">
        <v>103.5</v>
      </c>
      <c r="D221" s="566">
        <v>272.89999999999998</v>
      </c>
      <c r="E221" s="585" t="str">
        <f>IF($A221&lt;DATE(2018,7,1),"-",INDEX('Annual Inflation'!$AM$52:$AT$52, MATCH(YEAR(EOMONTH($A221,6)), 'Annual Inflation'!$AM$6:$AT$6, 0))/100)</f>
        <v>-</v>
      </c>
      <c r="F221" s="585" t="str">
        <f>IF($A221&lt;DATE(2018,7,1),"-",INDEX('Annual Inflation'!$AM$49:$AT$49, MATCH(YEAR(EOMONTH($A221,6)), 'Annual Inflation'!$AM$6:$AT$6, 0))/100)</f>
        <v>-</v>
      </c>
      <c r="G221" s="588">
        <f t="shared" si="13"/>
        <v>103.5</v>
      </c>
      <c r="H221" s="588">
        <f t="shared" si="14"/>
        <v>272.89999999999998</v>
      </c>
      <c r="I221" s="588">
        <f t="shared" si="15"/>
        <v>272.89999999999998</v>
      </c>
      <c r="V221" s="471"/>
    </row>
    <row r="222" spans="1:22">
      <c r="A222" s="564">
        <v>42948</v>
      </c>
      <c r="B222" s="577">
        <f t="shared" si="12"/>
        <v>2018</v>
      </c>
      <c r="C222" s="566">
        <v>104</v>
      </c>
      <c r="D222" s="566">
        <v>274.7</v>
      </c>
      <c r="E222" s="585" t="str">
        <f>IF($A222&lt;DATE(2018,7,1),"-",INDEX('Annual Inflation'!$AM$52:$AT$52, MATCH(YEAR(EOMONTH($A222,6)), 'Annual Inflation'!$AM$6:$AT$6, 0))/100)</f>
        <v>-</v>
      </c>
      <c r="F222" s="585" t="str">
        <f>IF($A222&lt;DATE(2018,7,1),"-",INDEX('Annual Inflation'!$AM$49:$AT$49, MATCH(YEAR(EOMONTH($A222,6)), 'Annual Inflation'!$AM$6:$AT$6, 0))/100)</f>
        <v>-</v>
      </c>
      <c r="G222" s="588">
        <f t="shared" si="13"/>
        <v>104</v>
      </c>
      <c r="H222" s="588">
        <f t="shared" si="14"/>
        <v>274.7</v>
      </c>
      <c r="I222" s="588">
        <f t="shared" si="15"/>
        <v>274.7</v>
      </c>
      <c r="V222" s="471"/>
    </row>
    <row r="223" spans="1:22">
      <c r="A223" s="564">
        <v>42979</v>
      </c>
      <c r="B223" s="577">
        <f t="shared" si="12"/>
        <v>2018</v>
      </c>
      <c r="C223" s="566">
        <v>104.3</v>
      </c>
      <c r="D223" s="566">
        <v>275.10000000000002</v>
      </c>
      <c r="E223" s="585" t="str">
        <f>IF($A223&lt;DATE(2018,7,1),"-",INDEX('Annual Inflation'!$AM$52:$AT$52, MATCH(YEAR(EOMONTH($A223,6)), 'Annual Inflation'!$AM$6:$AT$6, 0))/100)</f>
        <v>-</v>
      </c>
      <c r="F223" s="585" t="str">
        <f>IF($A223&lt;DATE(2018,7,1),"-",INDEX('Annual Inflation'!$AM$49:$AT$49, MATCH(YEAR(EOMONTH($A223,6)), 'Annual Inflation'!$AM$6:$AT$6, 0))/100)</f>
        <v>-</v>
      </c>
      <c r="G223" s="588">
        <f t="shared" si="13"/>
        <v>104.3</v>
      </c>
      <c r="H223" s="588">
        <f t="shared" si="14"/>
        <v>275.10000000000002</v>
      </c>
      <c r="I223" s="588">
        <f t="shared" si="15"/>
        <v>275.10000000000002</v>
      </c>
      <c r="V223" s="471"/>
    </row>
    <row r="224" spans="1:22">
      <c r="A224" s="564">
        <v>43009</v>
      </c>
      <c r="B224" s="577">
        <f t="shared" si="12"/>
        <v>2018</v>
      </c>
      <c r="C224" s="566">
        <v>104.4</v>
      </c>
      <c r="D224" s="566">
        <v>275.3</v>
      </c>
      <c r="E224" s="585" t="str">
        <f>IF($A224&lt;DATE(2018,7,1),"-",INDEX('Annual Inflation'!$AM$52:$AT$52, MATCH(YEAR(EOMONTH($A224,6)), 'Annual Inflation'!$AM$6:$AT$6, 0))/100)</f>
        <v>-</v>
      </c>
      <c r="F224" s="585" t="str">
        <f>IF($A224&lt;DATE(2018,7,1),"-",INDEX('Annual Inflation'!$AM$49:$AT$49, MATCH(YEAR(EOMONTH($A224,6)), 'Annual Inflation'!$AM$6:$AT$6, 0))/100)</f>
        <v>-</v>
      </c>
      <c r="G224" s="588">
        <f t="shared" si="13"/>
        <v>104.4</v>
      </c>
      <c r="H224" s="588">
        <f t="shared" si="14"/>
        <v>275.3</v>
      </c>
      <c r="I224" s="588">
        <f t="shared" si="15"/>
        <v>275.3</v>
      </c>
      <c r="V224" s="471"/>
    </row>
    <row r="225" spans="1:22">
      <c r="A225" s="564">
        <v>43040</v>
      </c>
      <c r="B225" s="577">
        <f t="shared" si="12"/>
        <v>2018</v>
      </c>
      <c r="C225" s="566">
        <v>104.7</v>
      </c>
      <c r="D225" s="566">
        <v>275.8</v>
      </c>
      <c r="E225" s="585" t="str">
        <f>IF($A225&lt;DATE(2018,7,1),"-",INDEX('Annual Inflation'!$AM$52:$AT$52, MATCH(YEAR(EOMONTH($A225,6)), 'Annual Inflation'!$AM$6:$AT$6, 0))/100)</f>
        <v>-</v>
      </c>
      <c r="F225" s="585" t="str">
        <f>IF($A225&lt;DATE(2018,7,1),"-",INDEX('Annual Inflation'!$AM$49:$AT$49, MATCH(YEAR(EOMONTH($A225,6)), 'Annual Inflation'!$AM$6:$AT$6, 0))/100)</f>
        <v>-</v>
      </c>
      <c r="G225" s="588">
        <f t="shared" si="13"/>
        <v>104.7</v>
      </c>
      <c r="H225" s="588">
        <f t="shared" si="14"/>
        <v>275.8</v>
      </c>
      <c r="I225" s="588">
        <f t="shared" si="15"/>
        <v>275.8</v>
      </c>
      <c r="V225" s="471"/>
    </row>
    <row r="226" spans="1:22">
      <c r="A226" s="564">
        <v>43070</v>
      </c>
      <c r="B226" s="577">
        <f t="shared" si="12"/>
        <v>2018</v>
      </c>
      <c r="C226" s="566">
        <v>105</v>
      </c>
      <c r="D226" s="566">
        <v>278.10000000000002</v>
      </c>
      <c r="E226" s="585" t="str">
        <f>IF($A226&lt;DATE(2018,7,1),"-",INDEX('Annual Inflation'!$AM$52:$AT$52, MATCH(YEAR(EOMONTH($A226,6)), 'Annual Inflation'!$AM$6:$AT$6, 0))/100)</f>
        <v>-</v>
      </c>
      <c r="F226" s="585" t="str">
        <f>IF($A226&lt;DATE(2018,7,1),"-",INDEX('Annual Inflation'!$AM$49:$AT$49, MATCH(YEAR(EOMONTH($A226,6)), 'Annual Inflation'!$AM$6:$AT$6, 0))/100)</f>
        <v>-</v>
      </c>
      <c r="G226" s="588">
        <f t="shared" si="13"/>
        <v>105</v>
      </c>
      <c r="H226" s="588">
        <f t="shared" si="14"/>
        <v>278.10000000000002</v>
      </c>
      <c r="I226" s="588">
        <f t="shared" si="15"/>
        <v>278.10000000000002</v>
      </c>
      <c r="V226" s="471"/>
    </row>
    <row r="227" spans="1:22">
      <c r="A227" s="564">
        <v>43101</v>
      </c>
      <c r="B227" s="577">
        <f t="shared" si="12"/>
        <v>2018</v>
      </c>
      <c r="C227" s="566">
        <v>104.5</v>
      </c>
      <c r="D227" s="566">
        <v>276</v>
      </c>
      <c r="E227" s="585" t="str">
        <f>IF($A227&lt;DATE(2018,7,1),"-",INDEX('Annual Inflation'!$AM$52:$AT$52, MATCH(YEAR(EOMONTH($A227,6)), 'Annual Inflation'!$AM$6:$AT$6, 0))/100)</f>
        <v>-</v>
      </c>
      <c r="F227" s="585" t="str">
        <f>IF($A227&lt;DATE(2018,7,1),"-",INDEX('Annual Inflation'!$AM$49:$AT$49, MATCH(YEAR(EOMONTH($A227,6)), 'Annual Inflation'!$AM$6:$AT$6, 0))/100)</f>
        <v>-</v>
      </c>
      <c r="G227" s="588">
        <f t="shared" si="13"/>
        <v>104.5</v>
      </c>
      <c r="H227" s="588">
        <f t="shared" si="14"/>
        <v>276</v>
      </c>
      <c r="I227" s="588">
        <f t="shared" si="15"/>
        <v>276</v>
      </c>
      <c r="V227" s="471"/>
    </row>
    <row r="228" spans="1:22">
      <c r="A228" s="564">
        <v>43132</v>
      </c>
      <c r="B228" s="577">
        <f t="shared" si="12"/>
        <v>2018</v>
      </c>
      <c r="C228" s="566">
        <v>104.9</v>
      </c>
      <c r="D228" s="566">
        <v>278.10000000000002</v>
      </c>
      <c r="E228" s="585" t="str">
        <f>IF($A228&lt;DATE(2018,7,1),"-",INDEX('Annual Inflation'!$AM$52:$AT$52, MATCH(YEAR(EOMONTH($A228,6)), 'Annual Inflation'!$AM$6:$AT$6, 0))/100)</f>
        <v>-</v>
      </c>
      <c r="F228" s="585" t="str">
        <f>IF($A228&lt;DATE(2018,7,1),"-",INDEX('Annual Inflation'!$AM$49:$AT$49, MATCH(YEAR(EOMONTH($A228,6)), 'Annual Inflation'!$AM$6:$AT$6, 0))/100)</f>
        <v>-</v>
      </c>
      <c r="G228" s="588">
        <f t="shared" si="13"/>
        <v>104.9</v>
      </c>
      <c r="H228" s="588">
        <f t="shared" si="14"/>
        <v>278.10000000000002</v>
      </c>
      <c r="I228" s="588">
        <f t="shared" si="15"/>
        <v>278.10000000000002</v>
      </c>
      <c r="V228" s="471"/>
    </row>
    <row r="229" spans="1:22">
      <c r="A229" s="564">
        <v>43160</v>
      </c>
      <c r="B229" s="577">
        <f t="shared" si="12"/>
        <v>2018</v>
      </c>
      <c r="C229" s="566">
        <v>105.1</v>
      </c>
      <c r="D229" s="566">
        <v>278.3</v>
      </c>
      <c r="E229" s="585" t="str">
        <f>IF($A229&lt;DATE(2018,7,1),"-",INDEX('Annual Inflation'!$AM$52:$AT$52, MATCH(YEAR(EOMONTH($A229,6)), 'Annual Inflation'!$AM$6:$AT$6, 0))/100)</f>
        <v>-</v>
      </c>
      <c r="F229" s="585" t="str">
        <f>IF($A229&lt;DATE(2018,7,1),"-",INDEX('Annual Inflation'!$AM$49:$AT$49, MATCH(YEAR(EOMONTH($A229,6)), 'Annual Inflation'!$AM$6:$AT$6, 0))/100)</f>
        <v>-</v>
      </c>
      <c r="G229" s="588">
        <f t="shared" si="13"/>
        <v>105.1</v>
      </c>
      <c r="H229" s="588">
        <f t="shared" si="14"/>
        <v>278.3</v>
      </c>
      <c r="I229" s="588">
        <f t="shared" si="15"/>
        <v>278.3</v>
      </c>
      <c r="V229" s="471"/>
    </row>
    <row r="230" spans="1:22">
      <c r="A230" s="564">
        <v>43191</v>
      </c>
      <c r="B230" s="577">
        <f t="shared" si="12"/>
        <v>2019</v>
      </c>
      <c r="C230" s="566">
        <v>105.5</v>
      </c>
      <c r="D230" s="566">
        <v>279.7</v>
      </c>
      <c r="E230" s="585" t="str">
        <f>IF($A230&lt;DATE(2018,7,1),"-",INDEX('Annual Inflation'!$AM$52:$AT$52, MATCH(YEAR(EOMONTH($A230,6)), 'Annual Inflation'!$AM$6:$AT$6, 0))/100)</f>
        <v>-</v>
      </c>
      <c r="F230" s="585" t="str">
        <f>IF($A230&lt;DATE(2018,7,1),"-",INDEX('Annual Inflation'!$AM$49:$AT$49, MATCH(YEAR(EOMONTH($A230,6)), 'Annual Inflation'!$AM$6:$AT$6, 0))/100)</f>
        <v>-</v>
      </c>
      <c r="G230" s="588">
        <f t="shared" si="13"/>
        <v>105.5</v>
      </c>
      <c r="H230" s="588">
        <f t="shared" si="14"/>
        <v>279.7</v>
      </c>
      <c r="I230" s="588">
        <f t="shared" si="15"/>
        <v>279.7</v>
      </c>
      <c r="V230" s="471"/>
    </row>
    <row r="231" spans="1:22">
      <c r="A231" s="564">
        <v>43221</v>
      </c>
      <c r="B231" s="577">
        <f t="shared" si="12"/>
        <v>2019</v>
      </c>
      <c r="C231" s="566">
        <v>105.9</v>
      </c>
      <c r="D231" s="566">
        <v>280.7</v>
      </c>
      <c r="E231" s="585" t="str">
        <f>IF($A231&lt;DATE(2018,7,1),"-",INDEX('Annual Inflation'!$AM$52:$AT$52, MATCH(YEAR(EOMONTH($A231,6)), 'Annual Inflation'!$AM$6:$AT$6, 0))/100)</f>
        <v>-</v>
      </c>
      <c r="F231" s="585" t="str">
        <f>IF($A231&lt;DATE(2018,7,1),"-",INDEX('Annual Inflation'!$AM$49:$AT$49, MATCH(YEAR(EOMONTH($A231,6)), 'Annual Inflation'!$AM$6:$AT$6, 0))/100)</f>
        <v>-</v>
      </c>
      <c r="G231" s="588">
        <f t="shared" si="13"/>
        <v>105.9</v>
      </c>
      <c r="H231" s="588">
        <f t="shared" si="14"/>
        <v>280.7</v>
      </c>
      <c r="I231" s="588">
        <f t="shared" si="15"/>
        <v>280.7</v>
      </c>
      <c r="V231" s="471"/>
    </row>
    <row r="232" spans="1:22">
      <c r="A232" s="564">
        <v>43252</v>
      </c>
      <c r="B232" s="577">
        <f t="shared" si="12"/>
        <v>2019</v>
      </c>
      <c r="C232" s="566">
        <v>105.9</v>
      </c>
      <c r="D232" s="566">
        <v>281.5</v>
      </c>
      <c r="E232" s="585" t="str">
        <f>IF($A232&lt;DATE(2018,7,1),"-",INDEX('Annual Inflation'!$AM$52:$AT$52, MATCH(YEAR(EOMONTH($A232,6)), 'Annual Inflation'!$AM$6:$AT$6, 0))/100)</f>
        <v>-</v>
      </c>
      <c r="F232" s="585" t="str">
        <f>IF($A232&lt;DATE(2018,7,1),"-",INDEX('Annual Inflation'!$AM$49:$AT$49, MATCH(YEAR(EOMONTH($A232,6)), 'Annual Inflation'!$AM$6:$AT$6, 0))/100)</f>
        <v>-</v>
      </c>
      <c r="G232" s="588">
        <f t="shared" si="13"/>
        <v>105.9</v>
      </c>
      <c r="H232" s="588">
        <f t="shared" si="14"/>
        <v>281.5</v>
      </c>
      <c r="I232" s="588">
        <f t="shared" si="15"/>
        <v>281.5</v>
      </c>
      <c r="V232" s="471"/>
    </row>
    <row r="233" spans="1:22">
      <c r="A233" s="564">
        <v>43282</v>
      </c>
      <c r="B233" s="577">
        <f t="shared" si="12"/>
        <v>2019</v>
      </c>
      <c r="C233" s="566">
        <v>105.9</v>
      </c>
      <c r="D233" s="566">
        <v>281.7</v>
      </c>
      <c r="E233" s="585">
        <f>IF($A233&lt;DATE(2018,7,1),"-",INDEX('Annual Inflation'!$AM$52:$AT$52, MATCH(YEAR(EOMONTH($A233,6)), 'Annual Inflation'!$AM$6:$AT$6, 0))/100)</f>
        <v>1.7910205867057716E-2</v>
      </c>
      <c r="F233" s="585">
        <f>IF($A233&lt;DATE(2018,7,1),"-",INDEX('Annual Inflation'!$AM$49:$AT$49, MATCH(YEAR(EOMONTH($A233,6)), 'Annual Inflation'!$AM$6:$AT$6, 0))/100)</f>
        <v>2.5628884588821732E-2</v>
      </c>
      <c r="G233" s="588">
        <f t="shared" si="13"/>
        <v>105.9</v>
      </c>
      <c r="H233" s="588">
        <f t="shared" si="14"/>
        <v>281.7</v>
      </c>
      <c r="I233" s="588">
        <f t="shared" si="15"/>
        <v>281.7</v>
      </c>
      <c r="V233" s="471"/>
    </row>
    <row r="234" spans="1:22">
      <c r="A234" s="564">
        <v>43313</v>
      </c>
      <c r="B234" s="577">
        <f t="shared" si="12"/>
        <v>2019</v>
      </c>
      <c r="C234" s="566">
        <v>106.5</v>
      </c>
      <c r="D234" s="566">
        <v>284.2</v>
      </c>
      <c r="E234" s="585">
        <f>IF($A234&lt;DATE(2018,7,1),"-",INDEX('Annual Inflation'!$AM$52:$AT$52, MATCH(YEAR(EOMONTH($A234,6)), 'Annual Inflation'!$AM$6:$AT$6, 0))/100)</f>
        <v>1.7910205867057716E-2</v>
      </c>
      <c r="F234" s="585">
        <f>IF($A234&lt;DATE(2018,7,1),"-",INDEX('Annual Inflation'!$AM$49:$AT$49, MATCH(YEAR(EOMONTH($A234,6)), 'Annual Inflation'!$AM$6:$AT$6, 0))/100)</f>
        <v>2.5628884588821732E-2</v>
      </c>
      <c r="G234" s="588">
        <f t="shared" si="13"/>
        <v>106.5</v>
      </c>
      <c r="H234" s="588">
        <f t="shared" si="14"/>
        <v>284.2</v>
      </c>
      <c r="I234" s="588">
        <f t="shared" si="15"/>
        <v>284.2</v>
      </c>
      <c r="V234" s="471"/>
    </row>
    <row r="235" spans="1:22">
      <c r="A235" s="564">
        <v>43344</v>
      </c>
      <c r="B235" s="577">
        <f t="shared" si="12"/>
        <v>2019</v>
      </c>
      <c r="C235" s="566">
        <v>106.6</v>
      </c>
      <c r="D235" s="566">
        <v>284.10000000000002</v>
      </c>
      <c r="E235" s="585">
        <f>IF($A235&lt;DATE(2018,7,1),"-",INDEX('Annual Inflation'!$AM$52:$AT$52, MATCH(YEAR(EOMONTH($A235,6)), 'Annual Inflation'!$AM$6:$AT$6, 0))/100)</f>
        <v>1.7910205867057716E-2</v>
      </c>
      <c r="F235" s="585">
        <f>IF($A235&lt;DATE(2018,7,1),"-",INDEX('Annual Inflation'!$AM$49:$AT$49, MATCH(YEAR(EOMONTH($A235,6)), 'Annual Inflation'!$AM$6:$AT$6, 0))/100)</f>
        <v>2.5628884588821732E-2</v>
      </c>
      <c r="G235" s="588">
        <f t="shared" si="13"/>
        <v>106.6</v>
      </c>
      <c r="H235" s="588">
        <f t="shared" si="14"/>
        <v>284.10000000000002</v>
      </c>
      <c r="I235" s="588">
        <f t="shared" si="15"/>
        <v>284.10000000000002</v>
      </c>
      <c r="V235" s="471"/>
    </row>
    <row r="236" spans="1:22">
      <c r="A236" s="564">
        <v>43374</v>
      </c>
      <c r="B236" s="577">
        <f t="shared" si="12"/>
        <v>2019</v>
      </c>
      <c r="C236" s="566">
        <v>106.7</v>
      </c>
      <c r="D236" s="566">
        <v>284.5</v>
      </c>
      <c r="E236" s="585">
        <f>IF($A236&lt;DATE(2018,7,1),"-",INDEX('Annual Inflation'!$AM$52:$AT$52, MATCH(YEAR(EOMONTH($A236,6)), 'Annual Inflation'!$AM$6:$AT$6, 0))/100)</f>
        <v>1.7910205867057716E-2</v>
      </c>
      <c r="F236" s="585">
        <f>IF($A236&lt;DATE(2018,7,1),"-",INDEX('Annual Inflation'!$AM$49:$AT$49, MATCH(YEAR(EOMONTH($A236,6)), 'Annual Inflation'!$AM$6:$AT$6, 0))/100)</f>
        <v>2.5628884588821732E-2</v>
      </c>
      <c r="G236" s="588">
        <f t="shared" si="13"/>
        <v>106.7</v>
      </c>
      <c r="H236" s="588">
        <f t="shared" si="14"/>
        <v>284.5</v>
      </c>
      <c r="I236" s="588">
        <f t="shared" si="15"/>
        <v>284.5</v>
      </c>
      <c r="V236" s="471"/>
    </row>
    <row r="237" spans="1:22">
      <c r="A237" s="564">
        <v>43405</v>
      </c>
      <c r="B237" s="577">
        <f t="shared" si="12"/>
        <v>2019</v>
      </c>
      <c r="C237" s="566">
        <v>106.9</v>
      </c>
      <c r="D237" s="566">
        <v>284.60000000000002</v>
      </c>
      <c r="E237" s="585">
        <f>IF($A237&lt;DATE(2018,7,1),"-",INDEX('Annual Inflation'!$AM$52:$AT$52, MATCH(YEAR(EOMONTH($A237,6)), 'Annual Inflation'!$AM$6:$AT$6, 0))/100)</f>
        <v>1.7910205867057716E-2</v>
      </c>
      <c r="F237" s="585">
        <f>IF($A237&lt;DATE(2018,7,1),"-",INDEX('Annual Inflation'!$AM$49:$AT$49, MATCH(YEAR(EOMONTH($A237,6)), 'Annual Inflation'!$AM$6:$AT$6, 0))/100)</f>
        <v>2.5628884588821732E-2</v>
      </c>
      <c r="G237" s="588">
        <f t="shared" si="13"/>
        <v>106.9</v>
      </c>
      <c r="H237" s="588">
        <f t="shared" si="14"/>
        <v>284.60000000000002</v>
      </c>
      <c r="I237" s="588">
        <f t="shared" si="15"/>
        <v>284.60000000000002</v>
      </c>
      <c r="V237" s="471"/>
    </row>
    <row r="238" spans="1:22">
      <c r="A238" s="564">
        <v>43435</v>
      </c>
      <c r="B238" s="577">
        <f t="shared" si="12"/>
        <v>2019</v>
      </c>
      <c r="C238" s="566">
        <v>107.1</v>
      </c>
      <c r="D238" s="566">
        <v>285.60000000000002</v>
      </c>
      <c r="E238" s="585">
        <f>IF($A238&lt;DATE(2018,7,1),"-",INDEX('Annual Inflation'!$AM$52:$AT$52, MATCH(YEAR(EOMONTH($A238,6)), 'Annual Inflation'!$AM$6:$AT$6, 0))/100)</f>
        <v>1.7910205867057716E-2</v>
      </c>
      <c r="F238" s="585">
        <f>IF($A238&lt;DATE(2018,7,1),"-",INDEX('Annual Inflation'!$AM$49:$AT$49, MATCH(YEAR(EOMONTH($A238,6)), 'Annual Inflation'!$AM$6:$AT$6, 0))/100)</f>
        <v>2.5628884588821732E-2</v>
      </c>
      <c r="G238" s="588">
        <f t="shared" si="13"/>
        <v>107.1</v>
      </c>
      <c r="H238" s="588">
        <f t="shared" si="14"/>
        <v>285.60000000000002</v>
      </c>
      <c r="I238" s="588">
        <f t="shared" si="15"/>
        <v>285.60000000000002</v>
      </c>
      <c r="V238" s="471"/>
    </row>
    <row r="239" spans="1:22">
      <c r="A239" s="564">
        <v>43466</v>
      </c>
      <c r="B239" s="577">
        <f t="shared" si="12"/>
        <v>2019</v>
      </c>
      <c r="C239" s="566">
        <v>106.4</v>
      </c>
      <c r="D239" s="566">
        <v>283</v>
      </c>
      <c r="E239" s="585">
        <f>IF($A239&lt;DATE(2018,7,1),"-",INDEX('Annual Inflation'!$AM$52:$AT$52, MATCH(YEAR(EOMONTH($A239,6)), 'Annual Inflation'!$AM$6:$AT$6, 0))/100)</f>
        <v>1.7910205867057716E-2</v>
      </c>
      <c r="F239" s="585">
        <f>IF($A239&lt;DATE(2018,7,1),"-",INDEX('Annual Inflation'!$AM$49:$AT$49, MATCH(YEAR(EOMONTH($A239,6)), 'Annual Inflation'!$AM$6:$AT$6, 0))/100)</f>
        <v>2.5628884588821732E-2</v>
      </c>
      <c r="G239" s="588">
        <f t="shared" si="13"/>
        <v>106.4</v>
      </c>
      <c r="H239" s="588">
        <f t="shared" si="14"/>
        <v>283</v>
      </c>
      <c r="I239" s="588">
        <f t="shared" si="15"/>
        <v>283</v>
      </c>
      <c r="V239" s="471"/>
    </row>
    <row r="240" spans="1:22">
      <c r="A240" s="564">
        <v>43497</v>
      </c>
      <c r="B240" s="577">
        <f t="shared" si="12"/>
        <v>2019</v>
      </c>
      <c r="C240" s="566">
        <v>106.8</v>
      </c>
      <c r="D240" s="566">
        <v>285</v>
      </c>
      <c r="E240" s="585">
        <f>IF($A240&lt;DATE(2018,7,1),"-",INDEX('Annual Inflation'!$AM$52:$AT$52, MATCH(YEAR(EOMONTH($A240,6)), 'Annual Inflation'!$AM$6:$AT$6, 0))/100)</f>
        <v>1.7910205867057716E-2</v>
      </c>
      <c r="F240" s="585">
        <f>IF($A240&lt;DATE(2018,7,1),"-",INDEX('Annual Inflation'!$AM$49:$AT$49, MATCH(YEAR(EOMONTH($A240,6)), 'Annual Inflation'!$AM$6:$AT$6, 0))/100)</f>
        <v>2.5628884588821732E-2</v>
      </c>
      <c r="G240" s="588">
        <f t="shared" si="13"/>
        <v>106.8</v>
      </c>
      <c r="H240" s="588">
        <f t="shared" si="14"/>
        <v>285</v>
      </c>
      <c r="I240" s="588">
        <f t="shared" si="15"/>
        <v>285</v>
      </c>
      <c r="V240" s="471"/>
    </row>
    <row r="241" spans="1:22">
      <c r="A241" s="564">
        <v>43525</v>
      </c>
      <c r="B241" s="577">
        <f t="shared" si="12"/>
        <v>2019</v>
      </c>
      <c r="C241" s="566">
        <v>107</v>
      </c>
      <c r="D241" s="566">
        <v>285.10000000000002</v>
      </c>
      <c r="E241" s="585">
        <f>IF($A241&lt;DATE(2018,7,1),"-",INDEX('Annual Inflation'!$AM$52:$AT$52, MATCH(YEAR(EOMONTH($A241,6)), 'Annual Inflation'!$AM$6:$AT$6, 0))/100)</f>
        <v>1.7910205867057716E-2</v>
      </c>
      <c r="F241" s="585">
        <f>IF($A241&lt;DATE(2018,7,1),"-",INDEX('Annual Inflation'!$AM$49:$AT$49, MATCH(YEAR(EOMONTH($A241,6)), 'Annual Inflation'!$AM$6:$AT$6, 0))/100)</f>
        <v>2.5628884588821732E-2</v>
      </c>
      <c r="G241" s="588">
        <f t="shared" si="13"/>
        <v>107</v>
      </c>
      <c r="H241" s="588">
        <f t="shared" si="14"/>
        <v>285.10000000000002</v>
      </c>
      <c r="I241" s="588">
        <f t="shared" si="15"/>
        <v>285.10000000000002</v>
      </c>
      <c r="V241" s="471"/>
    </row>
    <row r="242" spans="1:22">
      <c r="A242" s="564">
        <v>43556</v>
      </c>
      <c r="B242" s="577">
        <f t="shared" si="12"/>
        <v>2020</v>
      </c>
      <c r="C242" s="566">
        <v>107.6</v>
      </c>
      <c r="D242" s="566">
        <v>288.2</v>
      </c>
      <c r="E242" s="585">
        <f>IF($A242&lt;DATE(2018,7,1),"-",INDEX('Annual Inflation'!$AM$52:$AT$52, MATCH(YEAR(EOMONTH($A242,6)), 'Annual Inflation'!$AM$6:$AT$6, 0))/100)</f>
        <v>1.7910205867057716E-2</v>
      </c>
      <c r="F242" s="585">
        <f>IF($A242&lt;DATE(2018,7,1),"-",INDEX('Annual Inflation'!$AM$49:$AT$49, MATCH(YEAR(EOMONTH($A242,6)), 'Annual Inflation'!$AM$6:$AT$6, 0))/100)</f>
        <v>2.5628884588821732E-2</v>
      </c>
      <c r="G242" s="588">
        <f t="shared" si="13"/>
        <v>107.6</v>
      </c>
      <c r="H242" s="588">
        <f t="shared" si="14"/>
        <v>288.2</v>
      </c>
      <c r="I242" s="588">
        <f t="shared" si="15"/>
        <v>288.2</v>
      </c>
      <c r="U242" s="472"/>
      <c r="V242" s="471"/>
    </row>
    <row r="243" spans="1:22">
      <c r="A243" s="564">
        <v>43586</v>
      </c>
      <c r="B243" s="577">
        <f t="shared" si="12"/>
        <v>2020</v>
      </c>
      <c r="C243" s="566">
        <v>107.9</v>
      </c>
      <c r="D243" s="566">
        <v>289.2</v>
      </c>
      <c r="E243" s="585">
        <f>IF($A243&lt;DATE(2018,7,1),"-",INDEX('Annual Inflation'!$AM$52:$AT$52, MATCH(YEAR(EOMONTH($A243,6)), 'Annual Inflation'!$AM$6:$AT$6, 0))/100)</f>
        <v>1.7910205867057716E-2</v>
      </c>
      <c r="F243" s="585">
        <f>IF($A243&lt;DATE(2018,7,1),"-",INDEX('Annual Inflation'!$AM$49:$AT$49, MATCH(YEAR(EOMONTH($A243,6)), 'Annual Inflation'!$AM$6:$AT$6, 0))/100)</f>
        <v>2.5628884588821732E-2</v>
      </c>
      <c r="G243" s="588">
        <f t="shared" si="13"/>
        <v>107.9</v>
      </c>
      <c r="H243" s="588">
        <f t="shared" si="14"/>
        <v>289.2</v>
      </c>
      <c r="I243" s="588">
        <f t="shared" si="15"/>
        <v>289.2</v>
      </c>
      <c r="U243" s="472"/>
      <c r="V243" s="471"/>
    </row>
    <row r="244" spans="1:22">
      <c r="A244" s="564">
        <v>43617</v>
      </c>
      <c r="B244" s="577">
        <f t="shared" si="12"/>
        <v>2020</v>
      </c>
      <c r="C244" s="566">
        <v>107.9</v>
      </c>
      <c r="D244" s="566">
        <v>289.60000000000002</v>
      </c>
      <c r="E244" s="585">
        <f>IF($A244&lt;DATE(2018,7,1),"-",INDEX('Annual Inflation'!$AM$52:$AT$52, MATCH(YEAR(EOMONTH($A244,6)), 'Annual Inflation'!$AM$6:$AT$6, 0))/100)</f>
        <v>1.7910205867057716E-2</v>
      </c>
      <c r="F244" s="585">
        <f>IF($A244&lt;DATE(2018,7,1),"-",INDEX('Annual Inflation'!$AM$49:$AT$49, MATCH(YEAR(EOMONTH($A244,6)), 'Annual Inflation'!$AM$6:$AT$6, 0))/100)</f>
        <v>2.5628884588821732E-2</v>
      </c>
      <c r="G244" s="588">
        <f t="shared" si="13"/>
        <v>107.9</v>
      </c>
      <c r="H244" s="588">
        <f t="shared" si="14"/>
        <v>289.60000000000002</v>
      </c>
      <c r="I244" s="588">
        <f t="shared" si="15"/>
        <v>289.60000000000002</v>
      </c>
      <c r="U244" s="472"/>
      <c r="V244" s="471"/>
    </row>
    <row r="245" spans="1:22">
      <c r="A245" s="564">
        <v>43647</v>
      </c>
      <c r="B245" s="577">
        <f t="shared" si="12"/>
        <v>2020</v>
      </c>
      <c r="C245" s="566">
        <v>108</v>
      </c>
      <c r="D245" s="566">
        <v>289.5</v>
      </c>
      <c r="E245" s="585">
        <f>IF($A245&lt;DATE(2018,7,1),"-",INDEX('Annual Inflation'!$AM$52:$AT$52, MATCH(YEAR(EOMONTH($A245,6)), 'Annual Inflation'!$AM$6:$AT$6, 0))/100)</f>
        <v>8.4343654728658013E-3</v>
      </c>
      <c r="F245" s="585">
        <f>IF($A245&lt;DATE(2018,7,1),"-",INDEX('Annual Inflation'!$AM$49:$AT$49, MATCH(YEAR(EOMONTH($A245,6)), 'Annual Inflation'!$AM$6:$AT$6, 0))/100)</f>
        <v>1.4580811980609454E-2</v>
      </c>
      <c r="G245" s="588">
        <f t="shared" si="13"/>
        <v>108</v>
      </c>
      <c r="H245" s="588">
        <f t="shared" si="14"/>
        <v>289.5</v>
      </c>
      <c r="I245" s="588">
        <f t="shared" si="15"/>
        <v>289.5</v>
      </c>
      <c r="U245" s="472"/>
      <c r="V245" s="471"/>
    </row>
    <row r="246" spans="1:22">
      <c r="A246" s="564">
        <v>43678</v>
      </c>
      <c r="B246" s="577">
        <f t="shared" si="12"/>
        <v>2020</v>
      </c>
      <c r="C246" s="566">
        <v>108.3</v>
      </c>
      <c r="D246" s="566">
        <v>291.7</v>
      </c>
      <c r="E246" s="585">
        <f>IF($A246&lt;DATE(2018,7,1),"-",INDEX('Annual Inflation'!$AM$52:$AT$52, MATCH(YEAR(EOMONTH($A246,6)), 'Annual Inflation'!$AM$6:$AT$6, 0))/100)</f>
        <v>8.4343654728658013E-3</v>
      </c>
      <c r="F246" s="585">
        <f>IF($A246&lt;DATE(2018,7,1),"-",INDEX('Annual Inflation'!$AM$49:$AT$49, MATCH(YEAR(EOMONTH($A246,6)), 'Annual Inflation'!$AM$6:$AT$6, 0))/100)</f>
        <v>1.4580811980609454E-2</v>
      </c>
      <c r="G246" s="588">
        <f t="shared" si="13"/>
        <v>108.3</v>
      </c>
      <c r="H246" s="588">
        <f t="shared" si="14"/>
        <v>291.7</v>
      </c>
      <c r="I246" s="588">
        <f t="shared" si="15"/>
        <v>291.7</v>
      </c>
      <c r="U246" s="472"/>
      <c r="V246" s="471"/>
    </row>
    <row r="247" spans="1:22">
      <c r="A247" s="564">
        <v>43709</v>
      </c>
      <c r="B247" s="577">
        <f t="shared" si="12"/>
        <v>2020</v>
      </c>
      <c r="C247" s="566">
        <v>108.4</v>
      </c>
      <c r="D247" s="566">
        <v>291</v>
      </c>
      <c r="E247" s="585">
        <f>IF($A247&lt;DATE(2018,7,1),"-",INDEX('Annual Inflation'!$AM$52:$AT$52, MATCH(YEAR(EOMONTH($A247,6)), 'Annual Inflation'!$AM$6:$AT$6, 0))/100)</f>
        <v>8.4343654728658013E-3</v>
      </c>
      <c r="F247" s="585">
        <f>IF($A247&lt;DATE(2018,7,1),"-",INDEX('Annual Inflation'!$AM$49:$AT$49, MATCH(YEAR(EOMONTH($A247,6)), 'Annual Inflation'!$AM$6:$AT$6, 0))/100)</f>
        <v>1.4580811980609454E-2</v>
      </c>
      <c r="G247" s="588">
        <f t="shared" si="13"/>
        <v>108.4</v>
      </c>
      <c r="H247" s="588">
        <f t="shared" si="14"/>
        <v>291</v>
      </c>
      <c r="I247" s="588">
        <f t="shared" si="15"/>
        <v>291</v>
      </c>
      <c r="U247" s="472"/>
      <c r="V247" s="471"/>
    </row>
    <row r="248" spans="1:22">
      <c r="A248" s="564">
        <v>43739</v>
      </c>
      <c r="B248" s="577">
        <f t="shared" si="12"/>
        <v>2020</v>
      </c>
      <c r="C248" s="566">
        <v>108.3</v>
      </c>
      <c r="D248" s="566">
        <v>290.39999999999998</v>
      </c>
      <c r="E248" s="585">
        <f>IF($A248&lt;DATE(2018,7,1),"-",INDEX('Annual Inflation'!$AM$52:$AT$52, MATCH(YEAR(EOMONTH($A248,6)), 'Annual Inflation'!$AM$6:$AT$6, 0))/100)</f>
        <v>8.4343654728658013E-3</v>
      </c>
      <c r="F248" s="585">
        <f>IF($A248&lt;DATE(2018,7,1),"-",INDEX('Annual Inflation'!$AM$49:$AT$49, MATCH(YEAR(EOMONTH($A248,6)), 'Annual Inflation'!$AM$6:$AT$6, 0))/100)</f>
        <v>1.4580811980609454E-2</v>
      </c>
      <c r="G248" s="588">
        <f t="shared" si="13"/>
        <v>108.3</v>
      </c>
      <c r="H248" s="588">
        <f t="shared" si="14"/>
        <v>290.39999999999998</v>
      </c>
      <c r="I248" s="588">
        <f t="shared" si="15"/>
        <v>290.39999999999998</v>
      </c>
      <c r="U248" s="472"/>
      <c r="V248" s="471"/>
    </row>
    <row r="249" spans="1:22">
      <c r="A249" s="564">
        <v>43770</v>
      </c>
      <c r="B249" s="577">
        <f t="shared" si="12"/>
        <v>2020</v>
      </c>
      <c r="C249" s="566">
        <v>108.5</v>
      </c>
      <c r="D249" s="566">
        <v>291</v>
      </c>
      <c r="E249" s="585">
        <f>IF($A249&lt;DATE(2018,7,1),"-",INDEX('Annual Inflation'!$AM$52:$AT$52, MATCH(YEAR(EOMONTH($A249,6)), 'Annual Inflation'!$AM$6:$AT$6, 0))/100)</f>
        <v>8.4343654728658013E-3</v>
      </c>
      <c r="F249" s="585">
        <f>IF($A249&lt;DATE(2018,7,1),"-",INDEX('Annual Inflation'!$AM$49:$AT$49, MATCH(YEAR(EOMONTH($A249,6)), 'Annual Inflation'!$AM$6:$AT$6, 0))/100)</f>
        <v>1.4580811980609454E-2</v>
      </c>
      <c r="G249" s="588">
        <f t="shared" si="13"/>
        <v>108.5</v>
      </c>
      <c r="H249" s="588">
        <f t="shared" si="14"/>
        <v>291</v>
      </c>
      <c r="I249" s="588">
        <f t="shared" si="15"/>
        <v>291</v>
      </c>
      <c r="U249" s="472"/>
      <c r="V249" s="471"/>
    </row>
    <row r="250" spans="1:22">
      <c r="A250" s="564">
        <v>43800</v>
      </c>
      <c r="B250" s="577">
        <f t="shared" si="12"/>
        <v>2020</v>
      </c>
      <c r="C250" s="566">
        <v>108.5</v>
      </c>
      <c r="D250" s="566">
        <v>291.89999999999998</v>
      </c>
      <c r="E250" s="585">
        <f>IF($A250&lt;DATE(2018,7,1),"-",INDEX('Annual Inflation'!$AM$52:$AT$52, MATCH(YEAR(EOMONTH($A250,6)), 'Annual Inflation'!$AM$6:$AT$6, 0))/100)</f>
        <v>8.4343654728658013E-3</v>
      </c>
      <c r="F250" s="585">
        <f>IF($A250&lt;DATE(2018,7,1),"-",INDEX('Annual Inflation'!$AM$49:$AT$49, MATCH(YEAR(EOMONTH($A250,6)), 'Annual Inflation'!$AM$6:$AT$6, 0))/100)</f>
        <v>1.4580811980609454E-2</v>
      </c>
      <c r="G250" s="588">
        <f t="shared" si="13"/>
        <v>108.5</v>
      </c>
      <c r="H250" s="588">
        <f t="shared" si="14"/>
        <v>291.89999999999998</v>
      </c>
      <c r="I250" s="588">
        <f t="shared" si="15"/>
        <v>291.89999999999998</v>
      </c>
      <c r="U250" s="472"/>
      <c r="V250" s="471"/>
    </row>
    <row r="251" spans="1:22">
      <c r="A251" s="564">
        <v>43831</v>
      </c>
      <c r="B251" s="577">
        <f t="shared" si="12"/>
        <v>2020</v>
      </c>
      <c r="C251" s="566">
        <v>108.3</v>
      </c>
      <c r="D251" s="566">
        <v>290.60000000000002</v>
      </c>
      <c r="E251" s="585">
        <f>IF($A251&lt;DATE(2018,7,1),"-",INDEX('Annual Inflation'!$AM$52:$AT$52, MATCH(YEAR(EOMONTH($A251,6)), 'Annual Inflation'!$AM$6:$AT$6, 0))/100)</f>
        <v>8.4343654728658013E-3</v>
      </c>
      <c r="F251" s="585">
        <f>IF($A251&lt;DATE(2018,7,1),"-",INDEX('Annual Inflation'!$AM$49:$AT$49, MATCH(YEAR(EOMONTH($A251,6)), 'Annual Inflation'!$AM$6:$AT$6, 0))/100)</f>
        <v>1.4580811980609454E-2</v>
      </c>
      <c r="G251" s="588">
        <f t="shared" si="13"/>
        <v>108.3</v>
      </c>
      <c r="H251" s="588">
        <f t="shared" si="14"/>
        <v>290.60000000000002</v>
      </c>
      <c r="I251" s="588">
        <f t="shared" si="15"/>
        <v>290.60000000000002</v>
      </c>
      <c r="U251" s="472"/>
      <c r="V251" s="471"/>
    </row>
    <row r="252" spans="1:22">
      <c r="A252" s="564">
        <v>43862</v>
      </c>
      <c r="B252" s="577">
        <f t="shared" si="12"/>
        <v>2020</v>
      </c>
      <c r="C252" s="566">
        <v>108.6</v>
      </c>
      <c r="D252" s="566">
        <v>292</v>
      </c>
      <c r="E252" s="585">
        <f>IF($A252&lt;DATE(2018,7,1),"-",INDEX('Annual Inflation'!$AM$52:$AT$52, MATCH(YEAR(EOMONTH($A252,6)), 'Annual Inflation'!$AM$6:$AT$6, 0))/100)</f>
        <v>8.4343654728658013E-3</v>
      </c>
      <c r="F252" s="585">
        <f>IF($A252&lt;DATE(2018,7,1),"-",INDEX('Annual Inflation'!$AM$49:$AT$49, MATCH(YEAR(EOMONTH($A252,6)), 'Annual Inflation'!$AM$6:$AT$6, 0))/100)</f>
        <v>1.4580811980609454E-2</v>
      </c>
      <c r="G252" s="588">
        <f t="shared" si="13"/>
        <v>108.6</v>
      </c>
      <c r="H252" s="588">
        <f t="shared" si="14"/>
        <v>292</v>
      </c>
      <c r="I252" s="588">
        <f t="shared" si="15"/>
        <v>292</v>
      </c>
      <c r="U252" s="472"/>
      <c r="V252" s="277"/>
    </row>
    <row r="253" spans="1:22">
      <c r="A253" s="564">
        <v>43891</v>
      </c>
      <c r="B253" s="577">
        <f t="shared" si="12"/>
        <v>2020</v>
      </c>
      <c r="C253" s="566">
        <v>108.6</v>
      </c>
      <c r="D253" s="566">
        <v>292.60000000000002</v>
      </c>
      <c r="E253" s="585">
        <f>IF($A253&lt;DATE(2018,7,1),"-",INDEX('Annual Inflation'!$AM$52:$AT$52, MATCH(YEAR(EOMONTH($A253,6)), 'Annual Inflation'!$AM$6:$AT$6, 0))/100)</f>
        <v>8.4343654728658013E-3</v>
      </c>
      <c r="F253" s="585">
        <f>IF($A253&lt;DATE(2018,7,1),"-",INDEX('Annual Inflation'!$AM$49:$AT$49, MATCH(YEAR(EOMONTH($A253,6)), 'Annual Inflation'!$AM$6:$AT$6, 0))/100)</f>
        <v>1.4580811980609454E-2</v>
      </c>
      <c r="G253" s="588">
        <f t="shared" si="13"/>
        <v>108.6</v>
      </c>
      <c r="H253" s="588">
        <f t="shared" si="14"/>
        <v>292.60000000000002</v>
      </c>
      <c r="I253" s="588">
        <f t="shared" si="15"/>
        <v>292.60000000000002</v>
      </c>
      <c r="U253" s="472"/>
      <c r="V253" s="277"/>
    </row>
    <row r="254" spans="1:22" s="574" customFormat="1">
      <c r="A254" s="564">
        <v>43922</v>
      </c>
      <c r="B254" s="577">
        <f t="shared" si="12"/>
        <v>2021</v>
      </c>
      <c r="C254" s="566">
        <v>108.6</v>
      </c>
      <c r="D254" s="566">
        <v>292.60000000000002</v>
      </c>
      <c r="E254" s="585">
        <f>IF($A254&lt;DATE(2018,7,1),"-",INDEX('Annual Inflation'!$AM$52:$AT$52, MATCH(YEAR(EOMONTH($A254,6)), 'Annual Inflation'!$AM$6:$AT$6, 0))/100)</f>
        <v>8.4343654728658013E-3</v>
      </c>
      <c r="F254" s="585">
        <f>IF($A254&lt;DATE(2018,7,1),"-",INDEX('Annual Inflation'!$AM$49:$AT$49, MATCH(YEAR(EOMONTH($A254,6)), 'Annual Inflation'!$AM$6:$AT$6, 0))/100)</f>
        <v>1.4580811980609454E-2</v>
      </c>
      <c r="G254" s="588">
        <f t="shared" si="13"/>
        <v>108.6</v>
      </c>
      <c r="H254" s="588">
        <f t="shared" si="14"/>
        <v>292.60000000000002</v>
      </c>
      <c r="I254" s="588">
        <f t="shared" si="15"/>
        <v>292.60000000000002</v>
      </c>
      <c r="J254" s="582"/>
      <c r="K254" s="602"/>
      <c r="L254" s="602"/>
      <c r="M254" s="602"/>
      <c r="N254" s="602"/>
      <c r="O254" s="602"/>
      <c r="P254" s="602"/>
      <c r="Q254" s="602"/>
      <c r="R254" s="602"/>
      <c r="S254" s="602"/>
      <c r="T254" s="602"/>
      <c r="U254" s="573"/>
    </row>
    <row r="255" spans="1:22" s="574" customFormat="1">
      <c r="A255" s="564">
        <v>43952</v>
      </c>
      <c r="B255" s="577">
        <f t="shared" si="12"/>
        <v>2021</v>
      </c>
      <c r="C255" s="566">
        <v>108.6</v>
      </c>
      <c r="D255" s="566">
        <v>292.2</v>
      </c>
      <c r="E255" s="585">
        <f>IF($A255&lt;DATE(2018,7,1),"-",INDEX('Annual Inflation'!$AM$52:$AT$52, MATCH(YEAR(EOMONTH($A255,6)), 'Annual Inflation'!$AM$6:$AT$6, 0))/100)</f>
        <v>8.4343654728658013E-3</v>
      </c>
      <c r="F255" s="585">
        <f>IF($A255&lt;DATE(2018,7,1),"-",INDEX('Annual Inflation'!$AM$49:$AT$49, MATCH(YEAR(EOMONTH($A255,6)), 'Annual Inflation'!$AM$6:$AT$6, 0))/100)</f>
        <v>1.4580811980609454E-2</v>
      </c>
      <c r="G255" s="588">
        <f t="shared" si="13"/>
        <v>108.6</v>
      </c>
      <c r="H255" s="588">
        <f t="shared" si="14"/>
        <v>292.2</v>
      </c>
      <c r="I255" s="588">
        <f t="shared" si="15"/>
        <v>292.2</v>
      </c>
      <c r="J255" s="582"/>
      <c r="K255" s="602"/>
      <c r="L255" s="602"/>
      <c r="M255" s="602"/>
      <c r="N255" s="602"/>
      <c r="O255" s="602"/>
      <c r="P255" s="602"/>
      <c r="Q255" s="602"/>
      <c r="R255" s="602"/>
      <c r="S255" s="602"/>
      <c r="T255" s="602"/>
      <c r="U255" s="573"/>
    </row>
    <row r="256" spans="1:22" s="574" customFormat="1">
      <c r="A256" s="564">
        <v>43983</v>
      </c>
      <c r="B256" s="577">
        <f t="shared" si="12"/>
        <v>2021</v>
      </c>
      <c r="C256" s="566">
        <v>108.8</v>
      </c>
      <c r="D256" s="566">
        <v>292.7</v>
      </c>
      <c r="E256" s="585">
        <f>IF($A256&lt;DATE(2018,7,1),"-",INDEX('Annual Inflation'!$AM$52:$AT$52, MATCH(YEAR(EOMONTH($A256,6)), 'Annual Inflation'!$AM$6:$AT$6, 0))/100)</f>
        <v>8.4343654728658013E-3</v>
      </c>
      <c r="F256" s="585">
        <f>IF($A256&lt;DATE(2018,7,1),"-",INDEX('Annual Inflation'!$AM$49:$AT$49, MATCH(YEAR(EOMONTH($A256,6)), 'Annual Inflation'!$AM$6:$AT$6, 0))/100)</f>
        <v>1.4580811980609454E-2</v>
      </c>
      <c r="G256" s="588">
        <f t="shared" si="13"/>
        <v>108.8</v>
      </c>
      <c r="H256" s="588">
        <f t="shared" si="14"/>
        <v>292.7</v>
      </c>
      <c r="I256" s="588">
        <f t="shared" si="15"/>
        <v>292.7</v>
      </c>
      <c r="J256" s="582"/>
      <c r="K256" s="602"/>
      <c r="L256" s="602"/>
      <c r="M256" s="602"/>
      <c r="N256" s="602"/>
      <c r="O256" s="602"/>
      <c r="P256" s="602"/>
      <c r="Q256" s="602"/>
      <c r="R256" s="602"/>
      <c r="S256" s="602"/>
      <c r="T256" s="602"/>
      <c r="U256" s="573"/>
    </row>
    <row r="257" spans="1:22" s="574" customFormat="1">
      <c r="A257" s="564">
        <v>44013</v>
      </c>
      <c r="B257" s="577">
        <f t="shared" si="12"/>
        <v>2021</v>
      </c>
      <c r="C257" s="566">
        <v>109.2</v>
      </c>
      <c r="D257" s="566">
        <v>294.2</v>
      </c>
      <c r="E257" s="585">
        <f>IF($A257&lt;DATE(2018,7,1),"-",INDEX('Annual Inflation'!$AM$52:$AT$52, MATCH(YEAR(EOMONTH($A257,6)), 'Annual Inflation'!$AM$6:$AT$6, 0))/100)</f>
        <v>1.167775999933629E-2</v>
      </c>
      <c r="F257" s="585">
        <f>IF($A257&lt;DATE(2018,7,1),"-",INDEX('Annual Inflation'!$AM$49:$AT$49, MATCH(YEAR(EOMONTH($A257,6)), 'Annual Inflation'!$AM$6:$AT$6, 0))/100)</f>
        <v>1.3658876595147973E-2</v>
      </c>
      <c r="G257" s="588">
        <f t="shared" si="13"/>
        <v>109.2</v>
      </c>
      <c r="H257" s="588">
        <f t="shared" si="14"/>
        <v>294.2</v>
      </c>
      <c r="I257" s="588">
        <f t="shared" si="15"/>
        <v>294.2</v>
      </c>
      <c r="J257" s="582"/>
      <c r="K257" s="602"/>
      <c r="L257" s="602"/>
      <c r="M257" s="602"/>
      <c r="N257" s="602"/>
      <c r="O257" s="602"/>
      <c r="P257" s="602"/>
      <c r="Q257" s="602"/>
      <c r="R257" s="602"/>
      <c r="S257" s="602"/>
      <c r="T257" s="602"/>
      <c r="U257" s="573"/>
    </row>
    <row r="258" spans="1:22" s="574" customFormat="1">
      <c r="A258" s="564">
        <v>44044</v>
      </c>
      <c r="B258" s="577">
        <f t="shared" si="12"/>
        <v>2021</v>
      </c>
      <c r="C258" s="566">
        <v>108.8</v>
      </c>
      <c r="D258" s="566">
        <v>293.3</v>
      </c>
      <c r="E258" s="585">
        <f>IF($A258&lt;DATE(2018,7,1),"-",INDEX('Annual Inflation'!$AM$52:$AT$52, MATCH(YEAR(EOMONTH($A258,6)), 'Annual Inflation'!$AM$6:$AT$6, 0))/100)</f>
        <v>1.167775999933629E-2</v>
      </c>
      <c r="F258" s="585">
        <f>IF($A258&lt;DATE(2018,7,1),"-",INDEX('Annual Inflation'!$AM$49:$AT$49, MATCH(YEAR(EOMONTH($A258,6)), 'Annual Inflation'!$AM$6:$AT$6, 0))/100)</f>
        <v>1.3658876595147973E-2</v>
      </c>
      <c r="G258" s="588">
        <f t="shared" si="13"/>
        <v>108.8</v>
      </c>
      <c r="H258" s="588">
        <f t="shared" si="14"/>
        <v>293.3</v>
      </c>
      <c r="I258" s="588">
        <f t="shared" si="15"/>
        <v>293.3</v>
      </c>
      <c r="J258" s="582"/>
      <c r="K258" s="602"/>
      <c r="L258" s="602"/>
      <c r="M258" s="602"/>
      <c r="N258" s="602"/>
      <c r="O258" s="602"/>
      <c r="P258" s="602"/>
      <c r="Q258" s="602"/>
      <c r="R258" s="602"/>
      <c r="S258" s="602"/>
      <c r="T258" s="602"/>
      <c r="U258" s="573"/>
    </row>
    <row r="259" spans="1:22" s="574" customFormat="1">
      <c r="A259" s="564">
        <v>44075</v>
      </c>
      <c r="B259" s="577">
        <f t="shared" ref="B259:B322" si="16">IF(MONTH(A259)&gt;=4,YEAR(A259)+1,YEAR(A259))</f>
        <v>2021</v>
      </c>
      <c r="C259" s="566">
        <v>109.2</v>
      </c>
      <c r="D259" s="566">
        <v>294.3</v>
      </c>
      <c r="E259" s="585">
        <f>IF($A259&lt;DATE(2018,7,1),"-",INDEX('Annual Inflation'!$AM$52:$AT$52, MATCH(YEAR(EOMONTH($A259,6)), 'Annual Inflation'!$AM$6:$AT$6, 0))/100)</f>
        <v>1.167775999933629E-2</v>
      </c>
      <c r="F259" s="585">
        <f>IF($A259&lt;DATE(2018,7,1),"-",INDEX('Annual Inflation'!$AM$49:$AT$49, MATCH(YEAR(EOMONTH($A259,6)), 'Annual Inflation'!$AM$6:$AT$6, 0))/100)</f>
        <v>1.3658876595147973E-2</v>
      </c>
      <c r="G259" s="588">
        <f t="shared" ref="G259:G322" si="17">IF(ISBLANK(C259),G258*((1+E259)^(1/12)),C259)</f>
        <v>109.2</v>
      </c>
      <c r="H259" s="588">
        <f t="shared" ref="H259:H322" si="18">IF(ISBLANK(D259),H258*((1+F259)^(1/12)),D259)</f>
        <v>294.3</v>
      </c>
      <c r="I259" s="588">
        <f t="shared" ref="I259:I322" si="19">IF($A259&lt;DATE(2021,4,1),H259,IF(A259=DATE(2021,4,1),I258*((0.5*G259/G258)+(0.5*H259/H258)),I258*(G259/G258)))</f>
        <v>294.3</v>
      </c>
      <c r="J259" s="582"/>
      <c r="K259" s="602"/>
      <c r="L259" s="602"/>
      <c r="M259" s="602"/>
      <c r="N259" s="602"/>
      <c r="O259" s="602"/>
      <c r="P259" s="602"/>
      <c r="Q259" s="602"/>
      <c r="R259" s="602"/>
      <c r="S259" s="602"/>
      <c r="T259" s="602"/>
      <c r="U259" s="573"/>
    </row>
    <row r="260" spans="1:22" s="574" customFormat="1">
      <c r="A260" s="564">
        <v>44105</v>
      </c>
      <c r="B260" s="577">
        <f t="shared" si="16"/>
        <v>2021</v>
      </c>
      <c r="C260" s="566">
        <v>109.2</v>
      </c>
      <c r="D260" s="566">
        <v>294.3</v>
      </c>
      <c r="E260" s="585">
        <f>IF($A260&lt;DATE(2018,7,1),"-",INDEX('Annual Inflation'!$AM$52:$AT$52, MATCH(YEAR(EOMONTH($A260,6)), 'Annual Inflation'!$AM$6:$AT$6, 0))/100)</f>
        <v>1.167775999933629E-2</v>
      </c>
      <c r="F260" s="585">
        <f>IF($A260&lt;DATE(2018,7,1),"-",INDEX('Annual Inflation'!$AM$49:$AT$49, MATCH(YEAR(EOMONTH($A260,6)), 'Annual Inflation'!$AM$6:$AT$6, 0))/100)</f>
        <v>1.3658876595147973E-2</v>
      </c>
      <c r="G260" s="588">
        <f>IF(ISBLANK(C260),G259*((1+E260)^(1/12)),C260)</f>
        <v>109.2</v>
      </c>
      <c r="H260" s="588">
        <f t="shared" si="18"/>
        <v>294.3</v>
      </c>
      <c r="I260" s="588">
        <f t="shared" si="19"/>
        <v>294.3</v>
      </c>
      <c r="J260" s="582"/>
      <c r="K260" s="602"/>
      <c r="L260" s="602"/>
      <c r="M260" s="602"/>
      <c r="N260" s="602"/>
      <c r="O260" s="602"/>
      <c r="P260" s="602"/>
      <c r="Q260" s="602"/>
      <c r="R260" s="602"/>
      <c r="S260" s="602"/>
      <c r="T260" s="602"/>
      <c r="U260" s="573"/>
    </row>
    <row r="261" spans="1:22" s="574" customFormat="1">
      <c r="A261" s="564">
        <v>44136</v>
      </c>
      <c r="B261" s="577">
        <f t="shared" si="16"/>
        <v>2021</v>
      </c>
      <c r="C261" s="567"/>
      <c r="D261" s="567"/>
      <c r="E261" s="585">
        <f>IF($A261&lt;DATE(2018,7,1),"-",INDEX('Annual Inflation'!$AM$52:$AT$52, MATCH(YEAR(EOMONTH($A261,6)), 'Annual Inflation'!$AM$6:$AT$6, 0))/100)</f>
        <v>1.167775999933629E-2</v>
      </c>
      <c r="F261" s="585">
        <f>IF($A261&lt;DATE(2018,7,1),"-",INDEX('Annual Inflation'!$AM$49:$AT$49, MATCH(YEAR(EOMONTH($A261,6)), 'Annual Inflation'!$AM$6:$AT$6, 0))/100)</f>
        <v>1.3658876595147973E-2</v>
      </c>
      <c r="G261" s="588">
        <f t="shared" si="17"/>
        <v>109.30570304684352</v>
      </c>
      <c r="H261" s="588">
        <f t="shared" si="18"/>
        <v>294.63290496237676</v>
      </c>
      <c r="I261" s="588">
        <f t="shared" si="19"/>
        <v>294.63290496237676</v>
      </c>
      <c r="J261" s="582"/>
      <c r="K261" s="602"/>
      <c r="L261" s="602"/>
      <c r="M261" s="602"/>
      <c r="N261" s="602"/>
      <c r="O261" s="602"/>
      <c r="P261" s="602"/>
      <c r="Q261" s="602"/>
      <c r="R261" s="602"/>
      <c r="S261" s="602"/>
      <c r="T261" s="602"/>
      <c r="U261" s="573"/>
      <c r="V261" s="575"/>
    </row>
    <row r="262" spans="1:22" s="574" customFormat="1">
      <c r="A262" s="564">
        <v>44166</v>
      </c>
      <c r="B262" s="577">
        <f t="shared" si="16"/>
        <v>2021</v>
      </c>
      <c r="C262" s="567"/>
      <c r="D262" s="567"/>
      <c r="E262" s="585">
        <f>IF($A262&lt;DATE(2018,7,1),"-",INDEX('Annual Inflation'!$AM$52:$AT$52, MATCH(YEAR(EOMONTH($A262,6)), 'Annual Inflation'!$AM$6:$AT$6, 0))/100)</f>
        <v>1.167775999933629E-2</v>
      </c>
      <c r="F262" s="585">
        <f>IF($A262&lt;DATE(2018,7,1),"-",INDEX('Annual Inflation'!$AM$49:$AT$49, MATCH(YEAR(EOMONTH($A262,6)), 'Annual Inflation'!$AM$6:$AT$6, 0))/100)</f>
        <v>1.3658876595147973E-2</v>
      </c>
      <c r="G262" s="588">
        <f t="shared" si="17"/>
        <v>109.41150841176498</v>
      </c>
      <c r="H262" s="588">
        <f>IF(ISBLANK(D262),H261*((1+F262)^(1/12)),D262)</f>
        <v>294.96618649870516</v>
      </c>
      <c r="I262" s="588">
        <f t="shared" si="19"/>
        <v>294.96618649870516</v>
      </c>
      <c r="J262" s="582"/>
      <c r="K262" s="602"/>
      <c r="L262" s="602"/>
      <c r="M262" s="602"/>
      <c r="N262" s="602"/>
      <c r="O262" s="602"/>
      <c r="P262" s="602"/>
      <c r="Q262" s="602"/>
      <c r="R262" s="602"/>
      <c r="S262" s="602"/>
      <c r="T262" s="602"/>
      <c r="U262" s="573"/>
    </row>
    <row r="263" spans="1:22" s="574" customFormat="1">
      <c r="A263" s="564">
        <v>44197</v>
      </c>
      <c r="B263" s="577">
        <f t="shared" si="16"/>
        <v>2021</v>
      </c>
      <c r="C263" s="567"/>
      <c r="D263" s="567"/>
      <c r="E263" s="585">
        <f>IF($A263&lt;DATE(2018,7,1),"-",INDEX('Annual Inflation'!$AM$52:$AT$52, MATCH(YEAR(EOMONTH($A263,6)), 'Annual Inflation'!$AM$6:$AT$6, 0))/100)</f>
        <v>1.167775999933629E-2</v>
      </c>
      <c r="F263" s="585">
        <f>IF($A263&lt;DATE(2018,7,1),"-",INDEX('Annual Inflation'!$AM$49:$AT$49, MATCH(YEAR(EOMONTH($A263,6)), 'Annual Inflation'!$AM$6:$AT$6, 0))/100)</f>
        <v>1.3658876595147973E-2</v>
      </c>
      <c r="G263" s="588">
        <f t="shared" si="17"/>
        <v>109.51741619380591</v>
      </c>
      <c r="H263" s="588">
        <f t="shared" si="18"/>
        <v>295.29984503495649</v>
      </c>
      <c r="I263" s="588">
        <f t="shared" si="19"/>
        <v>295.29984503495649</v>
      </c>
      <c r="J263" s="582"/>
      <c r="K263" s="602"/>
      <c r="L263" s="602"/>
      <c r="M263" s="602"/>
      <c r="N263" s="602"/>
      <c r="O263" s="602"/>
      <c r="P263" s="602"/>
      <c r="Q263" s="602"/>
      <c r="R263" s="602"/>
      <c r="S263" s="602"/>
      <c r="T263" s="602"/>
      <c r="U263" s="573"/>
    </row>
    <row r="264" spans="1:22" s="574" customFormat="1">
      <c r="A264" s="564">
        <v>44228</v>
      </c>
      <c r="B264" s="577">
        <f t="shared" si="16"/>
        <v>2021</v>
      </c>
      <c r="C264" s="567"/>
      <c r="D264" s="567"/>
      <c r="E264" s="585">
        <f>IF($A264&lt;DATE(2018,7,1),"-",INDEX('Annual Inflation'!$AM$52:$AT$52, MATCH(YEAR(EOMONTH($A264,6)), 'Annual Inflation'!$AM$6:$AT$6, 0))/100)</f>
        <v>1.167775999933629E-2</v>
      </c>
      <c r="F264" s="585">
        <f>IF($A264&lt;DATE(2018,7,1),"-",INDEX('Annual Inflation'!$AM$49:$AT$49, MATCH(YEAR(EOMONTH($A264,6)), 'Annual Inflation'!$AM$6:$AT$6, 0))/100)</f>
        <v>1.3658876595147973E-2</v>
      </c>
      <c r="G264" s="588">
        <f t="shared" si="17"/>
        <v>109.62342649210368</v>
      </c>
      <c r="H264" s="588">
        <f t="shared" si="18"/>
        <v>295.63388099758384</v>
      </c>
      <c r="I264" s="588">
        <f t="shared" si="19"/>
        <v>295.63388099758384</v>
      </c>
      <c r="J264" s="582"/>
      <c r="K264" s="602"/>
      <c r="L264" s="602"/>
      <c r="M264" s="602"/>
      <c r="N264" s="602"/>
      <c r="O264" s="602"/>
      <c r="P264" s="602"/>
      <c r="Q264" s="602"/>
      <c r="R264" s="602"/>
      <c r="S264" s="602"/>
      <c r="T264" s="602"/>
      <c r="U264" s="573"/>
    </row>
    <row r="265" spans="1:22" s="574" customFormat="1">
      <c r="A265" s="564">
        <v>44256</v>
      </c>
      <c r="B265" s="577">
        <f t="shared" si="16"/>
        <v>2021</v>
      </c>
      <c r="C265" s="567"/>
      <c r="D265" s="567"/>
      <c r="E265" s="585">
        <f>IF($A265&lt;DATE(2018,7,1),"-",INDEX('Annual Inflation'!$AM$52:$AT$52, MATCH(YEAR(EOMONTH($A265,6)), 'Annual Inflation'!$AM$6:$AT$6, 0))/100)</f>
        <v>1.167775999933629E-2</v>
      </c>
      <c r="F265" s="585">
        <f>IF($A265&lt;DATE(2018,7,1),"-",INDEX('Annual Inflation'!$AM$49:$AT$49, MATCH(YEAR(EOMONTH($A265,6)), 'Annual Inflation'!$AM$6:$AT$6, 0))/100)</f>
        <v>1.3658876595147973E-2</v>
      </c>
      <c r="G265" s="588">
        <f t="shared" si="17"/>
        <v>109.7295394058916</v>
      </c>
      <c r="H265" s="588">
        <f t="shared" si="18"/>
        <v>295.96829481352268</v>
      </c>
      <c r="I265" s="588">
        <f t="shared" si="19"/>
        <v>295.96829481352268</v>
      </c>
      <c r="J265" s="582"/>
      <c r="K265" s="602"/>
      <c r="L265" s="602"/>
      <c r="M265" s="602"/>
      <c r="N265" s="602"/>
      <c r="O265" s="602"/>
      <c r="P265" s="602"/>
      <c r="Q265" s="602"/>
      <c r="R265" s="602"/>
      <c r="S265" s="602"/>
      <c r="T265" s="602"/>
      <c r="U265" s="573"/>
    </row>
    <row r="266" spans="1:22">
      <c r="A266" s="564">
        <v>44287</v>
      </c>
      <c r="B266" s="577">
        <f t="shared" si="16"/>
        <v>2022</v>
      </c>
      <c r="E266" s="585">
        <f>IF($A266&lt;DATE(2018,7,1),"-",INDEX('Annual Inflation'!$AM$52:$AT$52, MATCH(YEAR(EOMONTH($A266,6)), 'Annual Inflation'!$AM$6:$AT$6, 0))/100)</f>
        <v>1.167775999933629E-2</v>
      </c>
      <c r="F266" s="585">
        <f>IF($A266&lt;DATE(2018,7,1),"-",INDEX('Annual Inflation'!$AM$49:$AT$49, MATCH(YEAR(EOMONTH($A266,6)), 'Annual Inflation'!$AM$6:$AT$6, 0))/100)</f>
        <v>1.3658876595147973E-2</v>
      </c>
      <c r="G266" s="588">
        <f t="shared" si="17"/>
        <v>109.8357550344991</v>
      </c>
      <c r="H266" s="588">
        <f t="shared" si="18"/>
        <v>296.30308691019138</v>
      </c>
      <c r="I266" s="588">
        <f t="shared" si="19"/>
        <v>296.27893605659546</v>
      </c>
      <c r="U266" s="472"/>
      <c r="V266" s="473"/>
    </row>
    <row r="267" spans="1:22">
      <c r="A267" s="564">
        <v>44317</v>
      </c>
      <c r="B267" s="577">
        <f t="shared" si="16"/>
        <v>2022</v>
      </c>
      <c r="E267" s="585">
        <f>IF($A267&lt;DATE(2018,7,1),"-",INDEX('Annual Inflation'!$AM$52:$AT$52, MATCH(YEAR(EOMONTH($A267,6)), 'Annual Inflation'!$AM$6:$AT$6, 0))/100)</f>
        <v>1.167775999933629E-2</v>
      </c>
      <c r="F267" s="585">
        <f>IF($A267&lt;DATE(2018,7,1),"-",INDEX('Annual Inflation'!$AM$49:$AT$49, MATCH(YEAR(EOMONTH($A267,6)), 'Annual Inflation'!$AM$6:$AT$6, 0))/100)</f>
        <v>1.3658876595147973E-2</v>
      </c>
      <c r="G267" s="588">
        <f t="shared" si="17"/>
        <v>109.94207347735171</v>
      </c>
      <c r="H267" s="588">
        <f t="shared" si="18"/>
        <v>296.63825771549193</v>
      </c>
      <c r="I267" s="588">
        <f t="shared" si="19"/>
        <v>296.56572713953261</v>
      </c>
      <c r="U267" s="472"/>
      <c r="V267" s="473"/>
    </row>
    <row r="268" spans="1:22">
      <c r="A268" s="564">
        <v>44348</v>
      </c>
      <c r="B268" s="577">
        <f t="shared" si="16"/>
        <v>2022</v>
      </c>
      <c r="E268" s="585">
        <f>IF($A268&lt;DATE(2018,7,1),"-",INDEX('Annual Inflation'!$AM$52:$AT$52, MATCH(YEAR(EOMONTH($A268,6)), 'Annual Inflation'!$AM$6:$AT$6, 0))/100)</f>
        <v>1.167775999933629E-2</v>
      </c>
      <c r="F268" s="585">
        <f>IF($A268&lt;DATE(2018,7,1),"-",INDEX('Annual Inflation'!$AM$49:$AT$49, MATCH(YEAR(EOMONTH($A268,6)), 'Annual Inflation'!$AM$6:$AT$6, 0))/100)</f>
        <v>1.3658876595147973E-2</v>
      </c>
      <c r="G268" s="588">
        <f t="shared" si="17"/>
        <v>110.04849483397122</v>
      </c>
      <c r="H268" s="588">
        <f t="shared" si="18"/>
        <v>296.97380765781026</v>
      </c>
      <c r="I268" s="588">
        <f t="shared" si="19"/>
        <v>296.85279582953274</v>
      </c>
      <c r="V268" s="473"/>
    </row>
    <row r="269" spans="1:22">
      <c r="A269" s="564">
        <v>44378</v>
      </c>
      <c r="B269" s="577">
        <f t="shared" si="16"/>
        <v>2022</v>
      </c>
      <c r="E269" s="585">
        <f>IF($A269&lt;DATE(2018,7,1),"-",INDEX('Annual Inflation'!$AM$52:$AT$52, MATCH(YEAR(EOMONTH($A269,6)), 'Annual Inflation'!$AM$6:$AT$6, 0))/100)</f>
        <v>1.5500225915037413E-2</v>
      </c>
      <c r="F269" s="585">
        <f>IF($A269&lt;DATE(2018,7,1),"-",INDEX('Annual Inflation'!$AM$49:$AT$49, MATCH(YEAR(EOMONTH($A269,6)), 'Annual Inflation'!$AM$6:$AT$6, 0))/100)</f>
        <v>1.5464597860319396E-2</v>
      </c>
      <c r="G269" s="588">
        <f t="shared" si="17"/>
        <v>110.18964290902206</v>
      </c>
      <c r="H269" s="588">
        <f t="shared" si="18"/>
        <v>297.35383654175195</v>
      </c>
      <c r="I269" s="588">
        <f t="shared" si="19"/>
        <v>297.23353888983547</v>
      </c>
      <c r="V269" s="473"/>
    </row>
    <row r="270" spans="1:22">
      <c r="A270" s="564">
        <v>44409</v>
      </c>
      <c r="B270" s="577">
        <f t="shared" si="16"/>
        <v>2022</v>
      </c>
      <c r="E270" s="585">
        <f>IF($A270&lt;DATE(2018,7,1),"-",INDEX('Annual Inflation'!$AM$52:$AT$52, MATCH(YEAR(EOMONTH($A270,6)), 'Annual Inflation'!$AM$6:$AT$6, 0))/100)</f>
        <v>1.5500225915037413E-2</v>
      </c>
      <c r="F270" s="585">
        <f>IF($A270&lt;DATE(2018,7,1),"-",INDEX('Annual Inflation'!$AM$49:$AT$49, MATCH(YEAR(EOMONTH($A270,6)), 'Annual Inflation'!$AM$6:$AT$6, 0))/100)</f>
        <v>1.5464597860319396E-2</v>
      </c>
      <c r="G270" s="588">
        <f t="shared" si="17"/>
        <v>110.33097202043437</v>
      </c>
      <c r="H270" s="588">
        <f t="shared" si="18"/>
        <v>297.73435173778211</v>
      </c>
      <c r="I270" s="588">
        <f t="shared" si="19"/>
        <v>297.61477029075689</v>
      </c>
      <c r="V270" s="473"/>
    </row>
    <row r="271" spans="1:22">
      <c r="A271" s="564">
        <v>44440</v>
      </c>
      <c r="B271" s="577">
        <f t="shared" si="16"/>
        <v>2022</v>
      </c>
      <c r="E271" s="585">
        <f>IF($A271&lt;DATE(2018,7,1),"-",INDEX('Annual Inflation'!$AM$52:$AT$52, MATCH(YEAR(EOMONTH($A271,6)), 'Annual Inflation'!$AM$6:$AT$6, 0))/100)</f>
        <v>1.5500225915037413E-2</v>
      </c>
      <c r="F271" s="585">
        <f>IF($A271&lt;DATE(2018,7,1),"-",INDEX('Annual Inflation'!$AM$49:$AT$49, MATCH(YEAR(EOMONTH($A271,6)), 'Annual Inflation'!$AM$6:$AT$6, 0))/100)</f>
        <v>1.5464597860319396E-2</v>
      </c>
      <c r="G271" s="588">
        <f t="shared" si="17"/>
        <v>110.4724824004052</v>
      </c>
      <c r="H271" s="588">
        <f t="shared" si="18"/>
        <v>298.11535386822044</v>
      </c>
      <c r="I271" s="588">
        <f t="shared" si="19"/>
        <v>297.99649065864213</v>
      </c>
      <c r="V271" s="473"/>
    </row>
    <row r="272" spans="1:22">
      <c r="A272" s="564">
        <v>44470</v>
      </c>
      <c r="B272" s="577">
        <f t="shared" si="16"/>
        <v>2022</v>
      </c>
      <c r="E272" s="585">
        <f>IF($A272&lt;DATE(2018,7,1),"-",INDEX('Annual Inflation'!$AM$52:$AT$52, MATCH(YEAR(EOMONTH($A272,6)), 'Annual Inflation'!$AM$6:$AT$6, 0))/100)</f>
        <v>1.5500225915037413E-2</v>
      </c>
      <c r="F272" s="585">
        <f>IF($A272&lt;DATE(2018,7,1),"-",INDEX('Annual Inflation'!$AM$49:$AT$49, MATCH(YEAR(EOMONTH($A272,6)), 'Annual Inflation'!$AM$6:$AT$6, 0))/100)</f>
        <v>1.5464597860319396E-2</v>
      </c>
      <c r="G272" s="588">
        <f t="shared" si="17"/>
        <v>110.61417428142937</v>
      </c>
      <c r="H272" s="588">
        <f t="shared" si="18"/>
        <v>298.49684355618297</v>
      </c>
      <c r="I272" s="588">
        <f t="shared" si="19"/>
        <v>298.37870062063962</v>
      </c>
      <c r="V272" s="473"/>
    </row>
    <row r="273" spans="1:22">
      <c r="A273" s="564">
        <v>44501</v>
      </c>
      <c r="B273" s="577">
        <f t="shared" si="16"/>
        <v>2022</v>
      </c>
      <c r="E273" s="585">
        <f>IF($A273&lt;DATE(2018,7,1),"-",INDEX('Annual Inflation'!$AM$52:$AT$52, MATCH(YEAR(EOMONTH($A273,6)), 'Annual Inflation'!$AM$6:$AT$6, 0))/100)</f>
        <v>1.5500225915037413E-2</v>
      </c>
      <c r="F273" s="585">
        <f>IF($A273&lt;DATE(2018,7,1),"-",INDEX('Annual Inflation'!$AM$49:$AT$49, MATCH(YEAR(EOMONTH($A273,6)), 'Annual Inflation'!$AM$6:$AT$6, 0))/100)</f>
        <v>1.5464597860319396E-2</v>
      </c>
      <c r="G273" s="588">
        <f t="shared" si="17"/>
        <v>110.75604789629995</v>
      </c>
      <c r="H273" s="588">
        <f t="shared" si="18"/>
        <v>298.87882142558311</v>
      </c>
      <c r="I273" s="588">
        <f t="shared" si="19"/>
        <v>298.76140080470225</v>
      </c>
      <c r="V273" s="473"/>
    </row>
    <row r="274" spans="1:22">
      <c r="A274" s="564">
        <v>44531</v>
      </c>
      <c r="B274" s="577">
        <f t="shared" si="16"/>
        <v>2022</v>
      </c>
      <c r="E274" s="585">
        <f>IF($A274&lt;DATE(2018,7,1),"-",INDEX('Annual Inflation'!$AM$52:$AT$52, MATCH(YEAR(EOMONTH($A274,6)), 'Annual Inflation'!$AM$6:$AT$6, 0))/100)</f>
        <v>1.5500225915037413E-2</v>
      </c>
      <c r="F274" s="585">
        <f>IF($A274&lt;DATE(2018,7,1),"-",INDEX('Annual Inflation'!$AM$49:$AT$49, MATCH(YEAR(EOMONTH($A274,6)), 'Annual Inflation'!$AM$6:$AT$6, 0))/100)</f>
        <v>1.5464597860319396E-2</v>
      </c>
      <c r="G274" s="588">
        <f t="shared" si="17"/>
        <v>110.89810347810855</v>
      </c>
      <c r="H274" s="588">
        <f t="shared" si="18"/>
        <v>299.26128810113266</v>
      </c>
      <c r="I274" s="588">
        <f t="shared" si="19"/>
        <v>299.14459183958826</v>
      </c>
      <c r="V274" s="473"/>
    </row>
    <row r="275" spans="1:22">
      <c r="A275" s="564">
        <v>44562</v>
      </c>
      <c r="B275" s="577">
        <f t="shared" si="16"/>
        <v>2022</v>
      </c>
      <c r="E275" s="585">
        <f>IF($A275&lt;DATE(2018,7,1),"-",INDEX('Annual Inflation'!$AM$52:$AT$52, MATCH(YEAR(EOMONTH($A275,6)), 'Annual Inflation'!$AM$6:$AT$6, 0))/100)</f>
        <v>1.5500225915037413E-2</v>
      </c>
      <c r="F275" s="585">
        <f>IF($A275&lt;DATE(2018,7,1),"-",INDEX('Annual Inflation'!$AM$49:$AT$49, MATCH(YEAR(EOMONTH($A275,6)), 'Annual Inflation'!$AM$6:$AT$6, 0))/100)</f>
        <v>1.5464597860319396E-2</v>
      </c>
      <c r="G275" s="588">
        <f t="shared" si="17"/>
        <v>111.04034126024577</v>
      </c>
      <c r="H275" s="588">
        <f t="shared" si="18"/>
        <v>299.64424420834285</v>
      </c>
      <c r="I275" s="588">
        <f t="shared" si="19"/>
        <v>299.52827435486233</v>
      </c>
      <c r="V275" s="473"/>
    </row>
    <row r="276" spans="1:22">
      <c r="A276" s="564">
        <v>44593</v>
      </c>
      <c r="B276" s="577">
        <f t="shared" si="16"/>
        <v>2022</v>
      </c>
      <c r="E276" s="585">
        <f>IF($A276&lt;DATE(2018,7,1),"-",INDEX('Annual Inflation'!$AM$52:$AT$52, MATCH(YEAR(EOMONTH($A276,6)), 'Annual Inflation'!$AM$6:$AT$6, 0))/100)</f>
        <v>1.5500225915037413E-2</v>
      </c>
      <c r="F276" s="585">
        <f>IF($A276&lt;DATE(2018,7,1),"-",INDEX('Annual Inflation'!$AM$49:$AT$49, MATCH(YEAR(EOMONTH($A276,6)), 'Annual Inflation'!$AM$6:$AT$6, 0))/100)</f>
        <v>1.5464597860319396E-2</v>
      </c>
      <c r="G276" s="588">
        <f t="shared" si="17"/>
        <v>111.18276147640154</v>
      </c>
      <c r="H276" s="588">
        <f t="shared" si="18"/>
        <v>300.02769037352539</v>
      </c>
      <c r="I276" s="588">
        <f t="shared" si="19"/>
        <v>299.91244898089673</v>
      </c>
      <c r="V276" s="473"/>
    </row>
    <row r="277" spans="1:22">
      <c r="A277" s="564">
        <v>44621</v>
      </c>
      <c r="B277" s="577">
        <f t="shared" si="16"/>
        <v>2022</v>
      </c>
      <c r="E277" s="585">
        <f>IF($A277&lt;DATE(2018,7,1),"-",INDEX('Annual Inflation'!$AM$52:$AT$52, MATCH(YEAR(EOMONTH($A277,6)), 'Annual Inflation'!$AM$6:$AT$6, 0))/100)</f>
        <v>1.5500225915037413E-2</v>
      </c>
      <c r="F277" s="585">
        <f>IF($A277&lt;DATE(2018,7,1),"-",INDEX('Annual Inflation'!$AM$49:$AT$49, MATCH(YEAR(EOMONTH($A277,6)), 'Annual Inflation'!$AM$6:$AT$6, 0))/100)</f>
        <v>1.5464597860319396E-2</v>
      </c>
      <c r="G277" s="588">
        <f t="shared" si="17"/>
        <v>111.32536436056553</v>
      </c>
      <c r="H277" s="588">
        <f t="shared" si="18"/>
        <v>300.41162722379346</v>
      </c>
      <c r="I277" s="588">
        <f t="shared" si="19"/>
        <v>300.29711634887212</v>
      </c>
      <c r="V277" s="473"/>
    </row>
    <row r="278" spans="1:22">
      <c r="A278" s="564">
        <v>44652</v>
      </c>
      <c r="B278" s="577">
        <f t="shared" si="16"/>
        <v>2023</v>
      </c>
      <c r="E278" s="585">
        <f>IF($A278&lt;DATE(2018,7,1),"-",INDEX('Annual Inflation'!$AM$52:$AT$52, MATCH(YEAR(EOMONTH($A278,6)), 'Annual Inflation'!$AM$6:$AT$6, 0))/100)</f>
        <v>1.5500225915037413E-2</v>
      </c>
      <c r="F278" s="585">
        <f>IF($A278&lt;DATE(2018,7,1),"-",INDEX('Annual Inflation'!$AM$49:$AT$49, MATCH(YEAR(EOMONTH($A278,6)), 'Annual Inflation'!$AM$6:$AT$6, 0))/100)</f>
        <v>1.5464597860319396E-2</v>
      </c>
      <c r="G278" s="588">
        <f t="shared" si="17"/>
        <v>111.46815014702752</v>
      </c>
      <c r="H278" s="588">
        <f t="shared" si="18"/>
        <v>300.79605538706272</v>
      </c>
      <c r="I278" s="588">
        <f t="shared" si="19"/>
        <v>300.68227709077877</v>
      </c>
      <c r="V278" s="277"/>
    </row>
    <row r="279" spans="1:22">
      <c r="A279" s="564">
        <v>44682</v>
      </c>
      <c r="B279" s="577">
        <f t="shared" si="16"/>
        <v>2023</v>
      </c>
      <c r="E279" s="585">
        <f>IF($A279&lt;DATE(2018,7,1),"-",INDEX('Annual Inflation'!$AM$52:$AT$52, MATCH(YEAR(EOMONTH($A279,6)), 'Annual Inflation'!$AM$6:$AT$6, 0))/100)</f>
        <v>1.5500225915037413E-2</v>
      </c>
      <c r="F279" s="585">
        <f>IF($A279&lt;DATE(2018,7,1),"-",INDEX('Annual Inflation'!$AM$49:$AT$49, MATCH(YEAR(EOMONTH($A279,6)), 'Annual Inflation'!$AM$6:$AT$6, 0))/100)</f>
        <v>1.5464597860319396E-2</v>
      </c>
      <c r="G279" s="588">
        <f t="shared" si="17"/>
        <v>111.61111907037778</v>
      </c>
      <c r="H279" s="588">
        <f t="shared" si="18"/>
        <v>301.18097549205231</v>
      </c>
      <c r="I279" s="588">
        <f t="shared" si="19"/>
        <v>301.0679318394175</v>
      </c>
      <c r="V279" s="277"/>
    </row>
    <row r="280" spans="1:22">
      <c r="A280" s="564">
        <v>44713</v>
      </c>
      <c r="B280" s="577">
        <f t="shared" si="16"/>
        <v>2023</v>
      </c>
      <c r="E280" s="585">
        <f>IF($A280&lt;DATE(2018,7,1),"-",INDEX('Annual Inflation'!$AM$52:$AT$52, MATCH(YEAR(EOMONTH($A280,6)), 'Annual Inflation'!$AM$6:$AT$6, 0))/100)</f>
        <v>1.5500225915037413E-2</v>
      </c>
      <c r="F280" s="585">
        <f>IF($A280&lt;DATE(2018,7,1),"-",INDEX('Annual Inflation'!$AM$49:$AT$49, MATCH(YEAR(EOMONTH($A280,6)), 'Annual Inflation'!$AM$6:$AT$6, 0))/100)</f>
        <v>1.5464597860319396E-2</v>
      </c>
      <c r="G280" s="588">
        <f t="shared" si="17"/>
        <v>111.75427136550749</v>
      </c>
      <c r="H280" s="588">
        <f t="shared" si="18"/>
        <v>301.56638816828604</v>
      </c>
      <c r="I280" s="588">
        <f t="shared" si="19"/>
        <v>301.45408122840081</v>
      </c>
      <c r="V280" s="277"/>
    </row>
    <row r="281" spans="1:22">
      <c r="A281" s="564">
        <v>44743</v>
      </c>
      <c r="B281" s="577">
        <f t="shared" si="16"/>
        <v>2023</v>
      </c>
      <c r="E281" s="585">
        <f>IF($A281&lt;DATE(2018,7,1),"-",INDEX('Annual Inflation'!$AM$52:$AT$52, MATCH(YEAR(EOMONTH($A281,6)), 'Annual Inflation'!$AM$6:$AT$6, 0))/100)</f>
        <v>1.7276615507018311E-2</v>
      </c>
      <c r="F281" s="585">
        <f>IF($A281&lt;DATE(2018,7,1),"-",INDEX('Annual Inflation'!$AM$49:$AT$49, MATCH(YEAR(EOMONTH($A281,6)), 'Annual Inflation'!$AM$6:$AT$6, 0))/100)</f>
        <v>2.5706488203567579E-2</v>
      </c>
      <c r="G281" s="588">
        <f t="shared" si="17"/>
        <v>111.91390584889231</v>
      </c>
      <c r="H281" s="588">
        <f t="shared" si="18"/>
        <v>302.20491714068572</v>
      </c>
      <c r="I281" s="588">
        <f t="shared" si="19"/>
        <v>301.8846908680427</v>
      </c>
      <c r="V281" s="277"/>
    </row>
    <row r="282" spans="1:22">
      <c r="A282" s="564">
        <v>44774</v>
      </c>
      <c r="B282" s="577">
        <f t="shared" si="16"/>
        <v>2023</v>
      </c>
      <c r="E282" s="585">
        <f>IF($A282&lt;DATE(2018,7,1),"-",INDEX('Annual Inflation'!$AM$52:$AT$52, MATCH(YEAR(EOMONTH($A282,6)), 'Annual Inflation'!$AM$6:$AT$6, 0))/100)</f>
        <v>1.7276615507018311E-2</v>
      </c>
      <c r="F282" s="585">
        <f>IF($A282&lt;DATE(2018,7,1),"-",INDEX('Annual Inflation'!$AM$49:$AT$49, MATCH(YEAR(EOMONTH($A282,6)), 'Annual Inflation'!$AM$6:$AT$6, 0))/100)</f>
        <v>2.5706488203567579E-2</v>
      </c>
      <c r="G282" s="588">
        <f t="shared" si="17"/>
        <v>112.07376836086141</v>
      </c>
      <c r="H282" s="588">
        <f t="shared" si="18"/>
        <v>302.8447981180322</v>
      </c>
      <c r="I282" s="588">
        <f t="shared" si="19"/>
        <v>302.31591560853508</v>
      </c>
      <c r="V282" s="277"/>
    </row>
    <row r="283" spans="1:22">
      <c r="A283" s="564">
        <v>44805</v>
      </c>
      <c r="B283" s="577">
        <f t="shared" si="16"/>
        <v>2023</v>
      </c>
      <c r="E283" s="585">
        <f>IF($A283&lt;DATE(2018,7,1),"-",INDEX('Annual Inflation'!$AM$52:$AT$52, MATCH(YEAR(EOMONTH($A283,6)), 'Annual Inflation'!$AM$6:$AT$6, 0))/100)</f>
        <v>1.7276615507018311E-2</v>
      </c>
      <c r="F283" s="585">
        <f>IF($A283&lt;DATE(2018,7,1),"-",INDEX('Annual Inflation'!$AM$49:$AT$49, MATCH(YEAR(EOMONTH($A283,6)), 'Annual Inflation'!$AM$6:$AT$6, 0))/100)</f>
        <v>2.5706488203567579E-2</v>
      </c>
      <c r="G283" s="588">
        <f t="shared" si="17"/>
        <v>112.23385922714036</v>
      </c>
      <c r="H283" s="588">
        <f t="shared" si="18"/>
        <v>303.48603396302627</v>
      </c>
      <c r="I283" s="588">
        <f t="shared" si="19"/>
        <v>302.74775632851379</v>
      </c>
      <c r="V283" s="277"/>
    </row>
    <row r="284" spans="1:22">
      <c r="A284" s="564">
        <v>44835</v>
      </c>
      <c r="B284" s="577">
        <f t="shared" si="16"/>
        <v>2023</v>
      </c>
      <c r="E284" s="585">
        <f>IF($A284&lt;DATE(2018,7,1),"-",INDEX('Annual Inflation'!$AM$52:$AT$52, MATCH(YEAR(EOMONTH($A284,6)), 'Annual Inflation'!$AM$6:$AT$6, 0))/100)</f>
        <v>1.7276615507018311E-2</v>
      </c>
      <c r="F284" s="585">
        <f>IF($A284&lt;DATE(2018,7,1),"-",INDEX('Annual Inflation'!$AM$49:$AT$49, MATCH(YEAR(EOMONTH($A284,6)), 'Annual Inflation'!$AM$6:$AT$6, 0))/100)</f>
        <v>2.5706488203567579E-2</v>
      </c>
      <c r="G284" s="588">
        <f t="shared" si="17"/>
        <v>112.39417877392002</v>
      </c>
      <c r="H284" s="588">
        <f t="shared" si="18"/>
        <v>304.12862754443006</v>
      </c>
      <c r="I284" s="588">
        <f t="shared" si="19"/>
        <v>303.18021390786976</v>
      </c>
      <c r="V284" s="277"/>
    </row>
    <row r="285" spans="1:22">
      <c r="A285" s="564">
        <v>44866</v>
      </c>
      <c r="B285" s="577">
        <f t="shared" si="16"/>
        <v>2023</v>
      </c>
      <c r="E285" s="585">
        <f>IF($A285&lt;DATE(2018,7,1),"-",INDEX('Annual Inflation'!$AM$52:$AT$52, MATCH(YEAR(EOMONTH($A285,6)), 'Annual Inflation'!$AM$6:$AT$6, 0))/100)</f>
        <v>1.7276615507018311E-2</v>
      </c>
      <c r="F285" s="585">
        <f>IF($A285&lt;DATE(2018,7,1),"-",INDEX('Annual Inflation'!$AM$49:$AT$49, MATCH(YEAR(EOMONTH($A285,6)), 'Annual Inflation'!$AM$6:$AT$6, 0))/100)</f>
        <v>2.5706488203567579E-2</v>
      </c>
      <c r="G285" s="588">
        <f t="shared" si="17"/>
        <v>112.55472732785721</v>
      </c>
      <c r="H285" s="588">
        <f t="shared" si="18"/>
        <v>304.77258173708003</v>
      </c>
      <c r="I285" s="588">
        <f t="shared" si="19"/>
        <v>303.61328922775073</v>
      </c>
      <c r="V285" s="277"/>
    </row>
    <row r="286" spans="1:22">
      <c r="A286" s="564">
        <v>44896</v>
      </c>
      <c r="B286" s="577">
        <f t="shared" si="16"/>
        <v>2023</v>
      </c>
      <c r="E286" s="585">
        <f>IF($A286&lt;DATE(2018,7,1),"-",INDEX('Annual Inflation'!$AM$52:$AT$52, MATCH(YEAR(EOMONTH($A286,6)), 'Annual Inflation'!$AM$6:$AT$6, 0))/100)</f>
        <v>1.7276615507018311E-2</v>
      </c>
      <c r="F286" s="585">
        <f>IF($A286&lt;DATE(2018,7,1),"-",INDEX('Annual Inflation'!$AM$49:$AT$49, MATCH(YEAR(EOMONTH($A286,6)), 'Annual Inflation'!$AM$6:$AT$6, 0))/100)</f>
        <v>2.5706488203567579E-2</v>
      </c>
      <c r="G286" s="588">
        <f t="shared" si="17"/>
        <v>112.71550521607534</v>
      </c>
      <c r="H286" s="588">
        <f t="shared" si="18"/>
        <v>305.41789942189968</v>
      </c>
      <c r="I286" s="588">
        <f t="shared" si="19"/>
        <v>304.04698317056318</v>
      </c>
      <c r="V286" s="277"/>
    </row>
    <row r="287" spans="1:22">
      <c r="A287" s="564">
        <v>44927</v>
      </c>
      <c r="B287" s="577">
        <f t="shared" si="16"/>
        <v>2023</v>
      </c>
      <c r="E287" s="585">
        <f>IF($A287&lt;DATE(2018,7,1),"-",INDEX('Annual Inflation'!$AM$52:$AT$52, MATCH(YEAR(EOMONTH($A287,6)), 'Annual Inflation'!$AM$6:$AT$6, 0))/100)</f>
        <v>1.7276615507018311E-2</v>
      </c>
      <c r="F287" s="585">
        <f>IF($A287&lt;DATE(2018,7,1),"-",INDEX('Annual Inflation'!$AM$49:$AT$49, MATCH(YEAR(EOMONTH($A287,6)), 'Annual Inflation'!$AM$6:$AT$6, 0))/100)</f>
        <v>2.5706488203567579E-2</v>
      </c>
      <c r="G287" s="588">
        <f t="shared" si="17"/>
        <v>112.87651276616512</v>
      </c>
      <c r="H287" s="588">
        <f t="shared" si="18"/>
        <v>306.06458348591246</v>
      </c>
      <c r="I287" s="588">
        <f t="shared" si="19"/>
        <v>304.48129661997399</v>
      </c>
      <c r="V287" s="277"/>
    </row>
    <row r="288" spans="1:22">
      <c r="A288" s="564">
        <v>44958</v>
      </c>
      <c r="B288" s="577">
        <f t="shared" si="16"/>
        <v>2023</v>
      </c>
      <c r="E288" s="585">
        <f>IF($A288&lt;DATE(2018,7,1),"-",INDEX('Annual Inflation'!$AM$52:$AT$52, MATCH(YEAR(EOMONTH($A288,6)), 'Annual Inflation'!$AM$6:$AT$6, 0))/100)</f>
        <v>1.7276615507018311E-2</v>
      </c>
      <c r="F288" s="585">
        <f>IF($A288&lt;DATE(2018,7,1),"-",INDEX('Annual Inflation'!$AM$49:$AT$49, MATCH(YEAR(EOMONTH($A288,6)), 'Annual Inflation'!$AM$6:$AT$6, 0))/100)</f>
        <v>2.5706488203567579E-2</v>
      </c>
      <c r="G288" s="588">
        <f t="shared" si="17"/>
        <v>113.03775030618517</v>
      </c>
      <c r="H288" s="588">
        <f t="shared" si="18"/>
        <v>306.71263682225492</v>
      </c>
      <c r="I288" s="588">
        <f t="shared" si="19"/>
        <v>304.9162304609124</v>
      </c>
      <c r="V288" s="277"/>
    </row>
    <row r="289" spans="1:22">
      <c r="A289" s="564">
        <v>44986</v>
      </c>
      <c r="B289" s="577">
        <f t="shared" si="16"/>
        <v>2023</v>
      </c>
      <c r="E289" s="585">
        <f>IF($A289&lt;DATE(2018,7,1),"-",INDEX('Annual Inflation'!$AM$52:$AT$52, MATCH(YEAR(EOMONTH($A289,6)), 'Annual Inflation'!$AM$6:$AT$6, 0))/100)</f>
        <v>1.7276615507018311E-2</v>
      </c>
      <c r="F289" s="585">
        <f>IF($A289&lt;DATE(2018,7,1),"-",INDEX('Annual Inflation'!$AM$49:$AT$49, MATCH(YEAR(EOMONTH($A289,6)), 'Annual Inflation'!$AM$6:$AT$6, 0))/100)</f>
        <v>2.5706488203567579E-2</v>
      </c>
      <c r="G289" s="588">
        <f t="shared" si="17"/>
        <v>113.19921816466275</v>
      </c>
      <c r="H289" s="588">
        <f t="shared" si="18"/>
        <v>307.36206233018925</v>
      </c>
      <c r="I289" s="588">
        <f t="shared" si="19"/>
        <v>305.35178557957158</v>
      </c>
      <c r="V289" s="277"/>
    </row>
    <row r="290" spans="1:22">
      <c r="A290" s="564">
        <v>45017</v>
      </c>
      <c r="B290" s="577">
        <f t="shared" si="16"/>
        <v>2024</v>
      </c>
      <c r="E290" s="585">
        <f>IF($A290&lt;DATE(2018,7,1),"-",INDEX('Annual Inflation'!$AM$52:$AT$52, MATCH(YEAR(EOMONTH($A290,6)), 'Annual Inflation'!$AM$6:$AT$6, 0))/100)</f>
        <v>1.7276615507018311E-2</v>
      </c>
      <c r="F290" s="585">
        <f>IF($A290&lt;DATE(2018,7,1),"-",INDEX('Annual Inflation'!$AM$49:$AT$49, MATCH(YEAR(EOMONTH($A290,6)), 'Annual Inflation'!$AM$6:$AT$6, 0))/100)</f>
        <v>2.5706488203567579E-2</v>
      </c>
      <c r="G290" s="588">
        <f t="shared" si="17"/>
        <v>113.36091667059439</v>
      </c>
      <c r="H290" s="588">
        <f t="shared" si="18"/>
        <v>308.01286291511656</v>
      </c>
      <c r="I290" s="588">
        <f t="shared" si="19"/>
        <v>305.78796286341071</v>
      </c>
      <c r="V290" s="471"/>
    </row>
    <row r="291" spans="1:22">
      <c r="A291" s="564">
        <v>45047</v>
      </c>
      <c r="B291" s="577">
        <f t="shared" si="16"/>
        <v>2024</v>
      </c>
      <c r="E291" s="585">
        <f>IF($A291&lt;DATE(2018,7,1),"-",INDEX('Annual Inflation'!$AM$52:$AT$52, MATCH(YEAR(EOMONTH($A291,6)), 'Annual Inflation'!$AM$6:$AT$6, 0))/100)</f>
        <v>1.7276615507018311E-2</v>
      </c>
      <c r="F291" s="585">
        <f>IF($A291&lt;DATE(2018,7,1),"-",INDEX('Annual Inflation'!$AM$49:$AT$49, MATCH(YEAR(EOMONTH($A291,6)), 'Annual Inflation'!$AM$6:$AT$6, 0))/100)</f>
        <v>2.5706488203567579E-2</v>
      </c>
      <c r="G291" s="588">
        <f t="shared" si="17"/>
        <v>113.52284615344659</v>
      </c>
      <c r="H291" s="588">
        <f t="shared" si="18"/>
        <v>308.66504148858979</v>
      </c>
      <c r="I291" s="588">
        <f t="shared" si="19"/>
        <v>306.22476320115658</v>
      </c>
      <c r="V291" s="471"/>
    </row>
    <row r="292" spans="1:22">
      <c r="A292" s="564">
        <v>45078</v>
      </c>
      <c r="B292" s="577">
        <f t="shared" si="16"/>
        <v>2024</v>
      </c>
      <c r="E292" s="585">
        <f>IF($A292&lt;DATE(2018,7,1),"-",INDEX('Annual Inflation'!$AM$52:$AT$52, MATCH(YEAR(EOMONTH($A292,6)), 'Annual Inflation'!$AM$6:$AT$6, 0))/100)</f>
        <v>1.7276615507018311E-2</v>
      </c>
      <c r="F292" s="585">
        <f>IF($A292&lt;DATE(2018,7,1),"-",INDEX('Annual Inflation'!$AM$49:$AT$49, MATCH(YEAR(EOMONTH($A292,6)), 'Annual Inflation'!$AM$6:$AT$6, 0))/100)</f>
        <v>2.5706488203567579E-2</v>
      </c>
      <c r="G292" s="588">
        <f t="shared" si="17"/>
        <v>113.68500694315645</v>
      </c>
      <c r="H292" s="588">
        <f t="shared" si="18"/>
        <v>309.31860096832673</v>
      </c>
      <c r="I292" s="588">
        <f t="shared" si="19"/>
        <v>306.66218748280551</v>
      </c>
      <c r="V292" s="471"/>
    </row>
    <row r="293" spans="1:22">
      <c r="A293" s="564">
        <v>45108</v>
      </c>
      <c r="B293" s="577">
        <f t="shared" si="16"/>
        <v>2024</v>
      </c>
      <c r="E293" s="585">
        <f>IF($A293&lt;DATE(2018,7,1),"-",INDEX('Annual Inflation'!$AM$52:$AT$52, MATCH(YEAR(EOMONTH($A293,6)), 'Annual Inflation'!$AM$6:$AT$6, 0))/100)</f>
        <v>1.9090819063319442E-2</v>
      </c>
      <c r="F293" s="585">
        <f>IF($A293&lt;DATE(2018,7,1),"-",INDEX('Annual Inflation'!$AM$49:$AT$49, MATCH(YEAR(EOMONTH($A293,6)), 'Annual Inflation'!$AM$6:$AT$6, 0))/100)</f>
        <v>2.9899177160407575E-2</v>
      </c>
      <c r="G293" s="588">
        <f t="shared" si="17"/>
        <v>113.86430510652674</v>
      </c>
      <c r="H293" s="588">
        <f t="shared" si="18"/>
        <v>310.07893457772377</v>
      </c>
      <c r="I293" s="588">
        <f t="shared" si="19"/>
        <v>307.14583935977004</v>
      </c>
      <c r="V293" s="471"/>
    </row>
    <row r="294" spans="1:22">
      <c r="A294" s="564">
        <v>45139</v>
      </c>
      <c r="B294" s="577">
        <f t="shared" si="16"/>
        <v>2024</v>
      </c>
      <c r="E294" s="585">
        <f>IF($A294&lt;DATE(2018,7,1),"-",INDEX('Annual Inflation'!$AM$52:$AT$52, MATCH(YEAR(EOMONTH($A294,6)), 'Annual Inflation'!$AM$6:$AT$6, 0))/100)</f>
        <v>1.9090819063319442E-2</v>
      </c>
      <c r="F294" s="585">
        <f>IF($A294&lt;DATE(2018,7,1),"-",INDEX('Annual Inflation'!$AM$49:$AT$49, MATCH(YEAR(EOMONTH($A294,6)), 'Annual Inflation'!$AM$6:$AT$6, 0))/100)</f>
        <v>2.9899177160407575E-2</v>
      </c>
      <c r="G294" s="588">
        <f t="shared" si="17"/>
        <v>114.04388604976619</v>
      </c>
      <c r="H294" s="588">
        <f t="shared" si="18"/>
        <v>310.84113715715938</v>
      </c>
      <c r="I294" s="588">
        <f t="shared" si="19"/>
        <v>307.63025402767403</v>
      </c>
      <c r="V294" s="471"/>
    </row>
    <row r="295" spans="1:22">
      <c r="A295" s="564">
        <v>45170</v>
      </c>
      <c r="B295" s="577">
        <f t="shared" si="16"/>
        <v>2024</v>
      </c>
      <c r="E295" s="585">
        <f>IF($A295&lt;DATE(2018,7,1),"-",INDEX('Annual Inflation'!$AM$52:$AT$52, MATCH(YEAR(EOMONTH($A295,6)), 'Annual Inflation'!$AM$6:$AT$6, 0))/100)</f>
        <v>1.9090819063319442E-2</v>
      </c>
      <c r="F295" s="585">
        <f>IF($A295&lt;DATE(2018,7,1),"-",INDEX('Annual Inflation'!$AM$49:$AT$49, MATCH(YEAR(EOMONTH($A295,6)), 'Annual Inflation'!$AM$6:$AT$6, 0))/100)</f>
        <v>2.9899177160407575E-2</v>
      </c>
      <c r="G295" s="588">
        <f t="shared" si="17"/>
        <v>114.22375021886069</v>
      </c>
      <c r="H295" s="588">
        <f t="shared" si="18"/>
        <v>311.60521330073402</v>
      </c>
      <c r="I295" s="588">
        <f t="shared" si="19"/>
        <v>308.11543268955228</v>
      </c>
      <c r="V295" s="471"/>
    </row>
    <row r="296" spans="1:22">
      <c r="A296" s="564">
        <v>45200</v>
      </c>
      <c r="B296" s="577">
        <f t="shared" si="16"/>
        <v>2024</v>
      </c>
      <c r="E296" s="585">
        <f>IF($A296&lt;DATE(2018,7,1),"-",INDEX('Annual Inflation'!$AM$52:$AT$52, MATCH(YEAR(EOMONTH($A296,6)), 'Annual Inflation'!$AM$6:$AT$6, 0))/100)</f>
        <v>1.9090819063319442E-2</v>
      </c>
      <c r="F296" s="585">
        <f>IF($A296&lt;DATE(2018,7,1),"-",INDEX('Annual Inflation'!$AM$49:$AT$49, MATCH(YEAR(EOMONTH($A296,6)), 'Annual Inflation'!$AM$6:$AT$6, 0))/100)</f>
        <v>2.9899177160407575E-2</v>
      </c>
      <c r="G296" s="588">
        <f t="shared" si="17"/>
        <v>114.40389806049954</v>
      </c>
      <c r="H296" s="588">
        <f t="shared" si="18"/>
        <v>312.3711676138409</v>
      </c>
      <c r="I296" s="588">
        <f t="shared" si="19"/>
        <v>308.60137655033685</v>
      </c>
      <c r="V296" s="471"/>
    </row>
    <row r="297" spans="1:22">
      <c r="A297" s="564">
        <v>45231</v>
      </c>
      <c r="B297" s="577">
        <f t="shared" si="16"/>
        <v>2024</v>
      </c>
      <c r="E297" s="585">
        <f>IF($A297&lt;DATE(2018,7,1),"-",INDEX('Annual Inflation'!$AM$52:$AT$52, MATCH(YEAR(EOMONTH($A297,6)), 'Annual Inflation'!$AM$6:$AT$6, 0))/100)</f>
        <v>1.9090819063319442E-2</v>
      </c>
      <c r="F297" s="585">
        <f>IF($A297&lt;DATE(2018,7,1),"-",INDEX('Annual Inflation'!$AM$49:$AT$49, MATCH(YEAR(EOMONTH($A297,6)), 'Annual Inflation'!$AM$6:$AT$6, 0))/100)</f>
        <v>2.9899177160407575E-2</v>
      </c>
      <c r="G297" s="588">
        <f t="shared" si="17"/>
        <v>114.58433002207656</v>
      </c>
      <c r="H297" s="588">
        <f t="shared" si="18"/>
        <v>313.13900471319374</v>
      </c>
      <c r="I297" s="588">
        <f t="shared" si="19"/>
        <v>309.08808681686025</v>
      </c>
      <c r="V297" s="471"/>
    </row>
    <row r="298" spans="1:22">
      <c r="A298" s="564">
        <v>45261</v>
      </c>
      <c r="B298" s="577">
        <f t="shared" si="16"/>
        <v>2024</v>
      </c>
      <c r="E298" s="585">
        <f>IF($A298&lt;DATE(2018,7,1),"-",INDEX('Annual Inflation'!$AM$52:$AT$52, MATCH(YEAR(EOMONTH($A298,6)), 'Annual Inflation'!$AM$6:$AT$6, 0))/100)</f>
        <v>1.9090819063319442E-2</v>
      </c>
      <c r="F298" s="585">
        <f>IF($A298&lt;DATE(2018,7,1),"-",INDEX('Annual Inflation'!$AM$49:$AT$49, MATCH(YEAR(EOMONTH($A298,6)), 'Annual Inflation'!$AM$6:$AT$6, 0))/100)</f>
        <v>2.9899177160407575E-2</v>
      </c>
      <c r="G298" s="588">
        <f t="shared" si="17"/>
        <v>114.76504655169111</v>
      </c>
      <c r="H298" s="588">
        <f t="shared" si="18"/>
        <v>313.90872922685452</v>
      </c>
      <c r="I298" s="588">
        <f t="shared" si="19"/>
        <v>309.57556469785834</v>
      </c>
      <c r="V298" s="471"/>
    </row>
    <row r="299" spans="1:22">
      <c r="A299" s="564">
        <v>45292</v>
      </c>
      <c r="B299" s="577">
        <f t="shared" si="16"/>
        <v>2024</v>
      </c>
      <c r="E299" s="585">
        <f>IF($A299&lt;DATE(2018,7,1),"-",INDEX('Annual Inflation'!$AM$52:$AT$52, MATCH(YEAR(EOMONTH($A299,6)), 'Annual Inflation'!$AM$6:$AT$6, 0))/100)</f>
        <v>1.9090819063319442E-2</v>
      </c>
      <c r="F299" s="585">
        <f>IF($A299&lt;DATE(2018,7,1),"-",INDEX('Annual Inflation'!$AM$49:$AT$49, MATCH(YEAR(EOMONTH($A299,6)), 'Annual Inflation'!$AM$6:$AT$6, 0))/100)</f>
        <v>2.9899177160407575E-2</v>
      </c>
      <c r="G299" s="588">
        <f t="shared" si="17"/>
        <v>114.94604809814933</v>
      </c>
      <c r="H299" s="588">
        <f t="shared" si="18"/>
        <v>314.68034579426143</v>
      </c>
      <c r="I299" s="588">
        <f t="shared" si="19"/>
        <v>310.06381140397326</v>
      </c>
      <c r="V299" s="471"/>
    </row>
    <row r="300" spans="1:22">
      <c r="A300" s="564">
        <v>45323</v>
      </c>
      <c r="B300" s="577">
        <f t="shared" si="16"/>
        <v>2024</v>
      </c>
      <c r="E300" s="585">
        <f>IF($A300&lt;DATE(2018,7,1),"-",INDEX('Annual Inflation'!$AM$52:$AT$52, MATCH(YEAR(EOMONTH($A300,6)), 'Annual Inflation'!$AM$6:$AT$6, 0))/100)</f>
        <v>1.9090819063319442E-2</v>
      </c>
      <c r="F300" s="585">
        <f>IF($A300&lt;DATE(2018,7,1),"-",INDEX('Annual Inflation'!$AM$49:$AT$49, MATCH(YEAR(EOMONTH($A300,6)), 'Annual Inflation'!$AM$6:$AT$6, 0))/100)</f>
        <v>2.9899177160407575E-2</v>
      </c>
      <c r="G300" s="588">
        <f t="shared" si="17"/>
        <v>115.12733511096516</v>
      </c>
      <c r="H300" s="588">
        <f t="shared" si="18"/>
        <v>315.45385906625683</v>
      </c>
      <c r="I300" s="588">
        <f t="shared" si="19"/>
        <v>310.55282814775654</v>
      </c>
      <c r="V300" s="471"/>
    </row>
    <row r="301" spans="1:22">
      <c r="A301" s="564">
        <v>45352</v>
      </c>
      <c r="B301" s="577">
        <f t="shared" si="16"/>
        <v>2024</v>
      </c>
      <c r="E301" s="585">
        <f>IF($A301&lt;DATE(2018,7,1),"-",INDEX('Annual Inflation'!$AM$52:$AT$52, MATCH(YEAR(EOMONTH($A301,6)), 'Annual Inflation'!$AM$6:$AT$6, 0))/100)</f>
        <v>1.9090819063319442E-2</v>
      </c>
      <c r="F301" s="585">
        <f>IF($A301&lt;DATE(2018,7,1),"-",INDEX('Annual Inflation'!$AM$49:$AT$49, MATCH(YEAR(EOMONTH($A301,6)), 'Annual Inflation'!$AM$6:$AT$6, 0))/100)</f>
        <v>2.9899177160407575E-2</v>
      </c>
      <c r="G301" s="588">
        <f t="shared" si="17"/>
        <v>115.3089080403615</v>
      </c>
      <c r="H301" s="588">
        <f t="shared" si="18"/>
        <v>316.2292737051153</v>
      </c>
      <c r="I301" s="588">
        <f t="shared" si="19"/>
        <v>311.04261614367215</v>
      </c>
      <c r="V301" s="471"/>
    </row>
    <row r="302" spans="1:22">
      <c r="A302" s="564">
        <v>45383</v>
      </c>
      <c r="B302" s="577">
        <f t="shared" si="16"/>
        <v>2025</v>
      </c>
      <c r="E302" s="585">
        <f>IF($A302&lt;DATE(2018,7,1),"-",INDEX('Annual Inflation'!$AM$52:$AT$52, MATCH(YEAR(EOMONTH($A302,6)), 'Annual Inflation'!$AM$6:$AT$6, 0))/100)</f>
        <v>1.9090819063319442E-2</v>
      </c>
      <c r="F302" s="585">
        <f>IF($A302&lt;DATE(2018,7,1),"-",INDEX('Annual Inflation'!$AM$49:$AT$49, MATCH(YEAR(EOMONTH($A302,6)), 'Annual Inflation'!$AM$6:$AT$6, 0))/100)</f>
        <v>2.9899177160407575E-2</v>
      </c>
      <c r="G302" s="588">
        <f t="shared" si="17"/>
        <v>115.49076733727132</v>
      </c>
      <c r="H302" s="588">
        <f t="shared" si="18"/>
        <v>317.00659438457171</v>
      </c>
      <c r="I302" s="588">
        <f t="shared" si="19"/>
        <v>311.53317660809938</v>
      </c>
      <c r="V302" s="471"/>
    </row>
    <row r="303" spans="1:22">
      <c r="A303" s="564">
        <v>45413</v>
      </c>
      <c r="B303" s="577">
        <f t="shared" si="16"/>
        <v>2025</v>
      </c>
      <c r="E303" s="585">
        <f>IF($A303&lt;DATE(2018,7,1),"-",INDEX('Annual Inflation'!$AM$52:$AT$52, MATCH(YEAR(EOMONTH($A303,6)), 'Annual Inflation'!$AM$6:$AT$6, 0))/100)</f>
        <v>1.9090819063319442E-2</v>
      </c>
      <c r="F303" s="585">
        <f>IF($A303&lt;DATE(2018,7,1),"-",INDEX('Annual Inflation'!$AM$49:$AT$49, MATCH(YEAR(EOMONTH($A303,6)), 'Annual Inflation'!$AM$6:$AT$6, 0))/100)</f>
        <v>2.9899177160407575E-2</v>
      </c>
      <c r="G303" s="588">
        <f t="shared" si="17"/>
        <v>115.67291345333878</v>
      </c>
      <c r="H303" s="588">
        <f t="shared" si="18"/>
        <v>317.78582578984941</v>
      </c>
      <c r="I303" s="588">
        <f t="shared" si="19"/>
        <v>312.02451075933601</v>
      </c>
      <c r="V303" s="471"/>
    </row>
    <row r="304" spans="1:22">
      <c r="A304" s="564">
        <v>45444</v>
      </c>
      <c r="B304" s="577">
        <f t="shared" si="16"/>
        <v>2025</v>
      </c>
      <c r="E304" s="585">
        <f>IF($A304&lt;DATE(2018,7,1),"-",INDEX('Annual Inflation'!$AM$52:$AT$52, MATCH(YEAR(EOMONTH($A304,6)), 'Annual Inflation'!$AM$6:$AT$6, 0))/100)</f>
        <v>1.9090819063319442E-2</v>
      </c>
      <c r="F304" s="585">
        <f>IF($A304&lt;DATE(2018,7,1),"-",INDEX('Annual Inflation'!$AM$49:$AT$49, MATCH(YEAR(EOMONTH($A304,6)), 'Annual Inflation'!$AM$6:$AT$6, 0))/100)</f>
        <v>2.9899177160407575E-2</v>
      </c>
      <c r="G304" s="588">
        <f t="shared" si="17"/>
        <v>115.85534684092035</v>
      </c>
      <c r="H304" s="588">
        <f t="shared" si="18"/>
        <v>318.56697261768846</v>
      </c>
      <c r="I304" s="588">
        <f t="shared" si="19"/>
        <v>312.51661981760117</v>
      </c>
      <c r="V304" s="471"/>
    </row>
    <row r="305" spans="1:22">
      <c r="A305" s="564">
        <v>45474</v>
      </c>
      <c r="B305" s="577">
        <f t="shared" si="16"/>
        <v>2025</v>
      </c>
      <c r="E305" s="585">
        <f>IF($A305&lt;DATE(2018,7,1),"-",INDEX('Annual Inflation'!$AM$52:$AT$52, MATCH(YEAR(EOMONTH($A305,6)), 'Annual Inflation'!$AM$6:$AT$6, 0))/100)</f>
        <v>1.9976318667067172E-2</v>
      </c>
      <c r="F305" s="585">
        <f>IF($A305&lt;DATE(2018,7,1),"-",INDEX('Annual Inflation'!$AM$49:$AT$49, MATCH(YEAR(EOMONTH($A305,6)), 'Annual Inflation'!$AM$6:$AT$6, 0))/100)</f>
        <v>2.9928160713431629E-2</v>
      </c>
      <c r="G305" s="588">
        <f t="shared" si="17"/>
        <v>116.04646684183199</v>
      </c>
      <c r="H305" s="588">
        <f t="shared" si="18"/>
        <v>319.35078849915078</v>
      </c>
      <c r="I305" s="588">
        <f t="shared" si="19"/>
        <v>313.03216077702234</v>
      </c>
      <c r="V305" s="471"/>
    </row>
    <row r="306" spans="1:22">
      <c r="A306" s="564">
        <v>45505</v>
      </c>
      <c r="B306" s="577">
        <f t="shared" si="16"/>
        <v>2025</v>
      </c>
      <c r="E306" s="585">
        <f>IF($A306&lt;DATE(2018,7,1),"-",INDEX('Annual Inflation'!$AM$52:$AT$52, MATCH(YEAR(EOMONTH($A306,6)), 'Annual Inflation'!$AM$6:$AT$6, 0))/100)</f>
        <v>1.9976318667067172E-2</v>
      </c>
      <c r="F306" s="585">
        <f>IF($A306&lt;DATE(2018,7,1),"-",INDEX('Annual Inflation'!$AM$49:$AT$49, MATCH(YEAR(EOMONTH($A306,6)), 'Annual Inflation'!$AM$6:$AT$6, 0))/100)</f>
        <v>2.9928160713431629E-2</v>
      </c>
      <c r="G306" s="588">
        <f t="shared" si="17"/>
        <v>116.2379021225796</v>
      </c>
      <c r="H306" s="588">
        <f t="shared" si="18"/>
        <v>320.13653291492091</v>
      </c>
      <c r="I306" s="588">
        <f t="shared" si="19"/>
        <v>313.5485521951519</v>
      </c>
      <c r="V306" s="471"/>
    </row>
    <row r="307" spans="1:22">
      <c r="A307" s="564">
        <v>45536</v>
      </c>
      <c r="B307" s="577">
        <f t="shared" si="16"/>
        <v>2025</v>
      </c>
      <c r="E307" s="585">
        <f>IF($A307&lt;DATE(2018,7,1),"-",INDEX('Annual Inflation'!$AM$52:$AT$52, MATCH(YEAR(EOMONTH($A307,6)), 'Annual Inflation'!$AM$6:$AT$6, 0))/100)</f>
        <v>1.9976318667067172E-2</v>
      </c>
      <c r="F307" s="585">
        <f>IF($A307&lt;DATE(2018,7,1),"-",INDEX('Annual Inflation'!$AM$49:$AT$49, MATCH(YEAR(EOMONTH($A307,6)), 'Annual Inflation'!$AM$6:$AT$6, 0))/100)</f>
        <v>2.9928160713431629E-2</v>
      </c>
      <c r="G307" s="588">
        <f t="shared" si="17"/>
        <v>116.42965320326246</v>
      </c>
      <c r="H307" s="588">
        <f t="shared" si="18"/>
        <v>320.92421061004762</v>
      </c>
      <c r="I307" s="588">
        <f t="shared" si="19"/>
        <v>314.0657954749434</v>
      </c>
      <c r="V307" s="471"/>
    </row>
    <row r="308" spans="1:22">
      <c r="A308" s="564">
        <v>45566</v>
      </c>
      <c r="B308" s="577">
        <f t="shared" si="16"/>
        <v>2025</v>
      </c>
      <c r="E308" s="585">
        <f>IF($A308&lt;DATE(2018,7,1),"-",INDEX('Annual Inflation'!$AM$52:$AT$52, MATCH(YEAR(EOMONTH($A308,6)), 'Annual Inflation'!$AM$6:$AT$6, 0))/100)</f>
        <v>1.9976318667067172E-2</v>
      </c>
      <c r="F308" s="585">
        <f>IF($A308&lt;DATE(2018,7,1),"-",INDEX('Annual Inflation'!$AM$49:$AT$49, MATCH(YEAR(EOMONTH($A308,6)), 'Annual Inflation'!$AM$6:$AT$6, 0))/100)</f>
        <v>2.9928160713431629E-2</v>
      </c>
      <c r="G308" s="588">
        <f t="shared" si="17"/>
        <v>116.62172060483783</v>
      </c>
      <c r="H308" s="588">
        <f t="shared" si="18"/>
        <v>321.71382634125462</v>
      </c>
      <c r="I308" s="588">
        <f t="shared" si="19"/>
        <v>314.58389202166478</v>
      </c>
      <c r="V308" s="471"/>
    </row>
    <row r="309" spans="1:22">
      <c r="A309" s="564">
        <v>45597</v>
      </c>
      <c r="B309" s="577">
        <f t="shared" si="16"/>
        <v>2025</v>
      </c>
      <c r="E309" s="585">
        <f>IF($A309&lt;DATE(2018,7,1),"-",INDEX('Annual Inflation'!$AM$52:$AT$52, MATCH(YEAR(EOMONTH($A309,6)), 'Annual Inflation'!$AM$6:$AT$6, 0))/100)</f>
        <v>1.9976318667067172E-2</v>
      </c>
      <c r="F309" s="585">
        <f>IF($A309&lt;DATE(2018,7,1),"-",INDEX('Annual Inflation'!$AM$49:$AT$49, MATCH(YEAR(EOMONTH($A309,6)), 'Annual Inflation'!$AM$6:$AT$6, 0))/100)</f>
        <v>2.9928160713431629E-2</v>
      </c>
      <c r="G309" s="588">
        <f t="shared" si="17"/>
        <v>116.81410484912237</v>
      </c>
      <c r="H309" s="588">
        <f t="shared" si="18"/>
        <v>322.50538487696917</v>
      </c>
      <c r="I309" s="588">
        <f t="shared" si="19"/>
        <v>315.10284324290211</v>
      </c>
      <c r="V309" s="471"/>
    </row>
    <row r="310" spans="1:22">
      <c r="A310" s="564">
        <v>45627</v>
      </c>
      <c r="B310" s="577">
        <f t="shared" si="16"/>
        <v>2025</v>
      </c>
      <c r="E310" s="585">
        <f>IF($A310&lt;DATE(2018,7,1),"-",INDEX('Annual Inflation'!$AM$52:$AT$52, MATCH(YEAR(EOMONTH($A310,6)), 'Annual Inflation'!$AM$6:$AT$6, 0))/100)</f>
        <v>1.9976318667067172E-2</v>
      </c>
      <c r="F310" s="585">
        <f>IF($A310&lt;DATE(2018,7,1),"-",INDEX('Annual Inflation'!$AM$49:$AT$49, MATCH(YEAR(EOMONTH($A310,6)), 'Annual Inflation'!$AM$6:$AT$6, 0))/100)</f>
        <v>2.9928160713431629E-2</v>
      </c>
      <c r="G310" s="588">
        <f t="shared" si="17"/>
        <v>117.00680645879353</v>
      </c>
      <c r="H310" s="588">
        <f t="shared" si="18"/>
        <v>323.29889099735112</v>
      </c>
      <c r="I310" s="588">
        <f t="shared" si="19"/>
        <v>315.62265054856351</v>
      </c>
      <c r="V310" s="471"/>
    </row>
    <row r="311" spans="1:22">
      <c r="A311" s="564">
        <v>45658</v>
      </c>
      <c r="B311" s="577">
        <f t="shared" si="16"/>
        <v>2025</v>
      </c>
      <c r="E311" s="585">
        <f>IF($A311&lt;DATE(2018,7,1),"-",INDEX('Annual Inflation'!$AM$52:$AT$52, MATCH(YEAR(EOMONTH($A311,6)), 'Annual Inflation'!$AM$6:$AT$6, 0))/100)</f>
        <v>1.9976318667067172E-2</v>
      </c>
      <c r="F311" s="585">
        <f>IF($A311&lt;DATE(2018,7,1),"-",INDEX('Annual Inflation'!$AM$49:$AT$49, MATCH(YEAR(EOMONTH($A311,6)), 'Annual Inflation'!$AM$6:$AT$6, 0))/100)</f>
        <v>2.9928160713431629E-2</v>
      </c>
      <c r="G311" s="588">
        <f t="shared" si="17"/>
        <v>117.19982595739103</v>
      </c>
      <c r="H311" s="588">
        <f t="shared" si="18"/>
        <v>324.09434949432153</v>
      </c>
      <c r="I311" s="588">
        <f t="shared" si="19"/>
        <v>316.14331535088292</v>
      </c>
      <c r="V311" s="471"/>
    </row>
    <row r="312" spans="1:22">
      <c r="A312" s="564">
        <v>45689</v>
      </c>
      <c r="B312" s="577">
        <f t="shared" si="16"/>
        <v>2025</v>
      </c>
      <c r="E312" s="585">
        <f>IF($A312&lt;DATE(2018,7,1),"-",INDEX('Annual Inflation'!$AM$52:$AT$52, MATCH(YEAR(EOMONTH($A312,6)), 'Annual Inflation'!$AM$6:$AT$6, 0))/100)</f>
        <v>1.9976318667067172E-2</v>
      </c>
      <c r="F312" s="585">
        <f>IF($A312&lt;DATE(2018,7,1),"-",INDEX('Annual Inflation'!$AM$49:$AT$49, MATCH(YEAR(EOMONTH($A312,6)), 'Annual Inflation'!$AM$6:$AT$6, 0))/100)</f>
        <v>2.9928160713431629E-2</v>
      </c>
      <c r="G312" s="588">
        <f t="shared" si="17"/>
        <v>117.39316386931819</v>
      </c>
      <c r="H312" s="588">
        <f t="shared" si="18"/>
        <v>324.89176517159171</v>
      </c>
      <c r="I312" s="588">
        <f t="shared" si="19"/>
        <v>316.66483906442403</v>
      </c>
      <c r="V312" s="471"/>
    </row>
    <row r="313" spans="1:22">
      <c r="A313" s="564">
        <v>45717</v>
      </c>
      <c r="B313" s="577">
        <f t="shared" si="16"/>
        <v>2025</v>
      </c>
      <c r="E313" s="585">
        <f>IF($A313&lt;DATE(2018,7,1),"-",INDEX('Annual Inflation'!$AM$52:$AT$52, MATCH(YEAR(EOMONTH($A313,6)), 'Annual Inflation'!$AM$6:$AT$6, 0))/100)</f>
        <v>1.9976318667067172E-2</v>
      </c>
      <c r="F313" s="585">
        <f>IF($A313&lt;DATE(2018,7,1),"-",INDEX('Annual Inflation'!$AM$49:$AT$49, MATCH(YEAR(EOMONTH($A313,6)), 'Annual Inflation'!$AM$6:$AT$6, 0))/100)</f>
        <v>2.9928160713431629E-2</v>
      </c>
      <c r="G313" s="588">
        <f t="shared" si="17"/>
        <v>117.58682071984344</v>
      </c>
      <c r="H313" s="588">
        <f t="shared" si="18"/>
        <v>325.69114284469225</v>
      </c>
      <c r="I313" s="588">
        <f t="shared" si="19"/>
        <v>317.18722310608399</v>
      </c>
      <c r="V313" s="471"/>
    </row>
    <row r="314" spans="1:22">
      <c r="A314" s="564">
        <v>45748</v>
      </c>
      <c r="B314" s="577">
        <f t="shared" si="16"/>
        <v>2026</v>
      </c>
      <c r="E314" s="585">
        <f>IF($A314&lt;DATE(2018,7,1),"-",INDEX('Annual Inflation'!$AM$52:$AT$52, MATCH(YEAR(EOMONTH($A314,6)), 'Annual Inflation'!$AM$6:$AT$6, 0))/100)</f>
        <v>1.9976318667067172E-2</v>
      </c>
      <c r="F314" s="585">
        <f>IF($A314&lt;DATE(2018,7,1),"-",INDEX('Annual Inflation'!$AM$49:$AT$49, MATCH(YEAR(EOMONTH($A314,6)), 'Annual Inflation'!$AM$6:$AT$6, 0))/100)</f>
        <v>2.9928160713431629E-2</v>
      </c>
      <c r="G314" s="588">
        <f t="shared" si="17"/>
        <v>117.78079703510174</v>
      </c>
      <c r="H314" s="588">
        <f t="shared" si="18"/>
        <v>326.49248734100212</v>
      </c>
      <c r="I314" s="588">
        <f t="shared" si="19"/>
        <v>317.71046889509734</v>
      </c>
      <c r="V314" s="471"/>
    </row>
    <row r="315" spans="1:22">
      <c r="A315" s="564">
        <v>45778</v>
      </c>
      <c r="B315" s="577">
        <f t="shared" si="16"/>
        <v>2026</v>
      </c>
      <c r="E315" s="585">
        <f>IF($A315&lt;DATE(2018,7,1),"-",INDEX('Annual Inflation'!$AM$52:$AT$52, MATCH(YEAR(EOMONTH($A315,6)), 'Annual Inflation'!$AM$6:$AT$6, 0))/100)</f>
        <v>1.9976318667067172E-2</v>
      </c>
      <c r="F315" s="585">
        <f>IF($A315&lt;DATE(2018,7,1),"-",INDEX('Annual Inflation'!$AM$49:$AT$49, MATCH(YEAR(EOMONTH($A315,6)), 'Annual Inflation'!$AM$6:$AT$6, 0))/100)</f>
        <v>2.9928160713431629E-2</v>
      </c>
      <c r="G315" s="588">
        <f t="shared" si="17"/>
        <v>117.97509334209593</v>
      </c>
      <c r="H315" s="588">
        <f t="shared" si="18"/>
        <v>327.29580349977772</v>
      </c>
      <c r="I315" s="588">
        <f t="shared" si="19"/>
        <v>318.23457785303987</v>
      </c>
      <c r="V315" s="471"/>
    </row>
    <row r="316" spans="1:22">
      <c r="A316" s="564">
        <v>45809</v>
      </c>
      <c r="B316" s="577">
        <f t="shared" si="16"/>
        <v>2026</v>
      </c>
      <c r="E316" s="585">
        <f>IF($A316&lt;DATE(2018,7,1),"-",INDEX('Annual Inflation'!$AM$52:$AT$52, MATCH(YEAR(EOMONTH($A316,6)), 'Annual Inflation'!$AM$6:$AT$6, 0))/100)</f>
        <v>1.9976318667067172E-2</v>
      </c>
      <c r="F316" s="585">
        <f>IF($A316&lt;DATE(2018,7,1),"-",INDEX('Annual Inflation'!$AM$49:$AT$49, MATCH(YEAR(EOMONTH($A316,6)), 'Annual Inflation'!$AM$6:$AT$6, 0))/100)</f>
        <v>2.9928160713431629E-2</v>
      </c>
      <c r="G316" s="588">
        <f t="shared" si="17"/>
        <v>118.16971016869826</v>
      </c>
      <c r="H316" s="588">
        <f t="shared" si="18"/>
        <v>328.10109617218217</v>
      </c>
      <c r="I316" s="588">
        <f t="shared" si="19"/>
        <v>318.75955140383246</v>
      </c>
      <c r="V316" s="471"/>
    </row>
    <row r="317" spans="1:22">
      <c r="A317" s="564">
        <v>45839</v>
      </c>
      <c r="B317" s="577">
        <f t="shared" si="16"/>
        <v>2026</v>
      </c>
      <c r="E317" s="585">
        <f>IF($A317&lt;DATE(2018,7,1),"-",INDEX('Annual Inflation'!$AM$52:$AT$52, MATCH(YEAR(EOMONTH($A317,6)), 'Annual Inflation'!$AM$6:$AT$6, 0))/100)</f>
        <v>0.02</v>
      </c>
      <c r="F317" s="585">
        <f>IF($A317&lt;DATE(2018,7,1),"-",INDEX('Annual Inflation'!$AM$49:$AT$49, MATCH(YEAR(EOMONTH($A317,6)), 'Annual Inflation'!$AM$6:$AT$6, 0))/100)</f>
        <v>0.03</v>
      </c>
      <c r="G317" s="588">
        <f t="shared" si="17"/>
        <v>118.36487705246621</v>
      </c>
      <c r="H317" s="588">
        <f t="shared" si="18"/>
        <v>328.91028198793134</v>
      </c>
      <c r="I317" s="588">
        <f t="shared" si="19"/>
        <v>319.28600871873948</v>
      </c>
      <c r="V317" s="471"/>
    </row>
    <row r="318" spans="1:22">
      <c r="A318" s="564">
        <v>45870</v>
      </c>
      <c r="B318" s="577">
        <f t="shared" si="16"/>
        <v>2026</v>
      </c>
      <c r="E318" s="585">
        <f>IF($A318&lt;DATE(2018,7,1),"-",INDEX('Annual Inflation'!$AM$52:$AT$52, MATCH(YEAR(EOMONTH($A318,6)), 'Annual Inflation'!$AM$6:$AT$6, 0))/100)</f>
        <v>0.02</v>
      </c>
      <c r="F318" s="585">
        <f>IF($A318&lt;DATE(2018,7,1),"-",INDEX('Annual Inflation'!$AM$49:$AT$49, MATCH(YEAR(EOMONTH($A318,6)), 'Annual Inflation'!$AM$6:$AT$6, 0))/100)</f>
        <v>0.03</v>
      </c>
      <c r="G318" s="588">
        <f t="shared" si="17"/>
        <v>118.56036627021015</v>
      </c>
      <c r="H318" s="588">
        <f t="shared" si="18"/>
        <v>329.72146347419806</v>
      </c>
      <c r="I318" s="588">
        <f t="shared" si="19"/>
        <v>319.81333552070407</v>
      </c>
      <c r="V318" s="471"/>
    </row>
    <row r="319" spans="1:22">
      <c r="A319" s="564">
        <v>45901</v>
      </c>
      <c r="B319" s="577">
        <f t="shared" si="16"/>
        <v>2026</v>
      </c>
      <c r="E319" s="585">
        <f>IF($A319&lt;DATE(2018,7,1),"-",INDEX('Annual Inflation'!$AM$52:$AT$52, MATCH(YEAR(EOMONTH($A319,6)), 'Annual Inflation'!$AM$6:$AT$6, 0))/100)</f>
        <v>0.02</v>
      </c>
      <c r="F319" s="585">
        <f>IF($A319&lt;DATE(2018,7,1),"-",INDEX('Annual Inflation'!$AM$49:$AT$49, MATCH(YEAR(EOMONTH($A319,6)), 'Annual Inflation'!$AM$6:$AT$6, 0))/100)</f>
        <v>0.03</v>
      </c>
      <c r="G319" s="588">
        <f t="shared" si="17"/>
        <v>118.75617835429084</v>
      </c>
      <c r="H319" s="588">
        <f t="shared" si="18"/>
        <v>330.53464555284421</v>
      </c>
      <c r="I319" s="588">
        <f t="shared" si="19"/>
        <v>320.34153324575482</v>
      </c>
      <c r="V319" s="471"/>
    </row>
    <row r="320" spans="1:22">
      <c r="A320" s="564">
        <v>45931</v>
      </c>
      <c r="B320" s="577">
        <f t="shared" si="16"/>
        <v>2026</v>
      </c>
      <c r="E320" s="585">
        <f>IF($A320&lt;DATE(2018,7,1),"-",INDEX('Annual Inflation'!$AM$52:$AT$52, MATCH(YEAR(EOMONTH($A320,6)), 'Annual Inflation'!$AM$6:$AT$6, 0))/100)</f>
        <v>0.02</v>
      </c>
      <c r="F320" s="585">
        <f>IF($A320&lt;DATE(2018,7,1),"-",INDEX('Annual Inflation'!$AM$49:$AT$49, MATCH(YEAR(EOMONTH($A320,6)), 'Annual Inflation'!$AM$6:$AT$6, 0))/100)</f>
        <v>0.03</v>
      </c>
      <c r="G320" s="588">
        <f t="shared" si="17"/>
        <v>118.95231383794828</v>
      </c>
      <c r="H320" s="588">
        <f t="shared" si="18"/>
        <v>331.34983315787031</v>
      </c>
      <c r="I320" s="588">
        <f t="shared" si="19"/>
        <v>320.87060333229198</v>
      </c>
      <c r="V320" s="471"/>
    </row>
    <row r="321" spans="1:22">
      <c r="A321" s="564">
        <v>45962</v>
      </c>
      <c r="B321" s="577">
        <f t="shared" si="16"/>
        <v>2026</v>
      </c>
      <c r="E321" s="585">
        <f>IF($A321&lt;DATE(2018,7,1),"-",INDEX('Annual Inflation'!$AM$52:$AT$52, MATCH(YEAR(EOMONTH($A321,6)), 'Annual Inflation'!$AM$6:$AT$6, 0))/100)</f>
        <v>0.02</v>
      </c>
      <c r="F321" s="585">
        <f>IF($A321&lt;DATE(2018,7,1),"-",INDEX('Annual Inflation'!$AM$49:$AT$49, MATCH(YEAR(EOMONTH($A321,6)), 'Annual Inflation'!$AM$6:$AT$6, 0))/100)</f>
        <v>0.03</v>
      </c>
      <c r="G321" s="588">
        <f t="shared" si="17"/>
        <v>119.14877325530318</v>
      </c>
      <c r="H321" s="588">
        <f t="shared" si="18"/>
        <v>332.16703123544545</v>
      </c>
      <c r="I321" s="588">
        <f t="shared" si="19"/>
        <v>321.40054722109147</v>
      </c>
      <c r="V321" s="471"/>
    </row>
    <row r="322" spans="1:22">
      <c r="A322" s="564">
        <v>45992</v>
      </c>
      <c r="B322" s="577">
        <f t="shared" si="16"/>
        <v>2026</v>
      </c>
      <c r="E322" s="585">
        <f>IF($A322&lt;DATE(2018,7,1),"-",INDEX('Annual Inflation'!$AM$52:$AT$52, MATCH(YEAR(EOMONTH($A322,6)), 'Annual Inflation'!$AM$6:$AT$6, 0))/100)</f>
        <v>0.02</v>
      </c>
      <c r="F322" s="585">
        <f>IF($A322&lt;DATE(2018,7,1),"-",INDEX('Annual Inflation'!$AM$49:$AT$49, MATCH(YEAR(EOMONTH($A322,6)), 'Annual Inflation'!$AM$6:$AT$6, 0))/100)</f>
        <v>0.03</v>
      </c>
      <c r="G322" s="588">
        <f t="shared" si="17"/>
        <v>119.34555714135837</v>
      </c>
      <c r="H322" s="588">
        <f t="shared" si="18"/>
        <v>332.98624474393728</v>
      </c>
      <c r="I322" s="588">
        <f t="shared" si="19"/>
        <v>321.93136635530874</v>
      </c>
      <c r="V322" s="471"/>
    </row>
    <row r="323" spans="1:22">
      <c r="A323" s="564">
        <v>46023</v>
      </c>
      <c r="B323" s="577">
        <f t="shared" ref="B323:B325" si="20">IF(MONTH(A323)&gt;=4,YEAR(A323)+1,YEAR(A323))</f>
        <v>2026</v>
      </c>
      <c r="E323" s="585">
        <f>IF($A323&lt;DATE(2018,7,1),"-",INDEX('Annual Inflation'!$AM$52:$AT$52, MATCH(YEAR(EOMONTH($A323,6)), 'Annual Inflation'!$AM$6:$AT$6, 0))/100)</f>
        <v>0.02</v>
      </c>
      <c r="F323" s="585">
        <f>IF($A323&lt;DATE(2018,7,1),"-",INDEX('Annual Inflation'!$AM$49:$AT$49, MATCH(YEAR(EOMONTH($A323,6)), 'Annual Inflation'!$AM$6:$AT$6, 0))/100)</f>
        <v>0.03</v>
      </c>
      <c r="G323" s="588">
        <f t="shared" ref="G323:G325" si="21">IF(ISBLANK(C323),G322*((1+E323)^(1/12)),C323)</f>
        <v>119.54266603200028</v>
      </c>
      <c r="H323" s="588">
        <f t="shared" ref="H323:H325" si="22">IF(ISBLANK(D323),H322*((1+F323)^(1/12)),D323)</f>
        <v>333.80747865394216</v>
      </c>
      <c r="I323" s="588">
        <f t="shared" ref="I323:I325" si="23">IF($A323&lt;DATE(2021,4,1),H323,IF(A323=DATE(2021,4,1),I322*((0.5*G323/G322)+(0.5*H323/H322)),I322*(G323/G322)))</f>
        <v>322.46306218048278</v>
      </c>
      <c r="V323" s="471"/>
    </row>
    <row r="324" spans="1:22">
      <c r="A324" s="564">
        <v>46054</v>
      </c>
      <c r="B324" s="577">
        <f t="shared" si="20"/>
        <v>2026</v>
      </c>
      <c r="E324" s="585">
        <f>IF($A324&lt;DATE(2018,7,1),"-",INDEX('Annual Inflation'!$AM$52:$AT$52, MATCH(YEAR(EOMONTH($A324,6)), 'Annual Inflation'!$AM$6:$AT$6, 0))/100)</f>
        <v>0.02</v>
      </c>
      <c r="F324" s="585">
        <f>IF($A324&lt;DATE(2018,7,1),"-",INDEX('Annual Inflation'!$AM$49:$AT$49, MATCH(YEAR(EOMONTH($A324,6)), 'Annual Inflation'!$AM$6:$AT$6, 0))/100)</f>
        <v>0.03</v>
      </c>
      <c r="G324" s="588">
        <f t="shared" si="21"/>
        <v>119.74010046400043</v>
      </c>
      <c r="H324" s="588">
        <f t="shared" si="22"/>
        <v>334.6307379483153</v>
      </c>
      <c r="I324" s="588">
        <f t="shared" si="23"/>
        <v>322.99563614454001</v>
      </c>
      <c r="V324" s="471"/>
    </row>
    <row r="325" spans="1:22">
      <c r="A325" s="564">
        <v>46082</v>
      </c>
      <c r="B325" s="577">
        <f t="shared" si="20"/>
        <v>2026</v>
      </c>
      <c r="E325" s="585">
        <f>IF($A325&lt;DATE(2018,7,1),"-",INDEX('Annual Inflation'!$AM$52:$AT$52, MATCH(YEAR(EOMONTH($A325,6)), 'Annual Inflation'!$AM$6:$AT$6, 0))/100)</f>
        <v>0.02</v>
      </c>
      <c r="F325" s="585">
        <f>IF($A325&lt;DATE(2018,7,1),"-",INDEX('Annual Inflation'!$AM$49:$AT$49, MATCH(YEAR(EOMONTH($A325,6)), 'Annual Inflation'!$AM$6:$AT$6, 0))/100)</f>
        <v>0.03</v>
      </c>
      <c r="G325" s="588">
        <f t="shared" si="21"/>
        <v>119.93786097501683</v>
      </c>
      <c r="H325" s="588">
        <f t="shared" si="22"/>
        <v>335.45602762220091</v>
      </c>
      <c r="I325" s="588">
        <f t="shared" si="23"/>
        <v>323.52908969779816</v>
      </c>
      <c r="V325" s="471"/>
    </row>
    <row r="326" spans="1:22">
      <c r="B326" s="577"/>
      <c r="V326" s="471"/>
    </row>
    <row r="327" spans="1:22">
      <c r="B327" s="577"/>
      <c r="V327" s="471"/>
    </row>
    <row r="328" spans="1:22">
      <c r="B328" s="577"/>
      <c r="V328" s="471"/>
    </row>
    <row r="329" spans="1:22">
      <c r="B329" s="577"/>
      <c r="V329" s="471"/>
    </row>
    <row r="330" spans="1:22">
      <c r="B330" s="577"/>
      <c r="V330" s="471"/>
    </row>
    <row r="331" spans="1:22">
      <c r="B331" s="577"/>
      <c r="V331" s="471"/>
    </row>
    <row r="332" spans="1:22">
      <c r="B332" s="577"/>
      <c r="V332" s="471"/>
    </row>
    <row r="333" spans="1:22">
      <c r="B333" s="577"/>
      <c r="V333" s="471"/>
    </row>
    <row r="334" spans="1:22">
      <c r="B334" s="577"/>
      <c r="V334" s="471"/>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12" ma:contentTypeDescription="Create a new document." ma:contentTypeScope="" ma:versionID="b4af81fbde93c0a9adab90fb12b61636">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bc96a7539a14a9946c27067ce25ca4cb"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D91A5DB5-A55D-40EA-BE03-0CE9006710D6}"/>
</file>

<file path=customXml/itemProps2.xml><?xml version="1.0" encoding="utf-8"?>
<ds:datastoreItem xmlns:ds="http://schemas.openxmlformats.org/officeDocument/2006/customXml" ds:itemID="{AB75074D-0FBD-4CEE-B0F1-EFED773218AE}">
  <ds:schemaRefs>
    <ds:schemaRef ds:uri="http://schemas.microsoft.com/office/2006/documentManagement/types"/>
    <ds:schemaRef ds:uri="http://schemas.microsoft.com/office/infopath/2007/PartnerControls"/>
    <ds:schemaRef ds:uri="http://purl.org/dc/dcmitype/"/>
    <ds:schemaRef ds:uri="http://purl.org/dc/terms/"/>
    <ds:schemaRef ds:uri="f35b5cbd-7b0b-4440-92cd-b510cab4ec67"/>
    <ds:schemaRef ds:uri="http://schemas.openxmlformats.org/package/2006/metadata/core-properties"/>
    <ds:schemaRef ds:uri="b1b6b1d3-9b1c-419f-ba2e-fefc168d435a"/>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5A8F784A-F9E9-4513-A5D0-4AC25ED363B9}">
  <ds:schemaRefs>
    <ds:schemaRef ds:uri="http://schemas.microsoft.com/sharepoint/v3/contenttype/forms"/>
  </ds:schemaRefs>
</ds:datastoreItem>
</file>

<file path=customXml/itemProps4.xml><?xml version="1.0" encoding="utf-8"?>
<ds:datastoreItem xmlns:ds="http://schemas.openxmlformats.org/officeDocument/2006/customXml" ds:itemID="{A388EAF4-24FD-4B6B-B476-6C471FDC09E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Cover</vt:lpstr>
      <vt:lpstr>UserInterface</vt:lpstr>
      <vt:lpstr>SystemOperator</vt:lpstr>
      <vt:lpstr>SOIAR</vt:lpstr>
      <vt:lpstr>LiveResults</vt:lpstr>
      <vt:lpstr>SavedResults</vt:lpstr>
      <vt:lpstr>Annual Inflation</vt:lpstr>
      <vt:lpstr>Monthly Inflation</vt:lpstr>
      <vt:lpstr>AP335AO336</vt:lpstr>
      <vt:lpstr>ESOpf</vt:lpstr>
      <vt:lpstr>LicenseeTable</vt:lpstr>
      <vt:lpstr>LiveResults</vt:lpstr>
      <vt:lpstr>m_identity</vt:lpstr>
      <vt:lpstr>LiveResults!m_live_results</vt:lpstr>
      <vt:lpstr>m_model_state</vt:lpstr>
      <vt:lpstr>m_PCFM_year_t</vt:lpstr>
      <vt:lpstr>SavedResults!m_results_01</vt:lpstr>
      <vt:lpstr>SavedResults!m_results_04</vt:lpstr>
      <vt:lpstr>NumberofOperators</vt:lpstr>
      <vt:lpstr>NumberofYear</vt:lpstr>
      <vt:lpstr>Cover!Print_Area</vt:lpstr>
      <vt:lpstr>LiveResults!Print_Area</vt:lpstr>
      <vt:lpstr>SavedResults!Print_Area</vt:lpstr>
      <vt:lpstr>SOIAR!Print_Area</vt:lpstr>
      <vt:lpstr>SystemOperator!Print_Area</vt:lpstr>
      <vt:lpstr>UserInterface!Print_Area</vt:lpstr>
      <vt:lpstr>Cover!Print_Titles</vt:lpstr>
      <vt:lpstr>LiveResults!Print_Titles</vt:lpstr>
      <vt:lpstr>SavedResults!Print_Titles</vt:lpstr>
      <vt:lpstr>SOIAR!Print_Titles</vt:lpstr>
      <vt:lpstr>UserInterface!Print_Titles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stonea</dc:creator>
  <cp:lastModifiedBy>Peter Lomas</cp:lastModifiedBy>
  <cp:lastPrinted>2020-11-22T20:11:29Z</cp:lastPrinted>
  <dcterms:created xsi:type="dcterms:W3CDTF">2010-01-06T13:07:24Z</dcterms:created>
  <dcterms:modified xsi:type="dcterms:W3CDTF">2021-05-28T10:35:17Z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0x010100F4BD99A05A53D84497D28996D01F6D6C</vt:lpwstr>
  </property>
  <property fmtid="{D5CDD505-2E9C-101B-9397-08002B2CF9AE}" pid="3" name="docIndexRef">
    <vt:lpwstr>b6e90169-2b9c-47b1-946b-6f8b9c15faa8</vt:lpwstr>
  </property>
  <property fmtid="{D5CDD505-2E9C-101B-9397-08002B2CF9AE}" pid="4" name="bjSaver">
    <vt:lpwstr>cGOISP9eyTHWjB9V/Jk/wtUC9lpLy2oH</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This item has no classification</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69100</vt:r8>
  </property>
  <property fmtid="{D5CDD505-2E9C-101B-9397-08002B2CF9AE}" pid="10" name="_NewReviewCycle">
    <vt:lpwstr/>
  </property>
  <property fmtid="{D5CDD505-2E9C-101B-9397-08002B2CF9AE}" pid="11" name="bjClsUserRVM">
    <vt:lpwstr>[]</vt:lpwstr>
  </property>
  <property fmtid="{D5CDD505-2E9C-101B-9397-08002B2CF9AE}" pid="12" name="bjDocumentSecurityLabel">
    <vt:lpwstr>This item has no classification</vt:lpwstr>
  </property>
</Properties>
</file>