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Price Cap Tariff Data\Finalised Models - 06_08_21\"/>
    </mc:Choice>
  </mc:AlternateContent>
  <bookViews>
    <workbookView xWindow="-105" yWindow="-105" windowWidth="19425" windowHeight="10425" tabRatio="697"/>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47" i="45" l="1"/>
  <c r="X48" i="45"/>
  <c r="AV80" i="45"/>
  <c r="AV81" i="45"/>
  <c r="AJ80" i="45"/>
  <c r="X80" i="45"/>
  <c r="X81" i="45"/>
  <c r="L80" i="45"/>
  <c r="L81" i="45"/>
  <c r="L47" i="45"/>
  <c r="L48" i="45"/>
  <c r="AJ47" i="45"/>
  <c r="AV47" i="45"/>
  <c r="AV48" i="45"/>
  <c r="AV13" i="45"/>
  <c r="AV14" i="45"/>
  <c r="AJ13" i="45"/>
  <c r="X13" i="45"/>
  <c r="X14" i="45"/>
  <c r="L13" i="45"/>
  <c r="L14" i="45"/>
  <c r="G15" i="48" l="1"/>
  <c r="H15" i="48"/>
  <c r="I15" i="48"/>
  <c r="J15" i="48"/>
  <c r="K15" i="48"/>
  <c r="L15" i="48"/>
  <c r="M15" i="48"/>
  <c r="N15" i="48"/>
  <c r="P15" i="48"/>
  <c r="Q15" i="48"/>
  <c r="R15" i="48"/>
  <c r="S15" i="48"/>
  <c r="T15" i="48"/>
  <c r="U15" i="48"/>
  <c r="V15" i="48"/>
  <c r="W15" i="48"/>
  <c r="X15" i="48"/>
  <c r="Y15" i="48"/>
  <c r="Y183" i="48" s="1"/>
  <c r="Z15" i="48"/>
  <c r="G17" i="48"/>
  <c r="H17" i="48"/>
  <c r="I17" i="48"/>
  <c r="J17" i="48"/>
  <c r="K17" i="48"/>
  <c r="L17" i="48"/>
  <c r="M17" i="48"/>
  <c r="M185" i="48" s="1"/>
  <c r="N17" i="48"/>
  <c r="P17" i="48"/>
  <c r="Q17" i="48"/>
  <c r="R17" i="48"/>
  <c r="S17" i="48"/>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W187" i="48" s="1"/>
  <c r="X19" i="48"/>
  <c r="X187" i="48" s="1"/>
  <c r="Y19" i="48"/>
  <c r="Z19" i="48"/>
  <c r="Z187" i="48" s="1"/>
  <c r="K21" i="48"/>
  <c r="L21" i="48"/>
  <c r="M21" i="48"/>
  <c r="N21" i="48"/>
  <c r="P21" i="48"/>
  <c r="Q21" i="48"/>
  <c r="R21" i="48"/>
  <c r="S21" i="48"/>
  <c r="T21" i="48"/>
  <c r="U21" i="48"/>
  <c r="V21" i="48"/>
  <c r="W21" i="48"/>
  <c r="X21" i="48"/>
  <c r="Y21" i="48"/>
  <c r="Z21" i="48"/>
  <c r="Z189" i="48" s="1"/>
  <c r="X23" i="48"/>
  <c r="X191" i="48" s="1"/>
  <c r="Z23" i="48"/>
  <c r="Z191" i="48" s="1"/>
  <c r="W24" i="48"/>
  <c r="W192" i="48" s="1"/>
  <c r="X24" i="48"/>
  <c r="X192" i="48" s="1"/>
  <c r="C26" i="48"/>
  <c r="X26" i="48"/>
  <c r="X194" i="48" s="1"/>
  <c r="Z26" i="48"/>
  <c r="Z194" i="48" s="1"/>
  <c r="G27" i="48"/>
  <c r="H27" i="48"/>
  <c r="I27" i="48"/>
  <c r="I183" i="48" s="1"/>
  <c r="J27" i="48"/>
  <c r="K27" i="48"/>
  <c r="L27" i="48"/>
  <c r="M27" i="48"/>
  <c r="N27" i="48"/>
  <c r="P27" i="48"/>
  <c r="Q27" i="48"/>
  <c r="R27" i="48"/>
  <c r="R183" i="48" s="1"/>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K186" i="48" s="1"/>
  <c r="L30" i="48"/>
  <c r="L186" i="48" s="1"/>
  <c r="M30" i="48"/>
  <c r="N30" i="48"/>
  <c r="P30" i="48"/>
  <c r="Q30" i="48"/>
  <c r="R30" i="48"/>
  <c r="S30" i="48"/>
  <c r="T30" i="48"/>
  <c r="U30" i="48"/>
  <c r="V30" i="48"/>
  <c r="W30" i="48"/>
  <c r="W36" i="48" s="1"/>
  <c r="X30" i="48"/>
  <c r="X36" i="48" s="1"/>
  <c r="Y30" i="48"/>
  <c r="Z30" i="48"/>
  <c r="G31" i="48"/>
  <c r="H31" i="48"/>
  <c r="H187" i="48" s="1"/>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X35" i="48"/>
  <c r="Y36" i="48"/>
  <c r="Z36" i="48"/>
  <c r="C38" i="48"/>
  <c r="W38" i="48"/>
  <c r="X38" i="48"/>
  <c r="G39" i="48"/>
  <c r="H39" i="48"/>
  <c r="I39" i="48"/>
  <c r="J39" i="48"/>
  <c r="K39" i="48"/>
  <c r="L39" i="48"/>
  <c r="L183" i="48" s="1"/>
  <c r="M39" i="48"/>
  <c r="N39" i="48"/>
  <c r="P39" i="48"/>
  <c r="Q39" i="48"/>
  <c r="R39" i="48"/>
  <c r="S39" i="48"/>
  <c r="T39" i="48"/>
  <c r="U39" i="48"/>
  <c r="V39" i="48"/>
  <c r="W39" i="48"/>
  <c r="X39" i="48"/>
  <c r="X50" i="48" s="1"/>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V47" i="48" s="1"/>
  <c r="W42" i="48"/>
  <c r="W48" i="48" s="1"/>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X47" i="48"/>
  <c r="Z47" i="48"/>
  <c r="X48" i="48"/>
  <c r="C50" i="48"/>
  <c r="Y50" i="48"/>
  <c r="Z50" i="48"/>
  <c r="G51" i="48"/>
  <c r="H51" i="48"/>
  <c r="I51" i="48"/>
  <c r="J51" i="48"/>
  <c r="K51" i="48"/>
  <c r="L51" i="48"/>
  <c r="M51" i="48"/>
  <c r="N51" i="48"/>
  <c r="P51" i="48"/>
  <c r="Q51" i="48"/>
  <c r="R51" i="48"/>
  <c r="S51" i="48"/>
  <c r="T51" i="48"/>
  <c r="U51" i="48"/>
  <c r="V51" i="48"/>
  <c r="W51" i="48"/>
  <c r="W59" i="48" s="1"/>
  <c r="X51" i="48"/>
  <c r="X62" i="48" s="1"/>
  <c r="Y51" i="48"/>
  <c r="Y62" i="48" s="1"/>
  <c r="Z51" i="48"/>
  <c r="G53" i="48"/>
  <c r="H53" i="48"/>
  <c r="I53" i="48"/>
  <c r="J53" i="48"/>
  <c r="K53" i="48"/>
  <c r="L53" i="48"/>
  <c r="M53" i="48"/>
  <c r="N53" i="48"/>
  <c r="P53" i="48"/>
  <c r="Q53" i="48"/>
  <c r="R53" i="48"/>
  <c r="S53" i="48"/>
  <c r="T53" i="48"/>
  <c r="U53" i="48"/>
  <c r="V53" i="48"/>
  <c r="V185" i="48" s="1"/>
  <c r="AJ30" i="45" s="1"/>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Y59" i="48"/>
  <c r="Z59" i="48"/>
  <c r="W60" i="48"/>
  <c r="C62" i="48"/>
  <c r="Z62" i="48"/>
  <c r="G63" i="48"/>
  <c r="H63" i="48"/>
  <c r="I63" i="48"/>
  <c r="J63" i="48"/>
  <c r="K63" i="48"/>
  <c r="L63" i="48"/>
  <c r="M63" i="48"/>
  <c r="N63" i="48"/>
  <c r="P63" i="48"/>
  <c r="Q63" i="48"/>
  <c r="R63" i="48"/>
  <c r="S63" i="48"/>
  <c r="T63" i="48"/>
  <c r="U63" i="48"/>
  <c r="V63" i="48"/>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X72" i="48"/>
  <c r="C74" i="48"/>
  <c r="Y74" i="48"/>
  <c r="G75" i="48"/>
  <c r="H75" i="48"/>
  <c r="I75" i="48"/>
  <c r="J75" i="48"/>
  <c r="K75" i="48"/>
  <c r="L75" i="48"/>
  <c r="M75" i="48"/>
  <c r="N75" i="48"/>
  <c r="P75" i="48"/>
  <c r="Q75" i="48"/>
  <c r="R75" i="48"/>
  <c r="S75" i="48"/>
  <c r="T75" i="48"/>
  <c r="U75" i="48"/>
  <c r="V75" i="48"/>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Z84" i="48"/>
  <c r="C86" i="48"/>
  <c r="X86" i="48"/>
  <c r="G87" i="48"/>
  <c r="H87" i="48"/>
  <c r="I87" i="48"/>
  <c r="J87" i="48"/>
  <c r="K87" i="48"/>
  <c r="L87" i="48"/>
  <c r="M87" i="48"/>
  <c r="M183" i="48" s="1"/>
  <c r="N87" i="48"/>
  <c r="P87" i="48"/>
  <c r="Q87" i="48"/>
  <c r="R87" i="48"/>
  <c r="S87" i="48"/>
  <c r="T87" i="48"/>
  <c r="U87" i="48"/>
  <c r="V87" i="48"/>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G186" i="48" s="1"/>
  <c r="H90" i="48"/>
  <c r="I90" i="48"/>
  <c r="J90" i="48"/>
  <c r="K90" i="48"/>
  <c r="L90" i="48"/>
  <c r="M90" i="48"/>
  <c r="N90" i="48"/>
  <c r="P90" i="48"/>
  <c r="P186" i="48" s="1"/>
  <c r="Q90" i="48"/>
  <c r="R90" i="48"/>
  <c r="S90" i="48"/>
  <c r="T90" i="48"/>
  <c r="U90" i="48"/>
  <c r="V90" i="48"/>
  <c r="W90" i="48"/>
  <c r="W96" i="48" s="1"/>
  <c r="X90" i="48"/>
  <c r="X96" i="48" s="1"/>
  <c r="Y90" i="48"/>
  <c r="Z90" i="48"/>
  <c r="G91" i="48"/>
  <c r="H91" i="48"/>
  <c r="I91" i="48"/>
  <c r="J91" i="48"/>
  <c r="K91" i="48"/>
  <c r="L91" i="48"/>
  <c r="L187" i="48" s="1"/>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W95" i="48"/>
  <c r="X95" i="48"/>
  <c r="Y96" i="48"/>
  <c r="Z96" i="48"/>
  <c r="C98" i="48"/>
  <c r="W98" i="48"/>
  <c r="Z98" i="48"/>
  <c r="G99" i="48"/>
  <c r="H99" i="48"/>
  <c r="H183" i="48" s="1"/>
  <c r="I99" i="48"/>
  <c r="J99" i="48"/>
  <c r="K99" i="48"/>
  <c r="L99" i="48"/>
  <c r="M99" i="48"/>
  <c r="N99" i="48"/>
  <c r="P99" i="48"/>
  <c r="Q99" i="48"/>
  <c r="Q183" i="48" s="1"/>
  <c r="R99" i="48"/>
  <c r="S99" i="48"/>
  <c r="T99" i="48"/>
  <c r="U99" i="48"/>
  <c r="V99" i="48"/>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V107" i="48" s="1"/>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Z107" i="48"/>
  <c r="W108" i="48"/>
  <c r="X108" i="48"/>
  <c r="C110" i="48"/>
  <c r="G111" i="48"/>
  <c r="H111" i="48"/>
  <c r="I111" i="48"/>
  <c r="J111" i="48"/>
  <c r="K111" i="48"/>
  <c r="L111" i="48"/>
  <c r="M111" i="48"/>
  <c r="N111" i="48"/>
  <c r="P111" i="48"/>
  <c r="Q111" i="48"/>
  <c r="R111" i="48"/>
  <c r="S111" i="48"/>
  <c r="T111" i="48"/>
  <c r="U111" i="48"/>
  <c r="V111" i="48"/>
  <c r="W111" i="48"/>
  <c r="W122" i="48" s="1"/>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W119" i="48"/>
  <c r="X119" i="48"/>
  <c r="Y119" i="48"/>
  <c r="Y120" i="48"/>
  <c r="Z120" i="48"/>
  <c r="C122" i="48"/>
  <c r="Y122" i="48"/>
  <c r="G123" i="48"/>
  <c r="H123" i="48"/>
  <c r="I123" i="48"/>
  <c r="J123" i="48"/>
  <c r="K123" i="48"/>
  <c r="L123" i="48"/>
  <c r="M123" i="48"/>
  <c r="N123" i="48"/>
  <c r="P123" i="48"/>
  <c r="Q123" i="48"/>
  <c r="R123" i="48"/>
  <c r="S123" i="48"/>
  <c r="T123" i="48"/>
  <c r="U123" i="48"/>
  <c r="V123" i="48"/>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V131" i="48" s="1"/>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Z131" i="48"/>
  <c r="W132" i="48"/>
  <c r="X132"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W143" i="48"/>
  <c r="X143" i="48"/>
  <c r="Y143" i="48"/>
  <c r="Y144" i="48"/>
  <c r="Z144" i="48"/>
  <c r="C146" i="48"/>
  <c r="G147" i="48"/>
  <c r="H147" i="48"/>
  <c r="I147" i="48"/>
  <c r="J147" i="48"/>
  <c r="K147" i="48"/>
  <c r="L147" i="48"/>
  <c r="M147" i="48"/>
  <c r="N147" i="48"/>
  <c r="P147" i="48"/>
  <c r="Q147" i="48"/>
  <c r="R147" i="48"/>
  <c r="S147" i="48"/>
  <c r="T147" i="48"/>
  <c r="U147" i="48"/>
  <c r="V147" i="48"/>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Y150" i="48"/>
  <c r="Y156" i="48" s="1"/>
  <c r="Z150" i="48"/>
  <c r="Z156" i="48" s="1"/>
  <c r="G151" i="48"/>
  <c r="H151" i="48"/>
  <c r="I151" i="48"/>
  <c r="J151" i="48"/>
  <c r="K151" i="48"/>
  <c r="L151" i="48"/>
  <c r="M151" i="48"/>
  <c r="N151" i="48"/>
  <c r="P151" i="48"/>
  <c r="Q151" i="48"/>
  <c r="Q187" i="48" s="1"/>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X156" i="48"/>
  <c r="C158" i="48"/>
  <c r="Y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X167" i="48"/>
  <c r="Y167" i="48"/>
  <c r="Z168" i="48"/>
  <c r="C170" i="48"/>
  <c r="G171" i="48"/>
  <c r="H171" i="48"/>
  <c r="I171" i="48"/>
  <c r="J171" i="48"/>
  <c r="K171" i="48"/>
  <c r="L171" i="48"/>
  <c r="M171" i="48"/>
  <c r="N171" i="48"/>
  <c r="P171" i="48"/>
  <c r="Q171" i="48"/>
  <c r="R171" i="48"/>
  <c r="S171" i="48"/>
  <c r="T171" i="48"/>
  <c r="U171" i="48"/>
  <c r="V171" i="48"/>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X180" i="48"/>
  <c r="C182" i="48"/>
  <c r="X182" i="48"/>
  <c r="Y182" i="48"/>
  <c r="T183" i="48"/>
  <c r="AH28" i="45" s="1"/>
  <c r="V183" i="48"/>
  <c r="AJ28" i="45" s="1"/>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N185" i="48"/>
  <c r="Q185" i="48"/>
  <c r="R185" i="48"/>
  <c r="S185" i="48"/>
  <c r="W185" i="48"/>
  <c r="Y185" i="48"/>
  <c r="Z185" i="48"/>
  <c r="W186" i="48"/>
  <c r="X186" i="48"/>
  <c r="Y186" i="48"/>
  <c r="Z186" i="48"/>
  <c r="U187" i="48"/>
  <c r="AI32" i="45" s="1"/>
  <c r="Y187" i="48"/>
  <c r="G189" i="48"/>
  <c r="H189" i="48"/>
  <c r="I189" i="48"/>
  <c r="J189" i="48"/>
  <c r="Y189" i="48"/>
  <c r="C194" i="48"/>
  <c r="V189" i="48" l="1"/>
  <c r="AJ34" i="45" s="1"/>
  <c r="V179" i="48"/>
  <c r="V95" i="48"/>
  <c r="V59" i="48"/>
  <c r="V60" i="48" s="1"/>
  <c r="V155" i="48"/>
  <c r="V156" i="48" s="1"/>
  <c r="V167" i="48"/>
  <c r="V83" i="48"/>
  <c r="V96" i="48"/>
  <c r="V35" i="48"/>
  <c r="V36" i="48" s="1"/>
  <c r="V23" i="48"/>
  <c r="V24" i="48" s="1"/>
  <c r="V187" i="48"/>
  <c r="AJ32" i="45" s="1"/>
  <c r="V168" i="48"/>
  <c r="V186" i="48"/>
  <c r="AJ31" i="45" s="1"/>
  <c r="V48" i="48"/>
  <c r="V84" i="48"/>
  <c r="V108" i="48"/>
  <c r="V180" i="48"/>
  <c r="V132" i="48"/>
  <c r="X189" i="48"/>
  <c r="W189" i="48"/>
  <c r="K189" i="48"/>
  <c r="S189" i="48"/>
  <c r="U189" i="48"/>
  <c r="AI34" i="45" s="1"/>
  <c r="T189" i="48"/>
  <c r="AH34" i="45" s="1"/>
  <c r="N189" i="48"/>
  <c r="W170" i="48"/>
  <c r="Z155" i="48"/>
  <c r="Y131" i="48"/>
  <c r="Y107" i="48"/>
  <c r="Z74" i="48"/>
  <c r="W71" i="48"/>
  <c r="X59" i="48"/>
  <c r="Y23" i="48"/>
  <c r="Y191" i="48" s="1"/>
  <c r="Z179" i="48"/>
  <c r="R189" i="48"/>
  <c r="W131" i="48"/>
  <c r="W107" i="48"/>
  <c r="V71" i="48"/>
  <c r="V72" i="48" s="1"/>
  <c r="Y26" i="48"/>
  <c r="Y194" i="48" s="1"/>
  <c r="P189" i="48"/>
  <c r="P187" i="48"/>
  <c r="G187" i="48"/>
  <c r="Z83" i="48"/>
  <c r="Z38" i="48"/>
  <c r="M189" i="48"/>
  <c r="Y86" i="48"/>
  <c r="T187" i="48"/>
  <c r="AH32" i="45" s="1"/>
  <c r="K187" i="48"/>
  <c r="T185" i="48"/>
  <c r="AH30" i="45" s="1"/>
  <c r="M187" i="48"/>
  <c r="Z170" i="48"/>
  <c r="W62" i="48"/>
  <c r="U186" i="48"/>
  <c r="AI31" i="45" s="1"/>
  <c r="U185" i="48"/>
  <c r="AI30" i="45" s="1"/>
  <c r="U183" i="48"/>
  <c r="AI28" i="45" s="1"/>
  <c r="T186" i="48"/>
  <c r="AH31" i="45" s="1"/>
  <c r="W23" i="48"/>
  <c r="W191" i="48" s="1"/>
  <c r="W26" i="48"/>
  <c r="W194" i="48" s="1"/>
  <c r="W183" i="48"/>
  <c r="N183" i="48"/>
  <c r="J183" i="48"/>
  <c r="R187" i="48"/>
  <c r="I187" i="48"/>
  <c r="X155" i="48"/>
  <c r="X158" i="48"/>
  <c r="S183" i="48"/>
  <c r="Q186" i="48"/>
  <c r="H186" i="48"/>
  <c r="P185" i="48"/>
  <c r="K185" i="48"/>
  <c r="G185" i="48"/>
  <c r="W179" i="48"/>
  <c r="Z143" i="48"/>
  <c r="Z146" i="48"/>
  <c r="V143" i="48"/>
  <c r="V144" i="48" s="1"/>
  <c r="X134" i="48"/>
  <c r="Q189" i="48"/>
  <c r="L189" i="48"/>
  <c r="S187" i="48"/>
  <c r="N187" i="48"/>
  <c r="J187" i="48"/>
  <c r="R186" i="48"/>
  <c r="M186" i="48"/>
  <c r="I186" i="48"/>
  <c r="P183" i="48"/>
  <c r="K183" i="48"/>
  <c r="G183" i="48"/>
  <c r="Z119" i="48"/>
  <c r="Z122" i="48"/>
  <c r="V119" i="48"/>
  <c r="V120" i="48" s="1"/>
  <c r="X107" i="48"/>
  <c r="X110" i="48"/>
  <c r="Y95" i="48"/>
  <c r="Y98" i="48"/>
  <c r="N186" i="48"/>
  <c r="X71" i="48"/>
  <c r="X74" i="48"/>
  <c r="S186" i="48"/>
  <c r="J186" i="48"/>
  <c r="W83" i="48"/>
  <c r="W86" i="48"/>
  <c r="W47" i="48"/>
  <c r="W50" i="48"/>
  <c r="Y35" i="48"/>
  <c r="Y38" i="48"/>
  <c r="V191" i="48" l="1"/>
  <c r="AJ36" i="45" s="1"/>
  <c r="V192" i="48"/>
  <c r="AJ37" i="45" s="1"/>
  <c r="K129" i="55"/>
  <c r="Z129" i="55"/>
  <c r="Y129" i="55"/>
  <c r="X129" i="55"/>
  <c r="W129" i="55"/>
  <c r="V129" i="55"/>
  <c r="U129" i="55"/>
  <c r="T129" i="55"/>
  <c r="S129" i="55"/>
  <c r="R129" i="55"/>
  <c r="Q129" i="55"/>
  <c r="P129" i="55"/>
  <c r="N129" i="55"/>
  <c r="M129" i="55"/>
  <c r="L129" i="55"/>
  <c r="AA31" i="45" l="1"/>
  <c r="AB31" i="45"/>
  <c r="AC31" i="45"/>
  <c r="AD31" i="45"/>
  <c r="AE31" i="45"/>
  <c r="AF31" i="45"/>
  <c r="AG31" i="45"/>
  <c r="AA32" i="45"/>
  <c r="AB32" i="45"/>
  <c r="AC32" i="45"/>
  <c r="AD32" i="45"/>
  <c r="AE32" i="45"/>
  <c r="AF32" i="45"/>
  <c r="AG32" i="45"/>
  <c r="AA34" i="45"/>
  <c r="AB34" i="45"/>
  <c r="AC34" i="45"/>
  <c r="AD34" i="45"/>
  <c r="AE34" i="45"/>
  <c r="AF34" i="45"/>
  <c r="AG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V185" i="69" s="1"/>
  <c r="AJ97" i="45" s="1"/>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AI82" i="45" s="1"/>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G15" i="45" s="1"/>
  <c r="T17" i="59"/>
  <c r="T185" i="59" s="1"/>
  <c r="AH15" i="45"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C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E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O30" i="45" s="1"/>
  <c r="L17" i="49"/>
  <c r="L185" i="49" s="1"/>
  <c r="P30" i="45" s="1"/>
  <c r="M17" i="49"/>
  <c r="N17" i="49"/>
  <c r="P17" i="49"/>
  <c r="Q17" i="49"/>
  <c r="Q185" i="49" s="1"/>
  <c r="S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T185" i="53" s="1"/>
  <c r="V64" i="45" s="1"/>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U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V185" i="72" l="1"/>
  <c r="AJ82" i="45" s="1"/>
  <c r="H185" i="56"/>
  <c r="T185" i="55"/>
  <c r="J15" i="45" s="1"/>
  <c r="AT15" i="45" s="1"/>
  <c r="T185" i="70"/>
  <c r="V97" i="45" s="1"/>
  <c r="U185" i="60"/>
  <c r="AI49" i="45" s="1"/>
  <c r="Q185" i="56"/>
  <c r="G49" i="45" s="1"/>
  <c r="U185" i="49"/>
  <c r="W30" i="45" s="1"/>
  <c r="T185" i="60"/>
  <c r="AH49" i="45" s="1"/>
  <c r="T185" i="69"/>
  <c r="AH97" i="45" s="1"/>
  <c r="K185" i="58"/>
  <c r="O49" i="45" s="1"/>
  <c r="T185" i="56"/>
  <c r="J49" i="45" s="1"/>
  <c r="W185" i="51"/>
  <c r="S185" i="51"/>
  <c r="I64" i="45" s="1"/>
  <c r="N185" i="51"/>
  <c r="F64" i="45" s="1"/>
  <c r="J185" i="51"/>
  <c r="R185" i="51"/>
  <c r="H64" i="45" s="1"/>
  <c r="M185" i="51"/>
  <c r="E64" i="45" s="1"/>
  <c r="AO64" i="45" s="1"/>
  <c r="I185" i="51"/>
  <c r="W185" i="55"/>
  <c r="S185" i="55"/>
  <c r="I15" i="45" s="1"/>
  <c r="AS15" i="45" s="1"/>
  <c r="N185" i="55"/>
  <c r="F15" i="45" s="1"/>
  <c r="J185" i="55"/>
  <c r="N185" i="71"/>
  <c r="F82" i="45" s="1"/>
  <c r="J185" i="71"/>
  <c r="Y185" i="68"/>
  <c r="U185" i="68"/>
  <c r="K97" i="45" s="1"/>
  <c r="Q185" i="68"/>
  <c r="G97" i="45" s="1"/>
  <c r="H185" i="58"/>
  <c r="M185" i="53"/>
  <c r="Q64" i="45" s="1"/>
  <c r="I185" i="53"/>
  <c r="X185" i="57"/>
  <c r="P185" i="57"/>
  <c r="Y185" i="73"/>
  <c r="U185" i="73"/>
  <c r="W82" i="45" s="1"/>
  <c r="Q185" i="73"/>
  <c r="S82" i="45" s="1"/>
  <c r="H185" i="73"/>
  <c r="L185" i="52"/>
  <c r="AB64" i="45" s="1"/>
  <c r="AN64" i="45" s="1"/>
  <c r="H185" i="52"/>
  <c r="Z185" i="59"/>
  <c r="V185" i="59"/>
  <c r="AJ15" i="45" s="1"/>
  <c r="R185" i="59"/>
  <c r="AF15" i="45" s="1"/>
  <c r="M185" i="59"/>
  <c r="AC15" i="45" s="1"/>
  <c r="I185" i="59"/>
  <c r="Z185" i="55"/>
  <c r="R185" i="55"/>
  <c r="H15" i="45" s="1"/>
  <c r="X185" i="68"/>
  <c r="P185" i="68"/>
  <c r="P185" i="58"/>
  <c r="U185" i="53"/>
  <c r="W64" i="45" s="1"/>
  <c r="H185" i="53"/>
  <c r="X185" i="73"/>
  <c r="T185" i="73"/>
  <c r="V82" i="45" s="1"/>
  <c r="P185" i="73"/>
  <c r="K185" i="73"/>
  <c r="O82" i="45" s="1"/>
  <c r="Y185" i="70"/>
  <c r="Q185" i="70"/>
  <c r="S97" i="45" s="1"/>
  <c r="H185" i="70"/>
  <c r="Z185" i="60"/>
  <c r="V185" i="60"/>
  <c r="AJ49" i="45" s="1"/>
  <c r="R185" i="60"/>
  <c r="AF49" i="45" s="1"/>
  <c r="M185" i="60"/>
  <c r="AC49" i="45" s="1"/>
  <c r="I185" i="60"/>
  <c r="X185" i="52"/>
  <c r="T185" i="52"/>
  <c r="AH64" i="45" s="1"/>
  <c r="P185" i="52"/>
  <c r="Y185" i="59"/>
  <c r="U185" i="59"/>
  <c r="AI15" i="45" s="1"/>
  <c r="Q185" i="59"/>
  <c r="AE15" i="45" s="1"/>
  <c r="L185" i="59"/>
  <c r="AB15" i="45" s="1"/>
  <c r="X185" i="72"/>
  <c r="T185" i="72"/>
  <c r="AH82" i="45" s="1"/>
  <c r="P185" i="72"/>
  <c r="K185" i="72"/>
  <c r="Y185" i="69"/>
  <c r="U185" i="69"/>
  <c r="AI97" i="45" s="1"/>
  <c r="Q185" i="69"/>
  <c r="AE97" i="45" s="1"/>
  <c r="L185" i="69"/>
  <c r="H185" i="69"/>
  <c r="G185" i="51"/>
  <c r="V185" i="55"/>
  <c r="L15" i="45" s="1"/>
  <c r="AV15" i="45" s="1"/>
  <c r="I185" i="55"/>
  <c r="H185" i="68"/>
  <c r="X185" i="58"/>
  <c r="Y185" i="53"/>
  <c r="Q185" i="53"/>
  <c r="S64" i="45" s="1"/>
  <c r="L185" i="53"/>
  <c r="P64" i="45" s="1"/>
  <c r="T185" i="51"/>
  <c r="J64" i="45" s="1"/>
  <c r="P185" i="51"/>
  <c r="K185" i="51"/>
  <c r="C64" i="45" s="1"/>
  <c r="T185" i="71"/>
  <c r="J82" i="45" s="1"/>
  <c r="L185" i="71"/>
  <c r="D82" i="45" s="1"/>
  <c r="W185" i="68"/>
  <c r="Y185" i="58"/>
  <c r="U185" i="58"/>
  <c r="W49" i="45" s="1"/>
  <c r="Q185" i="58"/>
  <c r="S49" i="45" s="1"/>
  <c r="H185" i="57"/>
  <c r="Y185" i="52"/>
  <c r="Q185" i="52"/>
  <c r="AE64" i="45" s="1"/>
  <c r="AQ64" i="45" s="1"/>
  <c r="AE30" i="45"/>
  <c r="G185" i="55"/>
  <c r="G185" i="39"/>
  <c r="M185" i="71"/>
  <c r="I185" i="71"/>
  <c r="H185" i="71"/>
  <c r="T185" i="68"/>
  <c r="J97" i="45" s="1"/>
  <c r="S185" i="68"/>
  <c r="I97" i="45" s="1"/>
  <c r="AQ49" i="45"/>
  <c r="T185" i="58"/>
  <c r="V49" i="45" s="1"/>
  <c r="AG30" i="45"/>
  <c r="AS30" i="45" s="1"/>
  <c r="AF30" i="45"/>
  <c r="Z185" i="52"/>
  <c r="V185" i="52"/>
  <c r="AJ64" i="45" s="1"/>
  <c r="R185" i="52"/>
  <c r="AF64" i="45" s="1"/>
  <c r="U185" i="52"/>
  <c r="AI64" i="45" s="1"/>
  <c r="X185" i="49"/>
  <c r="T185" i="49"/>
  <c r="V30" i="45" s="1"/>
  <c r="P185" i="49"/>
  <c r="Z185" i="73"/>
  <c r="V185" i="73"/>
  <c r="X82" i="45" s="1"/>
  <c r="R185" i="73"/>
  <c r="U185" i="70"/>
  <c r="W97" i="45" s="1"/>
  <c r="Z185" i="53"/>
  <c r="V185" i="53"/>
  <c r="X64" i="45" s="1"/>
  <c r="R185" i="53"/>
  <c r="T64" i="45" s="1"/>
  <c r="Y185" i="57"/>
  <c r="U185" i="57"/>
  <c r="W15" i="45" s="1"/>
  <c r="Q185" i="57"/>
  <c r="S15" i="45" s="1"/>
  <c r="T185" i="57"/>
  <c r="V15" i="45" s="1"/>
  <c r="W185" i="57"/>
  <c r="S185" i="57"/>
  <c r="U15" i="45" s="1"/>
  <c r="V185" i="39"/>
  <c r="L30" i="45" s="1"/>
  <c r="AV30" i="45" s="1"/>
  <c r="Z185" i="39"/>
  <c r="R185" i="39"/>
  <c r="H30" i="45" s="1"/>
  <c r="Z185" i="71"/>
  <c r="V185" i="71"/>
  <c r="L82" i="45" s="1"/>
  <c r="R185" i="71"/>
  <c r="Y185" i="71"/>
  <c r="U185" i="71"/>
  <c r="K82" i="45" s="1"/>
  <c r="Q185" i="71"/>
  <c r="G82" i="45" s="1"/>
  <c r="X185" i="71"/>
  <c r="P185" i="71"/>
  <c r="Z185" i="68"/>
  <c r="V185" i="68"/>
  <c r="L97" i="45" s="1"/>
  <c r="AV97" i="45" s="1"/>
  <c r="R185" i="68"/>
  <c r="G185" i="72"/>
  <c r="N185" i="72"/>
  <c r="AD82" i="45" s="1"/>
  <c r="J185" i="72"/>
  <c r="N185" i="69"/>
  <c r="AD97" i="45" s="1"/>
  <c r="J185" i="69"/>
  <c r="AC30" i="45"/>
  <c r="G185" i="69"/>
  <c r="M185" i="72"/>
  <c r="AC82" i="45" s="1"/>
  <c r="I185" i="72"/>
  <c r="M185" i="69"/>
  <c r="AC97" i="45" s="1"/>
  <c r="I185" i="69"/>
  <c r="AB30" i="45"/>
  <c r="AD30" i="45"/>
  <c r="AA30" i="45"/>
  <c r="H185" i="60"/>
  <c r="G185" i="52"/>
  <c r="K185" i="52"/>
  <c r="AA64" i="45" s="1"/>
  <c r="G185" i="59"/>
  <c r="K185" i="59"/>
  <c r="AA15" i="45" s="1"/>
  <c r="AM15" i="45" s="1"/>
  <c r="AO15" i="45"/>
  <c r="K185" i="60"/>
  <c r="AA49" i="45" s="1"/>
  <c r="N185" i="59"/>
  <c r="AD15" i="45" s="1"/>
  <c r="J185" i="59"/>
  <c r="G185" i="49"/>
  <c r="L185" i="73"/>
  <c r="P82" i="45" s="1"/>
  <c r="L185" i="70"/>
  <c r="P97" i="45" s="1"/>
  <c r="L185" i="60"/>
  <c r="AB49" i="45" s="1"/>
  <c r="G185" i="73"/>
  <c r="G185" i="70"/>
  <c r="G185" i="60"/>
  <c r="M185" i="57"/>
  <c r="Q15" i="45" s="1"/>
  <c r="I185" i="57"/>
  <c r="L185" i="57"/>
  <c r="P15" i="45" s="1"/>
  <c r="K185" i="57"/>
  <c r="O15" i="45" s="1"/>
  <c r="G185" i="58"/>
  <c r="N185" i="58"/>
  <c r="R49" i="45" s="1"/>
  <c r="J185" i="58"/>
  <c r="L185" i="58"/>
  <c r="P49" i="45" s="1"/>
  <c r="K185" i="53"/>
  <c r="O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AV49" i="45" s="1"/>
  <c r="R185" i="56"/>
  <c r="H49" i="45" s="1"/>
  <c r="M185" i="56"/>
  <c r="E49" i="45" s="1"/>
  <c r="I185" i="56"/>
  <c r="Y185" i="39"/>
  <c r="U185" i="39"/>
  <c r="K30" i="45" s="1"/>
  <c r="AU30" i="45" s="1"/>
  <c r="Q185" i="39"/>
  <c r="G30" i="45" s="1"/>
  <c r="L185" i="39"/>
  <c r="D30" i="45" s="1"/>
  <c r="H185" i="39"/>
  <c r="Z185" i="58"/>
  <c r="V185" i="58"/>
  <c r="X49" i="45" s="1"/>
  <c r="R185" i="58"/>
  <c r="T49" i="45" s="1"/>
  <c r="M185" i="58"/>
  <c r="Q49" i="45" s="1"/>
  <c r="I185" i="58"/>
  <c r="W185" i="49"/>
  <c r="S185" i="49"/>
  <c r="U30" i="45" s="1"/>
  <c r="N185" i="49"/>
  <c r="R30" i="45" s="1"/>
  <c r="J185" i="49"/>
  <c r="W185" i="52"/>
  <c r="S185" i="52"/>
  <c r="AG64" i="45" s="1"/>
  <c r="N185" i="52"/>
  <c r="AD64" i="45" s="1"/>
  <c r="J185" i="52"/>
  <c r="W185" i="56"/>
  <c r="J185" i="56"/>
  <c r="L185" i="56"/>
  <c r="D49" i="45" s="1"/>
  <c r="U185" i="56"/>
  <c r="K49" i="45" s="1"/>
  <c r="Y185" i="55"/>
  <c r="U185" i="55"/>
  <c r="K15" i="45" s="1"/>
  <c r="Q185" i="55"/>
  <c r="G15" i="45" s="1"/>
  <c r="L185" i="55"/>
  <c r="D15" i="45" s="1"/>
  <c r="H185" i="55"/>
  <c r="X185" i="39"/>
  <c r="T185" i="39"/>
  <c r="J30" i="45" s="1"/>
  <c r="AT30" i="45" s="1"/>
  <c r="P185" i="39"/>
  <c r="K185" i="39"/>
  <c r="C30" i="45" s="1"/>
  <c r="W185" i="71"/>
  <c r="S185" i="71"/>
  <c r="I82" i="45" s="1"/>
  <c r="K185" i="71"/>
  <c r="C82" i="45" s="1"/>
  <c r="G185" i="53"/>
  <c r="W185" i="53"/>
  <c r="S185" i="53"/>
  <c r="U64" i="45" s="1"/>
  <c r="N185" i="53"/>
  <c r="R64" i="45" s="1"/>
  <c r="J185" i="53"/>
  <c r="Z185" i="57"/>
  <c r="V185" i="57"/>
  <c r="X15" i="45" s="1"/>
  <c r="R185" i="57"/>
  <c r="T15" i="45" s="1"/>
  <c r="N185" i="57"/>
  <c r="R15" i="45" s="1"/>
  <c r="J185" i="57"/>
  <c r="Z185" i="49"/>
  <c r="V185" i="49"/>
  <c r="X30" i="45" s="1"/>
  <c r="R185" i="49"/>
  <c r="T30" i="45" s="1"/>
  <c r="M185" i="49"/>
  <c r="Q30" i="45" s="1"/>
  <c r="I185" i="49"/>
  <c r="Z185" i="70"/>
  <c r="V185" i="70"/>
  <c r="X97" i="45" s="1"/>
  <c r="R185" i="70"/>
  <c r="T97" i="45" s="1"/>
  <c r="M185" i="70"/>
  <c r="Q97" i="45" s="1"/>
  <c r="I185" i="70"/>
  <c r="W185" i="73"/>
  <c r="S185" i="73"/>
  <c r="U82" i="45" s="1"/>
  <c r="N185" i="73"/>
  <c r="R82" i="45" s="1"/>
  <c r="J185" i="73"/>
  <c r="W185" i="60"/>
  <c r="S185" i="60"/>
  <c r="AG49" i="45" s="1"/>
  <c r="N185" i="60"/>
  <c r="AD49" i="45" s="1"/>
  <c r="J185" i="60"/>
  <c r="K185" i="56"/>
  <c r="C49" i="45" s="1"/>
  <c r="AA82" i="45"/>
  <c r="AB82" i="45"/>
  <c r="AE82" i="45"/>
  <c r="AF82" i="45"/>
  <c r="AG82" i="45"/>
  <c r="T82" i="45"/>
  <c r="Q82" i="45"/>
  <c r="E82" i="45"/>
  <c r="H82" i="45"/>
  <c r="AA97" i="45"/>
  <c r="AB97" i="45"/>
  <c r="AF97" i="45"/>
  <c r="AG97" i="45"/>
  <c r="O97" i="45"/>
  <c r="R97" i="45"/>
  <c r="U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U21" i="70"/>
  <c r="T21" i="70"/>
  <c r="S21" i="70"/>
  <c r="R21" i="70"/>
  <c r="Q21" i="70"/>
  <c r="P21" i="70"/>
  <c r="N21" i="70"/>
  <c r="M21" i="70"/>
  <c r="L21" i="70"/>
  <c r="K21" i="70"/>
  <c r="V189" i="70" l="1"/>
  <c r="X101" i="45" s="1"/>
  <c r="V189" i="71"/>
  <c r="L86" i="45" s="1"/>
  <c r="AV64" i="45"/>
  <c r="AO49" i="45"/>
  <c r="AN15" i="45"/>
  <c r="AU49" i="45"/>
  <c r="AP15" i="45"/>
  <c r="K189" i="70"/>
  <c r="O101" i="45" s="1"/>
  <c r="U189" i="70"/>
  <c r="W101" i="45" s="1"/>
  <c r="P189" i="70"/>
  <c r="U189" i="71"/>
  <c r="K86" i="45" s="1"/>
  <c r="AR15" i="45"/>
  <c r="AT49" i="45"/>
  <c r="AU64" i="45"/>
  <c r="AU15" i="45"/>
  <c r="AU97" i="45"/>
  <c r="AT97" i="45"/>
  <c r="AT64" i="45"/>
  <c r="T189" i="71"/>
  <c r="J86" i="45" s="1"/>
  <c r="T189" i="70"/>
  <c r="V101" i="45" s="1"/>
  <c r="AQ30" i="45"/>
  <c r="Q189" i="70"/>
  <c r="S101" i="45" s="1"/>
  <c r="N189" i="70"/>
  <c r="R101" i="45" s="1"/>
  <c r="M189" i="70"/>
  <c r="Q101" i="45" s="1"/>
  <c r="R189" i="70"/>
  <c r="T101" i="45" s="1"/>
  <c r="AR49" i="45"/>
  <c r="AQ15" i="45"/>
  <c r="AM64" i="45"/>
  <c r="AP64" i="45"/>
  <c r="AS64" i="45"/>
  <c r="AR30" i="45"/>
  <c r="AR64" i="45"/>
  <c r="AM30" i="45"/>
  <c r="AS49" i="45"/>
  <c r="AO30" i="45"/>
  <c r="AP30" i="45"/>
  <c r="AN30" i="45"/>
  <c r="AM49" i="45"/>
  <c r="AN49" i="45"/>
  <c r="AP49" i="45"/>
  <c r="AR97" i="45"/>
  <c r="AN97" i="45"/>
  <c r="AS97" i="45"/>
  <c r="AO97" i="45"/>
  <c r="AP97" i="45"/>
  <c r="K189" i="71"/>
  <c r="C86" i="45" s="1"/>
  <c r="M189" i="71"/>
  <c r="E86" i="45" s="1"/>
  <c r="P189" i="71"/>
  <c r="R189" i="71"/>
  <c r="H86" i="45" s="1"/>
  <c r="Q189" i="71"/>
  <c r="G86" i="45" s="1"/>
  <c r="L189" i="71"/>
  <c r="D86" i="45" s="1"/>
  <c r="S189" i="71"/>
  <c r="I86" i="45" s="1"/>
  <c r="N189" i="71"/>
  <c r="F86" i="45" s="1"/>
  <c r="S189" i="70"/>
  <c r="U101" i="45" s="1"/>
  <c r="L189" i="70"/>
  <c r="P101" i="45" s="1"/>
  <c r="AQ97" i="45"/>
  <c r="AM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U21" i="68"/>
  <c r="T21" i="68"/>
  <c r="S21" i="68"/>
  <c r="R21" i="68"/>
  <c r="Q21" i="68"/>
  <c r="P21" i="68"/>
  <c r="N21" i="68"/>
  <c r="M21" i="68"/>
  <c r="L21" i="68"/>
  <c r="K21" i="68"/>
  <c r="V189" i="69" l="1"/>
  <c r="AJ101" i="45" s="1"/>
  <c r="V189" i="68"/>
  <c r="L101" i="45" s="1"/>
  <c r="AV101" i="45" s="1"/>
  <c r="S189" i="68"/>
  <c r="I101" i="45" s="1"/>
  <c r="N189" i="68"/>
  <c r="F101" i="45" s="1"/>
  <c r="T189" i="68"/>
  <c r="J101" i="45" s="1"/>
  <c r="U189" i="69"/>
  <c r="AI101" i="45" s="1"/>
  <c r="U189" i="68"/>
  <c r="K101" i="45" s="1"/>
  <c r="T189" i="69"/>
  <c r="AH101" i="45" s="1"/>
  <c r="K189" i="68"/>
  <c r="C101" i="45" s="1"/>
  <c r="P189" i="68"/>
  <c r="K189" i="69"/>
  <c r="AA101" i="45" s="1"/>
  <c r="P189" i="69"/>
  <c r="L189" i="68"/>
  <c r="D101" i="45" s="1"/>
  <c r="L189" i="69"/>
  <c r="AB101" i="45" s="1"/>
  <c r="Q189" i="68"/>
  <c r="G101" i="45" s="1"/>
  <c r="M189" i="69"/>
  <c r="AC101" i="45" s="1"/>
  <c r="R189" i="69"/>
  <c r="AF101" i="45" s="1"/>
  <c r="N189" i="69"/>
  <c r="AD101" i="45" s="1"/>
  <c r="Q189" i="69"/>
  <c r="AE101" i="45" s="1"/>
  <c r="S189" i="69"/>
  <c r="AG101" i="45" s="1"/>
  <c r="R189" i="68"/>
  <c r="H101" i="45" s="1"/>
  <c r="M189" i="68"/>
  <c r="E101" i="45" s="1"/>
  <c r="J189" i="73"/>
  <c r="I189" i="73"/>
  <c r="H189" i="73"/>
  <c r="G189" i="73"/>
  <c r="Z184" i="73"/>
  <c r="Y184" i="73"/>
  <c r="X184" i="73"/>
  <c r="W184" i="73"/>
  <c r="V184" i="73"/>
  <c r="U184" i="73"/>
  <c r="W81" i="45" s="1"/>
  <c r="T184" i="73"/>
  <c r="V81" i="45" s="1"/>
  <c r="S184" i="73"/>
  <c r="U81" i="45" s="1"/>
  <c r="R184" i="73"/>
  <c r="T81" i="45" s="1"/>
  <c r="Q184" i="73"/>
  <c r="S81" i="45" s="1"/>
  <c r="P184" i="73"/>
  <c r="N184" i="73"/>
  <c r="R81" i="45" s="1"/>
  <c r="M184" i="73"/>
  <c r="Q81" i="45" s="1"/>
  <c r="L184" i="73"/>
  <c r="P81" i="45" s="1"/>
  <c r="K184" i="73"/>
  <c r="O81" i="45" s="1"/>
  <c r="J184" i="73"/>
  <c r="I184" i="73"/>
  <c r="H184" i="73"/>
  <c r="G184" i="73"/>
  <c r="Z183" i="73"/>
  <c r="Y183" i="73"/>
  <c r="X183" i="73"/>
  <c r="W183" i="73"/>
  <c r="V183" i="73"/>
  <c r="U183" i="73"/>
  <c r="W80" i="45" s="1"/>
  <c r="T183" i="73"/>
  <c r="V80" i="45" s="1"/>
  <c r="S183" i="73"/>
  <c r="U80" i="45" s="1"/>
  <c r="R183" i="73"/>
  <c r="T80" i="45" s="1"/>
  <c r="Q183" i="73"/>
  <c r="S80" i="45" s="1"/>
  <c r="P183" i="73"/>
  <c r="N183" i="73"/>
  <c r="R80" i="45" s="1"/>
  <c r="M183" i="73"/>
  <c r="Q80" i="45" s="1"/>
  <c r="L183" i="73"/>
  <c r="P80" i="45" s="1"/>
  <c r="K183" i="73"/>
  <c r="O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V179" i="73" s="1"/>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V167" i="73" s="1"/>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V131" i="73" s="1"/>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V119" i="73" s="1"/>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V107" i="73" s="1"/>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V95" i="73" s="1"/>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V83" i="73" s="1"/>
  <c r="U78" i="73"/>
  <c r="T78" i="73"/>
  <c r="S78" i="73"/>
  <c r="R78" i="73"/>
  <c r="Q78" i="73"/>
  <c r="P78" i="73"/>
  <c r="N78" i="73"/>
  <c r="M78" i="73"/>
  <c r="L78" i="73"/>
  <c r="K78" i="73"/>
  <c r="J78" i="73"/>
  <c r="I78" i="73"/>
  <c r="H78" i="73"/>
  <c r="G78" i="73"/>
  <c r="Y72"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60"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V59" i="73" s="1"/>
  <c r="U54" i="73"/>
  <c r="T54" i="73"/>
  <c r="S54" i="73"/>
  <c r="R54" i="73"/>
  <c r="Q54" i="73"/>
  <c r="P54" i="73"/>
  <c r="N54" i="73"/>
  <c r="M54" i="73"/>
  <c r="L54" i="73"/>
  <c r="K54" i="73"/>
  <c r="J54" i="73"/>
  <c r="I54" i="73"/>
  <c r="H54" i="73"/>
  <c r="G54" i="73"/>
  <c r="Z48" i="73"/>
  <c r="Y48"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V47" i="73" s="1"/>
  <c r="U42" i="73"/>
  <c r="T42" i="73"/>
  <c r="S42" i="73"/>
  <c r="R42" i="73"/>
  <c r="Q42" i="73"/>
  <c r="P42" i="73"/>
  <c r="N42" i="73"/>
  <c r="M42" i="73"/>
  <c r="L42" i="73"/>
  <c r="K42" i="73"/>
  <c r="J42" i="73"/>
  <c r="I42" i="73"/>
  <c r="H42" i="73"/>
  <c r="G42" i="73"/>
  <c r="Z36"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X86" i="45" s="1"/>
  <c r="U189" i="73"/>
  <c r="W86" i="45" s="1"/>
  <c r="T189" i="73"/>
  <c r="V86" i="45" s="1"/>
  <c r="S189" i="73"/>
  <c r="U86" i="45" s="1"/>
  <c r="Q189" i="73"/>
  <c r="S86" i="45" s="1"/>
  <c r="P189" i="73"/>
  <c r="N189" i="73"/>
  <c r="R86" i="45" s="1"/>
  <c r="L189" i="73"/>
  <c r="P86" i="45" s="1"/>
  <c r="K189" i="73"/>
  <c r="O86" i="45" s="1"/>
  <c r="Z19" i="73"/>
  <c r="Z187" i="73" s="1"/>
  <c r="Y19" i="73"/>
  <c r="Y187" i="73" s="1"/>
  <c r="X19" i="73"/>
  <c r="X187" i="73" s="1"/>
  <c r="W19" i="73"/>
  <c r="W187" i="73" s="1"/>
  <c r="V19" i="73"/>
  <c r="U19" i="73"/>
  <c r="T19" i="73"/>
  <c r="S19" i="73"/>
  <c r="S187" i="73" s="1"/>
  <c r="U84" i="45" s="1"/>
  <c r="R19" i="73"/>
  <c r="Q19" i="73"/>
  <c r="P19" i="73"/>
  <c r="N19" i="73"/>
  <c r="M19" i="73"/>
  <c r="L19" i="73"/>
  <c r="K19" i="73"/>
  <c r="J19" i="73"/>
  <c r="J187" i="73" s="1"/>
  <c r="I19" i="73"/>
  <c r="H19" i="73"/>
  <c r="G19" i="73"/>
  <c r="Z18" i="73"/>
  <c r="Y18" i="73"/>
  <c r="X18" i="73"/>
  <c r="X23" i="73" s="1"/>
  <c r="W18" i="73"/>
  <c r="V18" i="73"/>
  <c r="U18" i="73"/>
  <c r="T18" i="73"/>
  <c r="S18" i="73"/>
  <c r="R18" i="73"/>
  <c r="Q18" i="73"/>
  <c r="P18" i="73"/>
  <c r="N18" i="73"/>
  <c r="M18" i="73"/>
  <c r="M186" i="73" s="1"/>
  <c r="Q83" i="45" s="1"/>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U183" i="72"/>
  <c r="AI80" i="45" s="1"/>
  <c r="T183" i="72"/>
  <c r="AH80" i="45" s="1"/>
  <c r="S183" i="72"/>
  <c r="AG80" i="45" s="1"/>
  <c r="R183" i="72"/>
  <c r="AF80" i="45" s="1"/>
  <c r="Q183" i="72"/>
  <c r="AE80" i="45" s="1"/>
  <c r="P183" i="72"/>
  <c r="N183" i="72"/>
  <c r="AD80" i="45" s="1"/>
  <c r="M183" i="72"/>
  <c r="AC80" i="45" s="1"/>
  <c r="L183" i="72"/>
  <c r="AB80" i="45" s="1"/>
  <c r="K183" i="72"/>
  <c r="AA80" i="45" s="1"/>
  <c r="J183" i="72"/>
  <c r="I183" i="72"/>
  <c r="H183" i="72"/>
  <c r="G183" i="72"/>
  <c r="Z174" i="72"/>
  <c r="Z179" i="72" s="1"/>
  <c r="Y174" i="72"/>
  <c r="Y179" i="72" s="1"/>
  <c r="X174" i="72"/>
  <c r="X179" i="72" s="1"/>
  <c r="W174" i="72"/>
  <c r="V174" i="72"/>
  <c r="V179" i="72" s="1"/>
  <c r="U174" i="72"/>
  <c r="T174" i="72"/>
  <c r="S174" i="72"/>
  <c r="R174" i="72"/>
  <c r="Q174" i="72"/>
  <c r="P174" i="72"/>
  <c r="N174" i="72"/>
  <c r="M174" i="72"/>
  <c r="L174" i="72"/>
  <c r="K174" i="72"/>
  <c r="J174" i="72"/>
  <c r="I174" i="72"/>
  <c r="H174" i="72"/>
  <c r="G174" i="72"/>
  <c r="Y168" i="72"/>
  <c r="Z162" i="72"/>
  <c r="Z167" i="72" s="1"/>
  <c r="Y162" i="72"/>
  <c r="Y167" i="72" s="1"/>
  <c r="X162" i="72"/>
  <c r="W162" i="72"/>
  <c r="W167" i="72" s="1"/>
  <c r="V162" i="72"/>
  <c r="V167" i="72" s="1"/>
  <c r="U162" i="72"/>
  <c r="T162" i="72"/>
  <c r="S162" i="72"/>
  <c r="R162" i="72"/>
  <c r="Q162" i="72"/>
  <c r="P162" i="72"/>
  <c r="N162" i="72"/>
  <c r="M162" i="72"/>
  <c r="L162" i="72"/>
  <c r="K162" i="72"/>
  <c r="J162" i="72"/>
  <c r="I162" i="72"/>
  <c r="H162" i="72"/>
  <c r="G162" i="72"/>
  <c r="Z150" i="72"/>
  <c r="Z155" i="72" s="1"/>
  <c r="Y150" i="72"/>
  <c r="Y155" i="72" s="1"/>
  <c r="X150" i="72"/>
  <c r="X155" i="72" s="1"/>
  <c r="W150" i="72"/>
  <c r="V150" i="72"/>
  <c r="V155" i="72" s="1"/>
  <c r="U150" i="72"/>
  <c r="T150" i="72"/>
  <c r="S150" i="72"/>
  <c r="R150" i="72"/>
  <c r="Q150" i="72"/>
  <c r="P150" i="72"/>
  <c r="N150" i="72"/>
  <c r="M150" i="72"/>
  <c r="L150" i="72"/>
  <c r="K150" i="72"/>
  <c r="J150" i="72"/>
  <c r="I150" i="72"/>
  <c r="H150" i="72"/>
  <c r="G150" i="72"/>
  <c r="Z144" i="72"/>
  <c r="Z138" i="72"/>
  <c r="Z143" i="72" s="1"/>
  <c r="Y138" i="72"/>
  <c r="Y143" i="72" s="1"/>
  <c r="X138" i="72"/>
  <c r="W138" i="72"/>
  <c r="W143" i="72" s="1"/>
  <c r="V138" i="72"/>
  <c r="V143" i="72" s="1"/>
  <c r="U138" i="72"/>
  <c r="T138" i="72"/>
  <c r="S138" i="72"/>
  <c r="R138" i="72"/>
  <c r="Q138" i="72"/>
  <c r="P138" i="72"/>
  <c r="N138" i="72"/>
  <c r="M138" i="72"/>
  <c r="L138" i="72"/>
  <c r="K138" i="72"/>
  <c r="J138" i="72"/>
  <c r="I138" i="72"/>
  <c r="H138" i="72"/>
  <c r="G138" i="72"/>
  <c r="Z132" i="72"/>
  <c r="W132" i="72"/>
  <c r="Z126" i="72"/>
  <c r="Z131" i="72" s="1"/>
  <c r="Y126" i="72"/>
  <c r="X126" i="72"/>
  <c r="X131" i="72" s="1"/>
  <c r="W126" i="72"/>
  <c r="W131" i="72" s="1"/>
  <c r="V126" i="72"/>
  <c r="V131" i="72" s="1"/>
  <c r="V132" i="72" s="1"/>
  <c r="U126" i="72"/>
  <c r="T126" i="72"/>
  <c r="S126" i="72"/>
  <c r="R126" i="72"/>
  <c r="Q126" i="72"/>
  <c r="P126" i="72"/>
  <c r="N126" i="72"/>
  <c r="M126" i="72"/>
  <c r="L126" i="72"/>
  <c r="K126" i="72"/>
  <c r="J126" i="72"/>
  <c r="I126" i="72"/>
  <c r="H126" i="72"/>
  <c r="G126" i="72"/>
  <c r="X120" i="72"/>
  <c r="Z114" i="72"/>
  <c r="Z119" i="72" s="1"/>
  <c r="Y114" i="72"/>
  <c r="Y119" i="72" s="1"/>
  <c r="X114" i="72"/>
  <c r="X119" i="72" s="1"/>
  <c r="W114" i="72"/>
  <c r="W119" i="72" s="1"/>
  <c r="V114" i="72"/>
  <c r="V119" i="72" s="1"/>
  <c r="U114" i="72"/>
  <c r="T114" i="72"/>
  <c r="S114" i="72"/>
  <c r="R114" i="72"/>
  <c r="Q114" i="72"/>
  <c r="P114" i="72"/>
  <c r="N114" i="72"/>
  <c r="M114" i="72"/>
  <c r="L114" i="72"/>
  <c r="K114" i="72"/>
  <c r="J114" i="72"/>
  <c r="I114" i="72"/>
  <c r="H114" i="72"/>
  <c r="G114" i="72"/>
  <c r="Z102" i="72"/>
  <c r="Z107" i="72" s="1"/>
  <c r="Y102" i="72"/>
  <c r="Y107" i="72" s="1"/>
  <c r="X102" i="72"/>
  <c r="X107" i="72" s="1"/>
  <c r="W102" i="72"/>
  <c r="V102" i="72"/>
  <c r="V107" i="72" s="1"/>
  <c r="U102" i="72"/>
  <c r="T102" i="72"/>
  <c r="S102" i="72"/>
  <c r="R102" i="72"/>
  <c r="Q102" i="72"/>
  <c r="P102" i="72"/>
  <c r="N102" i="72"/>
  <c r="M102" i="72"/>
  <c r="L102" i="72"/>
  <c r="K102" i="72"/>
  <c r="J102" i="72"/>
  <c r="I102" i="72"/>
  <c r="H102" i="72"/>
  <c r="G102" i="72"/>
  <c r="Z96" i="72"/>
  <c r="Z90" i="72"/>
  <c r="Z95" i="72" s="1"/>
  <c r="Y90" i="72"/>
  <c r="X90" i="72"/>
  <c r="W90" i="72"/>
  <c r="W95" i="72" s="1"/>
  <c r="V90" i="72"/>
  <c r="V95" i="72" s="1"/>
  <c r="V96" i="72" s="1"/>
  <c r="U90" i="72"/>
  <c r="T90" i="72"/>
  <c r="S90" i="72"/>
  <c r="R90" i="72"/>
  <c r="Q90" i="72"/>
  <c r="P90" i="72"/>
  <c r="N90" i="72"/>
  <c r="M90" i="72"/>
  <c r="L90" i="72"/>
  <c r="K90" i="72"/>
  <c r="J90" i="72"/>
  <c r="I90" i="72"/>
  <c r="H90" i="72"/>
  <c r="G90" i="72"/>
  <c r="Z78" i="72"/>
  <c r="Z83" i="72" s="1"/>
  <c r="Y78" i="72"/>
  <c r="X78" i="72"/>
  <c r="X83" i="72" s="1"/>
  <c r="W78" i="72"/>
  <c r="W83" i="72" s="1"/>
  <c r="V78" i="72"/>
  <c r="V83" i="72" s="1"/>
  <c r="U78" i="72"/>
  <c r="T78" i="72"/>
  <c r="S78" i="72"/>
  <c r="R78" i="72"/>
  <c r="Q78" i="72"/>
  <c r="P78" i="72"/>
  <c r="N78" i="72"/>
  <c r="M78" i="72"/>
  <c r="L78" i="72"/>
  <c r="K78" i="72"/>
  <c r="J78" i="72"/>
  <c r="I78" i="72"/>
  <c r="H78" i="72"/>
  <c r="G78" i="72"/>
  <c r="X72" i="72"/>
  <c r="Z66" i="72"/>
  <c r="Z71" i="72" s="1"/>
  <c r="Y66" i="72"/>
  <c r="Y71" i="72" s="1"/>
  <c r="X66" i="72"/>
  <c r="X71" i="72" s="1"/>
  <c r="W66" i="72"/>
  <c r="W71" i="72" s="1"/>
  <c r="V66" i="72"/>
  <c r="V71" i="72" s="1"/>
  <c r="U66" i="72"/>
  <c r="T66" i="72"/>
  <c r="S66" i="72"/>
  <c r="R66" i="72"/>
  <c r="Q66" i="72"/>
  <c r="P66" i="72"/>
  <c r="N66" i="72"/>
  <c r="M66" i="72"/>
  <c r="L66" i="72"/>
  <c r="K66" i="72"/>
  <c r="J66" i="72"/>
  <c r="I66" i="72"/>
  <c r="H66" i="72"/>
  <c r="G66" i="72"/>
  <c r="W60" i="72"/>
  <c r="Z54" i="72"/>
  <c r="Y54" i="72"/>
  <c r="Y59" i="72" s="1"/>
  <c r="X54" i="72"/>
  <c r="X59" i="72" s="1"/>
  <c r="W54" i="72"/>
  <c r="W59" i="72" s="1"/>
  <c r="V54" i="72"/>
  <c r="U54" i="72"/>
  <c r="T54" i="72"/>
  <c r="S54" i="72"/>
  <c r="R54" i="72"/>
  <c r="Q54" i="72"/>
  <c r="P54" i="72"/>
  <c r="N54" i="72"/>
  <c r="M54" i="72"/>
  <c r="L54" i="72"/>
  <c r="K54" i="72"/>
  <c r="J54" i="72"/>
  <c r="I54" i="72"/>
  <c r="H54" i="72"/>
  <c r="G54" i="72"/>
  <c r="Z48" i="72"/>
  <c r="X48" i="72"/>
  <c r="Z42" i="72"/>
  <c r="Z47" i="72" s="1"/>
  <c r="Y42" i="72"/>
  <c r="Y47" i="72" s="1"/>
  <c r="X42" i="72"/>
  <c r="X47" i="72" s="1"/>
  <c r="W42" i="72"/>
  <c r="V42" i="72"/>
  <c r="V47" i="72" s="1"/>
  <c r="U42" i="72"/>
  <c r="T42" i="72"/>
  <c r="S42" i="72"/>
  <c r="R42" i="72"/>
  <c r="Q42" i="72"/>
  <c r="P42" i="72"/>
  <c r="N42" i="72"/>
  <c r="M42" i="72"/>
  <c r="L42" i="72"/>
  <c r="K42" i="72"/>
  <c r="J42" i="72"/>
  <c r="I42" i="72"/>
  <c r="H42" i="72"/>
  <c r="G42" i="72"/>
  <c r="Y36" i="72"/>
  <c r="W36" i="72"/>
  <c r="Z30" i="72"/>
  <c r="Z35" i="72" s="1"/>
  <c r="Y30" i="72"/>
  <c r="Y35" i="72" s="1"/>
  <c r="X30" i="72"/>
  <c r="W30" i="72"/>
  <c r="W35" i="72" s="1"/>
  <c r="V30" i="72"/>
  <c r="V35" i="72" s="1"/>
  <c r="U30" i="72"/>
  <c r="T30" i="72"/>
  <c r="S30" i="72"/>
  <c r="R30" i="72"/>
  <c r="Q30" i="72"/>
  <c r="P30" i="72"/>
  <c r="N30" i="72"/>
  <c r="M30" i="72"/>
  <c r="L30" i="72"/>
  <c r="K30" i="72"/>
  <c r="J30" i="72"/>
  <c r="I30" i="72"/>
  <c r="H30" i="72"/>
  <c r="G30" i="72"/>
  <c r="Z189" i="72"/>
  <c r="Y189" i="72"/>
  <c r="X189" i="72"/>
  <c r="W189" i="72"/>
  <c r="V189" i="72"/>
  <c r="AJ86" i="45" s="1"/>
  <c r="AV86" i="45" s="1"/>
  <c r="U189" i="72"/>
  <c r="AI86" i="45" s="1"/>
  <c r="AU86" i="45" s="1"/>
  <c r="T189" i="72"/>
  <c r="AH86" i="45" s="1"/>
  <c r="AT86" i="45" s="1"/>
  <c r="S189" i="72"/>
  <c r="AG86" i="45" s="1"/>
  <c r="AS86" i="45" s="1"/>
  <c r="N189" i="72"/>
  <c r="AD86" i="45" s="1"/>
  <c r="AP86" i="45" s="1"/>
  <c r="Z18" i="72"/>
  <c r="Y18" i="72"/>
  <c r="X18" i="72"/>
  <c r="W18" i="72"/>
  <c r="V18" i="72"/>
  <c r="U18" i="72"/>
  <c r="T18" i="72"/>
  <c r="S18" i="72"/>
  <c r="R18" i="72"/>
  <c r="Q18" i="72"/>
  <c r="P18" i="72"/>
  <c r="N18" i="72"/>
  <c r="M18" i="72"/>
  <c r="L18" i="72"/>
  <c r="K18" i="72"/>
  <c r="J18" i="72"/>
  <c r="I18" i="72"/>
  <c r="H18" i="72"/>
  <c r="G18" i="72"/>
  <c r="Z184" i="71"/>
  <c r="Y184" i="71"/>
  <c r="X184" i="71"/>
  <c r="W184" i="71"/>
  <c r="V184" i="71"/>
  <c r="U184" i="71"/>
  <c r="K81" i="45" s="1"/>
  <c r="AU81" i="45" s="1"/>
  <c r="T184" i="71"/>
  <c r="J81" i="45" s="1"/>
  <c r="AT81" i="45" s="1"/>
  <c r="S184" i="71"/>
  <c r="I81" i="45" s="1"/>
  <c r="AS81" i="45" s="1"/>
  <c r="R184" i="71"/>
  <c r="H81" i="45" s="1"/>
  <c r="Q184" i="71"/>
  <c r="G81" i="45" s="1"/>
  <c r="P184" i="71"/>
  <c r="N184" i="71"/>
  <c r="F81" i="45" s="1"/>
  <c r="AP81" i="45" s="1"/>
  <c r="M184" i="71"/>
  <c r="E81" i="45" s="1"/>
  <c r="L184" i="71"/>
  <c r="D81" i="45" s="1"/>
  <c r="K184" i="71"/>
  <c r="C81" i="45" s="1"/>
  <c r="AM81" i="45" s="1"/>
  <c r="J184" i="71"/>
  <c r="I184" i="71"/>
  <c r="H184" i="71"/>
  <c r="G184" i="71"/>
  <c r="Z183" i="71"/>
  <c r="Y183" i="71"/>
  <c r="X183" i="71"/>
  <c r="W183" i="71"/>
  <c r="V183" i="7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Y180"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Y168"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6"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V143" i="71" s="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V131" i="71" s="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V119" i="71" s="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V107" i="71" s="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V95" i="71" s="1"/>
  <c r="U90" i="71"/>
  <c r="T90" i="71"/>
  <c r="S90" i="71"/>
  <c r="R90" i="71"/>
  <c r="Q90" i="71"/>
  <c r="P90" i="71"/>
  <c r="N90" i="71"/>
  <c r="M90" i="71"/>
  <c r="L90" i="71"/>
  <c r="K90" i="71"/>
  <c r="J90" i="71"/>
  <c r="I90" i="71"/>
  <c r="H90" i="71"/>
  <c r="G90" i="71"/>
  <c r="Y84"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Y72"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Y60"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Y48"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Y36"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V35" i="71" s="1"/>
  <c r="U30" i="71"/>
  <c r="T30" i="71"/>
  <c r="S30" i="71"/>
  <c r="R30" i="71"/>
  <c r="Q30" i="71"/>
  <c r="P30" i="71"/>
  <c r="N30" i="71"/>
  <c r="M30" i="71"/>
  <c r="L30" i="71"/>
  <c r="K30" i="71"/>
  <c r="J30" i="71"/>
  <c r="I30" i="71"/>
  <c r="H30" i="71"/>
  <c r="G30" i="71"/>
  <c r="Y24" i="71"/>
  <c r="Y192" i="71" s="1"/>
  <c r="Z19" i="71"/>
  <c r="Z187" i="71" s="1"/>
  <c r="Y19" i="71"/>
  <c r="Y187" i="71" s="1"/>
  <c r="X19" i="71"/>
  <c r="X187" i="71" s="1"/>
  <c r="W19" i="71"/>
  <c r="W187" i="71" s="1"/>
  <c r="V19" i="71"/>
  <c r="V187" i="71" s="1"/>
  <c r="L84" i="45" s="1"/>
  <c r="AV84" i="45" s="1"/>
  <c r="U19" i="71"/>
  <c r="T19" i="71"/>
  <c r="S19" i="71"/>
  <c r="R19" i="71"/>
  <c r="Q19" i="71"/>
  <c r="P19" i="71"/>
  <c r="N19" i="71"/>
  <c r="M19" i="71"/>
  <c r="L19" i="71"/>
  <c r="K19" i="71"/>
  <c r="J19" i="71"/>
  <c r="I19" i="71"/>
  <c r="H19" i="71"/>
  <c r="G19" i="71"/>
  <c r="Z18" i="71"/>
  <c r="Y18" i="71"/>
  <c r="X18" i="71"/>
  <c r="X24" i="71" s="1"/>
  <c r="X192" i="71" s="1"/>
  <c r="W18" i="71"/>
  <c r="W23" i="71" s="1"/>
  <c r="W191" i="71" s="1"/>
  <c r="V18" i="71"/>
  <c r="U18" i="71"/>
  <c r="T18" i="71"/>
  <c r="S18" i="71"/>
  <c r="R18" i="71"/>
  <c r="Q18" i="71"/>
  <c r="P18" i="71"/>
  <c r="N18" i="71"/>
  <c r="M18" i="71"/>
  <c r="L18" i="71"/>
  <c r="L186" i="71" s="1"/>
  <c r="D83" i="45" s="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X158" i="70"/>
  <c r="X157"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46" i="70"/>
  <c r="Z145"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W134"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V123" i="70"/>
  <c r="U123" i="70"/>
  <c r="T123" i="70"/>
  <c r="S123" i="70"/>
  <c r="R123" i="70"/>
  <c r="Q123" i="70"/>
  <c r="P123" i="70"/>
  <c r="N123" i="70"/>
  <c r="M123" i="70"/>
  <c r="L123" i="70"/>
  <c r="K123" i="70"/>
  <c r="J123" i="70"/>
  <c r="I123" i="70"/>
  <c r="H123" i="70"/>
  <c r="G123" i="70"/>
  <c r="W121"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V119" i="70" s="1"/>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V107" i="70" s="1"/>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V95" i="70" s="1"/>
  <c r="U87" i="70"/>
  <c r="T87" i="70"/>
  <c r="S87" i="70"/>
  <c r="R87" i="70"/>
  <c r="Q87" i="70"/>
  <c r="P87" i="70"/>
  <c r="N87" i="70"/>
  <c r="M87" i="70"/>
  <c r="L87" i="70"/>
  <c r="K87" i="70"/>
  <c r="J87" i="70"/>
  <c r="I87" i="70"/>
  <c r="H87" i="70"/>
  <c r="G87" i="70"/>
  <c r="Z85"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Y75" i="70"/>
  <c r="Y83" i="70" s="1"/>
  <c r="X75" i="70"/>
  <c r="W75" i="70"/>
  <c r="V75" i="70"/>
  <c r="U75" i="70"/>
  <c r="T75" i="70"/>
  <c r="S75" i="70"/>
  <c r="R75" i="70"/>
  <c r="Q75" i="70"/>
  <c r="P75" i="70"/>
  <c r="N75" i="70"/>
  <c r="M75" i="70"/>
  <c r="L75" i="70"/>
  <c r="K75" i="70"/>
  <c r="J75" i="70"/>
  <c r="I75" i="70"/>
  <c r="H75" i="70"/>
  <c r="G75" i="70"/>
  <c r="X74" i="70"/>
  <c r="X73"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62" i="70"/>
  <c r="Z61"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X50" i="70"/>
  <c r="X49"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8" i="70"/>
  <c r="Z37"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X26" i="70"/>
  <c r="X194" i="70" s="1"/>
  <c r="X25" i="70"/>
  <c r="X193" i="70" s="1"/>
  <c r="W24" i="70"/>
  <c r="W192" i="70" s="1"/>
  <c r="Z19" i="70"/>
  <c r="Z187" i="70" s="1"/>
  <c r="Y19" i="70"/>
  <c r="Y187" i="70" s="1"/>
  <c r="X19" i="70"/>
  <c r="X187" i="70" s="1"/>
  <c r="W19" i="70"/>
  <c r="W187" i="70" s="1"/>
  <c r="V19" i="70"/>
  <c r="V187" i="70" s="1"/>
  <c r="X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U186" i="70" s="1"/>
  <c r="W98" i="45" s="1"/>
  <c r="T18" i="70"/>
  <c r="S18" i="70"/>
  <c r="R18" i="70"/>
  <c r="Q18" i="70"/>
  <c r="P18" i="70"/>
  <c r="N18" i="70"/>
  <c r="M18" i="70"/>
  <c r="L18" i="70"/>
  <c r="K18" i="70"/>
  <c r="J18" i="70"/>
  <c r="I18" i="70"/>
  <c r="H18" i="70"/>
  <c r="G18" i="70"/>
  <c r="Z16" i="70"/>
  <c r="Z184" i="70" s="1"/>
  <c r="Y16" i="70"/>
  <c r="Y184" i="70" s="1"/>
  <c r="X16" i="70"/>
  <c r="X184" i="70" s="1"/>
  <c r="W16" i="70"/>
  <c r="W184" i="70" s="1"/>
  <c r="V16" i="70"/>
  <c r="V184" i="70" s="1"/>
  <c r="X96" i="45" s="1"/>
  <c r="U16" i="70"/>
  <c r="T16" i="70"/>
  <c r="S16" i="70"/>
  <c r="R16" i="70"/>
  <c r="Q16" i="70"/>
  <c r="P16" i="70"/>
  <c r="N16" i="70"/>
  <c r="M16" i="70"/>
  <c r="L16" i="70"/>
  <c r="K16" i="70"/>
  <c r="J16" i="70"/>
  <c r="I16" i="70"/>
  <c r="H16" i="70"/>
  <c r="G16" i="70"/>
  <c r="Z15" i="70"/>
  <c r="Y15" i="70"/>
  <c r="X15" i="70"/>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Z175" i="69"/>
  <c r="Y175" i="69"/>
  <c r="X175" i="69"/>
  <c r="W175"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1" i="69"/>
  <c r="Z179" i="69" s="1"/>
  <c r="Y171" i="69"/>
  <c r="Y179" i="69" s="1"/>
  <c r="X171" i="69"/>
  <c r="W171" i="69"/>
  <c r="W179" i="69" s="1"/>
  <c r="V171" i="69"/>
  <c r="V179" i="69" s="1"/>
  <c r="U171" i="69"/>
  <c r="T171" i="69"/>
  <c r="S171" i="69"/>
  <c r="R171" i="69"/>
  <c r="Q171" i="69"/>
  <c r="P171" i="69"/>
  <c r="N171" i="69"/>
  <c r="M171" i="69"/>
  <c r="L171" i="69"/>
  <c r="K171" i="69"/>
  <c r="J171" i="69"/>
  <c r="I171" i="69"/>
  <c r="H171" i="69"/>
  <c r="G171" i="69"/>
  <c r="Z170" i="69"/>
  <c r="Z163" i="69"/>
  <c r="Y163" i="69"/>
  <c r="X163" i="69"/>
  <c r="W163"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59" i="69"/>
  <c r="Z167" i="69" s="1"/>
  <c r="Y159" i="69"/>
  <c r="Y167" i="69" s="1"/>
  <c r="X159" i="69"/>
  <c r="X167" i="69" s="1"/>
  <c r="W159" i="69"/>
  <c r="V159" i="69"/>
  <c r="U159" i="69"/>
  <c r="T159" i="69"/>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47" i="69"/>
  <c r="Z155" i="69" s="1"/>
  <c r="Y147" i="69"/>
  <c r="X147" i="69"/>
  <c r="W147" i="69"/>
  <c r="W155" i="69" s="1"/>
  <c r="V147" i="69"/>
  <c r="U147" i="69"/>
  <c r="T147" i="69"/>
  <c r="S147" i="69"/>
  <c r="R147" i="69"/>
  <c r="Q147" i="69"/>
  <c r="P147" i="69"/>
  <c r="N147" i="69"/>
  <c r="M147" i="69"/>
  <c r="L147" i="69"/>
  <c r="K147" i="69"/>
  <c r="J147" i="69"/>
  <c r="I147" i="69"/>
  <c r="H147" i="69"/>
  <c r="G147" i="69"/>
  <c r="Z139" i="69"/>
  <c r="Y139" i="69"/>
  <c r="X139" i="69"/>
  <c r="W139"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35" i="69"/>
  <c r="Z143" i="69" s="1"/>
  <c r="Y135" i="69"/>
  <c r="X135" i="69"/>
  <c r="X143" i="69" s="1"/>
  <c r="W135" i="69"/>
  <c r="W143" i="69" s="1"/>
  <c r="V135" i="69"/>
  <c r="V143" i="69" s="1"/>
  <c r="U135" i="69"/>
  <c r="T135" i="69"/>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23" i="69"/>
  <c r="Z131" i="69" s="1"/>
  <c r="Y123" i="69"/>
  <c r="X123" i="69"/>
  <c r="W123" i="69"/>
  <c r="W131" i="69" s="1"/>
  <c r="V123" i="69"/>
  <c r="V131" i="69" s="1"/>
  <c r="U123" i="69"/>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1" i="69"/>
  <c r="Z119" i="69" s="1"/>
  <c r="Y111" i="69"/>
  <c r="Y119" i="69" s="1"/>
  <c r="X111" i="69"/>
  <c r="W111" i="69"/>
  <c r="V111" i="69"/>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Z99" i="69"/>
  <c r="Y99" i="69"/>
  <c r="Y107" i="69" s="1"/>
  <c r="X99" i="69"/>
  <c r="W99" i="69"/>
  <c r="W107" i="69" s="1"/>
  <c r="V99" i="69"/>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87" i="69"/>
  <c r="Z95" i="69" s="1"/>
  <c r="Y87" i="69"/>
  <c r="X87" i="69"/>
  <c r="W87" i="69"/>
  <c r="W95" i="69" s="1"/>
  <c r="V87" i="69"/>
  <c r="V95" i="69" s="1"/>
  <c r="U87" i="69"/>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75" i="69"/>
  <c r="Z83" i="69" s="1"/>
  <c r="Y75" i="69"/>
  <c r="Y83" i="69" s="1"/>
  <c r="X75" i="69"/>
  <c r="W75" i="69"/>
  <c r="V75" i="69"/>
  <c r="V83" i="69" s="1"/>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Z63" i="69"/>
  <c r="Y63" i="69"/>
  <c r="Y71" i="69" s="1"/>
  <c r="X63" i="69"/>
  <c r="X71" i="69" s="1"/>
  <c r="W63" i="69"/>
  <c r="V63" i="69"/>
  <c r="U63" i="69"/>
  <c r="T63" i="69"/>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Z51" i="69"/>
  <c r="Y51" i="69"/>
  <c r="X51" i="69"/>
  <c r="X59" i="69" s="1"/>
  <c r="W51" i="69"/>
  <c r="W59" i="69" s="1"/>
  <c r="V51" i="69"/>
  <c r="U51" i="69"/>
  <c r="T51" i="69"/>
  <c r="S51" i="69"/>
  <c r="R51" i="69"/>
  <c r="Q51" i="69"/>
  <c r="P51" i="69"/>
  <c r="N51" i="69"/>
  <c r="M51" i="69"/>
  <c r="L51" i="69"/>
  <c r="K51" i="69"/>
  <c r="J51" i="69"/>
  <c r="I51" i="69"/>
  <c r="H51" i="69"/>
  <c r="G51" i="69"/>
  <c r="Z43" i="69"/>
  <c r="Y43" i="69"/>
  <c r="X43" i="69"/>
  <c r="W43"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39" i="69"/>
  <c r="Z47" i="69" s="1"/>
  <c r="Y39" i="69"/>
  <c r="X39" i="69"/>
  <c r="W39" i="69"/>
  <c r="W47" i="69" s="1"/>
  <c r="V39" i="69"/>
  <c r="U39" i="69"/>
  <c r="T39" i="69"/>
  <c r="S39" i="69"/>
  <c r="R39" i="69"/>
  <c r="Q39" i="69"/>
  <c r="P39" i="69"/>
  <c r="N39" i="69"/>
  <c r="M39" i="69"/>
  <c r="L39" i="69"/>
  <c r="K39" i="69"/>
  <c r="J39" i="69"/>
  <c r="I39" i="69"/>
  <c r="H39" i="69"/>
  <c r="G39" i="69"/>
  <c r="Z31" i="69"/>
  <c r="Y31" i="69"/>
  <c r="X31" i="69"/>
  <c r="W31"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27" i="69"/>
  <c r="Z35" i="69" s="1"/>
  <c r="Y27" i="69"/>
  <c r="Y35" i="69" s="1"/>
  <c r="X27" i="69"/>
  <c r="W27" i="69"/>
  <c r="V27" i="69"/>
  <c r="V35" i="69" s="1"/>
  <c r="U27" i="69"/>
  <c r="T27" i="69"/>
  <c r="S27" i="69"/>
  <c r="R27" i="69"/>
  <c r="Q27" i="69"/>
  <c r="P27" i="69"/>
  <c r="N27" i="69"/>
  <c r="M27" i="69"/>
  <c r="L27" i="69"/>
  <c r="K27" i="69"/>
  <c r="J27" i="69"/>
  <c r="I27" i="69"/>
  <c r="H27" i="69"/>
  <c r="G27" i="69"/>
  <c r="X26" i="69"/>
  <c r="X194" i="69" s="1"/>
  <c r="Z19" i="69"/>
  <c r="Z187" i="69" s="1"/>
  <c r="Y19" i="69"/>
  <c r="Y187" i="69" s="1"/>
  <c r="X19" i="69"/>
  <c r="X187" i="69" s="1"/>
  <c r="W19" i="69"/>
  <c r="W187" i="69" s="1"/>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15" i="69"/>
  <c r="Z23" i="69" s="1"/>
  <c r="Z191" i="69" s="1"/>
  <c r="Y15" i="69"/>
  <c r="X15" i="69"/>
  <c r="W15" i="69"/>
  <c r="W23" i="69" s="1"/>
  <c r="W191" i="69" s="1"/>
  <c r="V15" i="69"/>
  <c r="V23" i="69" s="1"/>
  <c r="U15" i="69"/>
  <c r="T15" i="69"/>
  <c r="S15" i="69"/>
  <c r="R15" i="69"/>
  <c r="Q15" i="69"/>
  <c r="P15" i="69"/>
  <c r="N15" i="69"/>
  <c r="M15" i="69"/>
  <c r="L15" i="69"/>
  <c r="K15" i="69"/>
  <c r="J15" i="69"/>
  <c r="I15" i="69"/>
  <c r="H15" i="69"/>
  <c r="G15" i="69"/>
  <c r="Z182" i="68"/>
  <c r="Z181"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X170"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V167" i="68" s="1"/>
  <c r="V168" i="68" s="1"/>
  <c r="U159" i="68"/>
  <c r="T159" i="68"/>
  <c r="S159" i="68"/>
  <c r="R159" i="68"/>
  <c r="Q159" i="68"/>
  <c r="P159" i="68"/>
  <c r="N159" i="68"/>
  <c r="M159" i="68"/>
  <c r="L159" i="68"/>
  <c r="K159" i="68"/>
  <c r="J159" i="68"/>
  <c r="I159" i="68"/>
  <c r="H159" i="68"/>
  <c r="G159" i="68"/>
  <c r="X158" i="68"/>
  <c r="X157"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W147" i="68"/>
  <c r="W155" i="68" s="1"/>
  <c r="V147" i="68"/>
  <c r="U147" i="68"/>
  <c r="T147" i="68"/>
  <c r="S147" i="68"/>
  <c r="R147" i="68"/>
  <c r="Q147" i="68"/>
  <c r="P147" i="68"/>
  <c r="N147" i="68"/>
  <c r="M147" i="68"/>
  <c r="L147" i="68"/>
  <c r="K147" i="68"/>
  <c r="J147" i="68"/>
  <c r="I147" i="68"/>
  <c r="H147" i="68"/>
  <c r="G147" i="68"/>
  <c r="Z145" i="68"/>
  <c r="Y145"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V143" i="68" s="1"/>
  <c r="U135" i="68"/>
  <c r="T135" i="68"/>
  <c r="S135" i="68"/>
  <c r="R135" i="68"/>
  <c r="Q135" i="68"/>
  <c r="P135" i="68"/>
  <c r="N135" i="68"/>
  <c r="M135" i="68"/>
  <c r="L135" i="68"/>
  <c r="K135" i="68"/>
  <c r="J135" i="68"/>
  <c r="I135" i="68"/>
  <c r="H135" i="68"/>
  <c r="G135" i="68"/>
  <c r="Z134" i="68"/>
  <c r="Z133"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Y110"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8"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V95" i="68" s="1"/>
  <c r="U87" i="68"/>
  <c r="T87" i="68"/>
  <c r="S87" i="68"/>
  <c r="R87" i="68"/>
  <c r="Q87" i="68"/>
  <c r="P87" i="68"/>
  <c r="N87" i="68"/>
  <c r="M87" i="68"/>
  <c r="L87" i="68"/>
  <c r="K87" i="68"/>
  <c r="J87" i="68"/>
  <c r="I87" i="68"/>
  <c r="H87" i="68"/>
  <c r="G87" i="68"/>
  <c r="Y86"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74"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Y50" i="68"/>
  <c r="W50" i="68"/>
  <c r="Y49" i="68"/>
  <c r="W49"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V39" i="68"/>
  <c r="U39" i="68"/>
  <c r="T39" i="68"/>
  <c r="S39" i="68"/>
  <c r="R39" i="68"/>
  <c r="Q39" i="68"/>
  <c r="P39" i="68"/>
  <c r="N39" i="68"/>
  <c r="M39" i="68"/>
  <c r="L39" i="68"/>
  <c r="K39" i="68"/>
  <c r="J39" i="68"/>
  <c r="I39" i="68"/>
  <c r="H39" i="68"/>
  <c r="G39" i="68"/>
  <c r="Y38" i="68"/>
  <c r="W38" i="68"/>
  <c r="Y37" i="68"/>
  <c r="W37"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X27" i="68"/>
  <c r="X35" i="68" s="1"/>
  <c r="W27" i="68"/>
  <c r="V27" i="68"/>
  <c r="U27" i="68"/>
  <c r="T27" i="68"/>
  <c r="S27" i="68"/>
  <c r="R27" i="68"/>
  <c r="Q27" i="68"/>
  <c r="P27" i="68"/>
  <c r="N27" i="68"/>
  <c r="M27" i="68"/>
  <c r="L27" i="68"/>
  <c r="K27" i="68"/>
  <c r="J27" i="68"/>
  <c r="I27" i="68"/>
  <c r="H27" i="68"/>
  <c r="G27" i="68"/>
  <c r="Y25" i="68"/>
  <c r="Y193" i="68" s="1"/>
  <c r="Y24" i="68"/>
  <c r="Y192" i="68" s="1"/>
  <c r="Z19" i="68"/>
  <c r="Z187" i="68" s="1"/>
  <c r="Y19" i="68"/>
  <c r="Y187" i="68" s="1"/>
  <c r="X19" i="68"/>
  <c r="X187" i="68" s="1"/>
  <c r="W19" i="68"/>
  <c r="W187" i="68" s="1"/>
  <c r="V19" i="68"/>
  <c r="V187" i="68" s="1"/>
  <c r="L99" i="45" s="1"/>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V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V47" i="69" l="1"/>
  <c r="V155" i="69"/>
  <c r="V119" i="69"/>
  <c r="V47" i="68"/>
  <c r="V48" i="68" s="1"/>
  <c r="V49" i="68" s="1"/>
  <c r="V71" i="68"/>
  <c r="V179" i="68"/>
  <c r="V180" i="68" s="1"/>
  <c r="V35" i="70"/>
  <c r="V59" i="70"/>
  <c r="V60" i="70" s="1"/>
  <c r="V83" i="70"/>
  <c r="V143" i="70"/>
  <c r="V144" i="70" s="1"/>
  <c r="V145" i="70" s="1"/>
  <c r="V167" i="70"/>
  <c r="V179" i="70"/>
  <c r="V180" i="70" s="1"/>
  <c r="V119" i="68"/>
  <c r="V155" i="68"/>
  <c r="V156" i="68" s="1"/>
  <c r="V131" i="70"/>
  <c r="V132" i="70" s="1"/>
  <c r="V133" i="70" s="1"/>
  <c r="V134" i="70" s="1"/>
  <c r="V120" i="70"/>
  <c r="V121" i="70" s="1"/>
  <c r="V122" i="70" s="1"/>
  <c r="V120" i="69"/>
  <c r="V84" i="69"/>
  <c r="V132" i="69"/>
  <c r="V187" i="69"/>
  <c r="AJ99" i="45" s="1"/>
  <c r="AV99" i="45" s="1"/>
  <c r="V83" i="71"/>
  <c r="V84" i="71" s="1"/>
  <c r="V167" i="71"/>
  <c r="V71" i="71"/>
  <c r="V72" i="71" s="1"/>
  <c r="V155" i="71"/>
  <c r="V156" i="71" s="1"/>
  <c r="V187" i="73"/>
  <c r="X84" i="45" s="1"/>
  <c r="V35" i="73"/>
  <c r="V59" i="71"/>
  <c r="V47" i="71"/>
  <c r="V48" i="71" s="1"/>
  <c r="V179" i="71"/>
  <c r="V180" i="71" s="1"/>
  <c r="V71" i="73"/>
  <c r="V36" i="69"/>
  <c r="V186" i="70"/>
  <c r="X98" i="45" s="1"/>
  <c r="V48" i="69"/>
  <c r="V96" i="69"/>
  <c r="V144" i="69"/>
  <c r="V180" i="69"/>
  <c r="V186" i="68"/>
  <c r="L98" i="45" s="1"/>
  <c r="V156" i="69"/>
  <c r="AU80" i="45"/>
  <c r="AS101" i="45"/>
  <c r="AT101" i="45"/>
  <c r="AP101" i="45"/>
  <c r="AN101" i="45"/>
  <c r="AU101" i="45"/>
  <c r="V83" i="68"/>
  <c r="V84" i="68" s="1"/>
  <c r="W38" i="69"/>
  <c r="W35" i="69"/>
  <c r="Z74" i="69"/>
  <c r="Z71" i="69"/>
  <c r="X98" i="69"/>
  <c r="X95" i="69"/>
  <c r="Y144" i="71"/>
  <c r="Y143" i="71"/>
  <c r="X72" i="68"/>
  <c r="X71" i="68"/>
  <c r="X96" i="68"/>
  <c r="X95" i="68"/>
  <c r="X120" i="68"/>
  <c r="X119" i="68"/>
  <c r="Z122" i="68"/>
  <c r="Z186" i="69"/>
  <c r="Z24" i="69"/>
  <c r="Z192" i="69" s="1"/>
  <c r="X38" i="69"/>
  <c r="X35" i="69"/>
  <c r="Y98" i="69"/>
  <c r="Y95" i="69"/>
  <c r="X110" i="69"/>
  <c r="X107" i="69"/>
  <c r="W122" i="69"/>
  <c r="W119" i="69"/>
  <c r="X182" i="69"/>
  <c r="X179" i="69"/>
  <c r="K183" i="70"/>
  <c r="O95" i="45" s="1"/>
  <c r="H184" i="70"/>
  <c r="Q184" i="70"/>
  <c r="S96" i="45" s="1"/>
  <c r="M186" i="70"/>
  <c r="Q98" i="45" s="1"/>
  <c r="J187" i="70"/>
  <c r="S187" i="70"/>
  <c r="U99" i="45" s="1"/>
  <c r="V71" i="70"/>
  <c r="V72" i="70" s="1"/>
  <c r="V73" i="70" s="1"/>
  <c r="V74" i="70" s="1"/>
  <c r="X86" i="70"/>
  <c r="X83" i="70"/>
  <c r="V155" i="70"/>
  <c r="V156" i="70" s="1"/>
  <c r="V157" i="70" s="1"/>
  <c r="V158" i="70" s="1"/>
  <c r="W170" i="70"/>
  <c r="W167" i="70"/>
  <c r="K186" i="71"/>
  <c r="C83" i="45" s="1"/>
  <c r="H187" i="71"/>
  <c r="Q187" i="71"/>
  <c r="G84" i="45" s="1"/>
  <c r="Y156" i="71"/>
  <c r="Y155" i="71"/>
  <c r="Z186" i="72"/>
  <c r="Z24" i="72"/>
  <c r="Z192" i="72" s="1"/>
  <c r="Z23" i="72"/>
  <c r="Z191" i="72" s="1"/>
  <c r="W180" i="72"/>
  <c r="W179" i="72"/>
  <c r="V186" i="73"/>
  <c r="X83" i="45" s="1"/>
  <c r="V23" i="73"/>
  <c r="V60" i="73"/>
  <c r="V72" i="73"/>
  <c r="X132" i="73"/>
  <c r="X131" i="73"/>
  <c r="X144" i="73"/>
  <c r="X143" i="73"/>
  <c r="Z156" i="73"/>
  <c r="Z155" i="73"/>
  <c r="V107" i="68"/>
  <c r="V108" i="68" s="1"/>
  <c r="W168" i="71"/>
  <c r="W167" i="71"/>
  <c r="W180" i="71"/>
  <c r="W179" i="71"/>
  <c r="J187" i="68"/>
  <c r="S187" i="68"/>
  <c r="I99" i="45" s="1"/>
  <c r="W180" i="68"/>
  <c r="W179" i="68"/>
  <c r="J186" i="69"/>
  <c r="S186" i="69"/>
  <c r="AG98" i="45" s="1"/>
  <c r="G187" i="69"/>
  <c r="P187" i="69"/>
  <c r="Z38" i="69"/>
  <c r="X122" i="69"/>
  <c r="X119" i="69"/>
  <c r="V47" i="70"/>
  <c r="V48" i="70" s="1"/>
  <c r="X60" i="70"/>
  <c r="X59" i="70"/>
  <c r="W72" i="70"/>
  <c r="W71" i="70"/>
  <c r="Y96" i="70"/>
  <c r="Y95" i="70"/>
  <c r="X144" i="70"/>
  <c r="X143" i="70"/>
  <c r="I187" i="71"/>
  <c r="R187" i="71"/>
  <c r="H84" i="45" s="1"/>
  <c r="V108" i="71"/>
  <c r="W48" i="72"/>
  <c r="W47" i="72"/>
  <c r="W108" i="72"/>
  <c r="W107" i="72"/>
  <c r="W186" i="73"/>
  <c r="W23" i="73"/>
  <c r="W191" i="73" s="1"/>
  <c r="V84" i="73"/>
  <c r="Y132" i="73"/>
  <c r="Y131" i="73"/>
  <c r="X134" i="69"/>
  <c r="X131" i="69"/>
  <c r="V183" i="70"/>
  <c r="X95" i="45" s="1"/>
  <c r="V23" i="70"/>
  <c r="W48" i="70"/>
  <c r="W47" i="70"/>
  <c r="Z86" i="70"/>
  <c r="Z83" i="70"/>
  <c r="Z96" i="70"/>
  <c r="Z95" i="70"/>
  <c r="Y109" i="70"/>
  <c r="W122" i="70"/>
  <c r="W133" i="70"/>
  <c r="W131" i="70"/>
  <c r="Y181" i="70"/>
  <c r="M186" i="71"/>
  <c r="E83" i="45" s="1"/>
  <c r="V186" i="71"/>
  <c r="L83" i="45" s="1"/>
  <c r="V23" i="71"/>
  <c r="V24" i="71" s="1"/>
  <c r="J187" i="71"/>
  <c r="S187" i="71"/>
  <c r="I84" i="45" s="1"/>
  <c r="X36" i="71"/>
  <c r="X48" i="71"/>
  <c r="X60" i="71"/>
  <c r="X72" i="71"/>
  <c r="X84" i="71"/>
  <c r="X96" i="71"/>
  <c r="W108" i="71"/>
  <c r="V120" i="71"/>
  <c r="Z60" i="72"/>
  <c r="Z59" i="72"/>
  <c r="Y84" i="72"/>
  <c r="Y83" i="72"/>
  <c r="W120" i="72"/>
  <c r="X144" i="72"/>
  <c r="X143" i="72"/>
  <c r="L187" i="73"/>
  <c r="P84" i="45" s="1"/>
  <c r="U187" i="73"/>
  <c r="W84" i="45" s="1"/>
  <c r="X60" i="73"/>
  <c r="X59" i="73"/>
  <c r="X72" i="73"/>
  <c r="X71" i="73"/>
  <c r="Z72" i="73"/>
  <c r="W84" i="73"/>
  <c r="Z144" i="73"/>
  <c r="Z143" i="73"/>
  <c r="X168" i="73"/>
  <c r="X180" i="73"/>
  <c r="Z183" i="68"/>
  <c r="Z23" i="68"/>
  <c r="Z191" i="68" s="1"/>
  <c r="L183" i="68"/>
  <c r="D95" i="45" s="1"/>
  <c r="N186" i="68"/>
  <c r="F98" i="45" s="1"/>
  <c r="V183" i="68"/>
  <c r="L95" i="45" s="1"/>
  <c r="V23" i="68"/>
  <c r="V24" i="68" s="1"/>
  <c r="V25" i="68" s="1"/>
  <c r="V26" i="68" s="1"/>
  <c r="W36" i="68"/>
  <c r="W35" i="68"/>
  <c r="W48" i="68"/>
  <c r="W47" i="68"/>
  <c r="Z84" i="68"/>
  <c r="Z83" i="68"/>
  <c r="Z108" i="68"/>
  <c r="Z107" i="68"/>
  <c r="Z132" i="68"/>
  <c r="Z131" i="68"/>
  <c r="Y146" i="68"/>
  <c r="X183" i="69"/>
  <c r="X23" i="69"/>
  <c r="X191" i="69" s="1"/>
  <c r="Y50" i="69"/>
  <c r="Y47" i="69"/>
  <c r="Z50" i="69"/>
  <c r="V71" i="69"/>
  <c r="V72" i="69" s="1"/>
  <c r="Y134" i="69"/>
  <c r="Y131" i="69"/>
  <c r="X36" i="70"/>
  <c r="X35" i="70"/>
  <c r="Y110" i="70"/>
  <c r="Y182" i="70"/>
  <c r="T187" i="71"/>
  <c r="J84" i="45" s="1"/>
  <c r="AT84" i="45" s="1"/>
  <c r="W96" i="71"/>
  <c r="W95" i="71"/>
  <c r="X108" i="71"/>
  <c r="W120" i="71"/>
  <c r="V132" i="71"/>
  <c r="L186" i="72"/>
  <c r="AB83" i="45" s="1"/>
  <c r="AN83" i="45" s="1"/>
  <c r="X156" i="72"/>
  <c r="H186" i="73"/>
  <c r="Q186" i="73"/>
  <c r="S83" i="45" s="1"/>
  <c r="Y186" i="73"/>
  <c r="Y23" i="73"/>
  <c r="Y191" i="73" s="1"/>
  <c r="M187" i="73"/>
  <c r="Q84" i="45" s="1"/>
  <c r="Y60" i="73"/>
  <c r="Y59" i="73"/>
  <c r="X84" i="73"/>
  <c r="X83" i="73"/>
  <c r="Y84" i="73"/>
  <c r="V96" i="73"/>
  <c r="W168" i="73"/>
  <c r="W167" i="73"/>
  <c r="Y168" i="73"/>
  <c r="W180" i="73"/>
  <c r="W179" i="73"/>
  <c r="Y180" i="73"/>
  <c r="Y186" i="69"/>
  <c r="Y24" i="69"/>
  <c r="Y192" i="69" s="1"/>
  <c r="H184" i="68"/>
  <c r="M186" i="68"/>
  <c r="E98" i="45" s="1"/>
  <c r="T187" i="68"/>
  <c r="J99" i="45" s="1"/>
  <c r="V59" i="68"/>
  <c r="V60" i="68" s="1"/>
  <c r="W183" i="68"/>
  <c r="W23" i="68"/>
  <c r="W191" i="68" s="1"/>
  <c r="X50" i="68"/>
  <c r="X47" i="68"/>
  <c r="Y72" i="68"/>
  <c r="Y96" i="68"/>
  <c r="Y120" i="68"/>
  <c r="Z146" i="68"/>
  <c r="Y183" i="69"/>
  <c r="Y23" i="69"/>
  <c r="Y191" i="69" s="1"/>
  <c r="V186" i="69"/>
  <c r="AJ98" i="45" s="1"/>
  <c r="V24" i="69"/>
  <c r="W74" i="69"/>
  <c r="W71" i="69"/>
  <c r="Y146" i="69"/>
  <c r="Y143" i="69"/>
  <c r="W146" i="69"/>
  <c r="V167" i="69"/>
  <c r="V168" i="69" s="1"/>
  <c r="G183" i="70"/>
  <c r="P183" i="70"/>
  <c r="X183" i="70"/>
  <c r="X23" i="70"/>
  <c r="X191" i="70" s="1"/>
  <c r="L184" i="70"/>
  <c r="P96" i="45" s="1"/>
  <c r="I186" i="70"/>
  <c r="R186" i="70"/>
  <c r="T98" i="45" s="1"/>
  <c r="N187" i="70"/>
  <c r="R99" i="45" s="1"/>
  <c r="Y36" i="70"/>
  <c r="Y35" i="70"/>
  <c r="Z72" i="70"/>
  <c r="Z71" i="70"/>
  <c r="Y84" i="70"/>
  <c r="W97" i="70"/>
  <c r="Z156" i="70"/>
  <c r="Z155" i="70"/>
  <c r="G186" i="71"/>
  <c r="P186" i="71"/>
  <c r="X186" i="71"/>
  <c r="X23" i="71"/>
  <c r="X191" i="71" s="1"/>
  <c r="L187" i="71"/>
  <c r="D84" i="45" s="1"/>
  <c r="AN84" i="45" s="1"/>
  <c r="Y108" i="71"/>
  <c r="Y107" i="71"/>
  <c r="X120" i="71"/>
  <c r="W132" i="71"/>
  <c r="V144" i="71"/>
  <c r="AT80" i="45"/>
  <c r="V186" i="72"/>
  <c r="AJ83" i="45" s="1"/>
  <c r="V23" i="72"/>
  <c r="V24" i="72" s="1"/>
  <c r="Y60" i="72"/>
  <c r="W84" i="72"/>
  <c r="Y156" i="72"/>
  <c r="X180" i="72"/>
  <c r="I186" i="73"/>
  <c r="R186" i="73"/>
  <c r="T83" i="45" s="1"/>
  <c r="Z186" i="73"/>
  <c r="Z23" i="73"/>
  <c r="Z191" i="73" s="1"/>
  <c r="N187" i="73"/>
  <c r="R84" i="45" s="1"/>
  <c r="Z84" i="73"/>
  <c r="Y96" i="73"/>
  <c r="V108" i="73"/>
  <c r="V155" i="73"/>
  <c r="V156" i="73" s="1"/>
  <c r="W122" i="68"/>
  <c r="W86" i="70"/>
  <c r="W83" i="70"/>
  <c r="Q184" i="68"/>
  <c r="G96" i="45" s="1"/>
  <c r="AQ96" i="45" s="1"/>
  <c r="I184" i="68"/>
  <c r="G183" i="68"/>
  <c r="P183" i="68"/>
  <c r="X183" i="68"/>
  <c r="X23" i="68"/>
  <c r="X191" i="68" s="1"/>
  <c r="L184" i="68"/>
  <c r="D96" i="45" s="1"/>
  <c r="AN96" i="45" s="1"/>
  <c r="I186" i="68"/>
  <c r="R186" i="68"/>
  <c r="H98" i="45" s="1"/>
  <c r="N187" i="68"/>
  <c r="F99" i="45" s="1"/>
  <c r="Y36" i="68"/>
  <c r="Y35" i="68"/>
  <c r="X85" i="68"/>
  <c r="X109" i="68"/>
  <c r="X156" i="68"/>
  <c r="X155" i="68"/>
  <c r="I183" i="69"/>
  <c r="N186" i="69"/>
  <c r="AD98" i="45" s="1"/>
  <c r="W186" i="69"/>
  <c r="W24" i="69"/>
  <c r="W192" i="69" s="1"/>
  <c r="K187" i="69"/>
  <c r="AA99" i="45" s="1"/>
  <c r="Y62" i="69"/>
  <c r="Y59" i="69"/>
  <c r="W86" i="69"/>
  <c r="W83" i="69"/>
  <c r="X158" i="69"/>
  <c r="X155" i="69"/>
  <c r="W170" i="69"/>
  <c r="W167" i="69"/>
  <c r="Y183" i="70"/>
  <c r="Y23" i="70"/>
  <c r="Y191" i="70" s="1"/>
  <c r="Z48" i="70"/>
  <c r="Z47" i="70"/>
  <c r="Y60" i="70"/>
  <c r="W98" i="70"/>
  <c r="W108" i="70"/>
  <c r="W107" i="70"/>
  <c r="Y120" i="70"/>
  <c r="Y119" i="70"/>
  <c r="Y144" i="70"/>
  <c r="V168" i="70"/>
  <c r="V169" i="70" s="1"/>
  <c r="V170" i="70" s="1"/>
  <c r="W180" i="70"/>
  <c r="W179" i="70"/>
  <c r="H186" i="71"/>
  <c r="Q186" i="71"/>
  <c r="G83" i="45" s="1"/>
  <c r="Y186" i="71"/>
  <c r="Y23" i="71"/>
  <c r="Y191" i="71" s="1"/>
  <c r="M187" i="71"/>
  <c r="E84" i="45" s="1"/>
  <c r="AO84" i="45" s="1"/>
  <c r="Y120" i="71"/>
  <c r="Y119" i="71"/>
  <c r="Z132" i="71"/>
  <c r="W144" i="71"/>
  <c r="W186" i="72"/>
  <c r="W24" i="72"/>
  <c r="W192" i="72" s="1"/>
  <c r="W23" i="72"/>
  <c r="W191" i="72" s="1"/>
  <c r="X36" i="72"/>
  <c r="X35" i="72"/>
  <c r="V48" i="72"/>
  <c r="X96" i="72"/>
  <c r="X95" i="72"/>
  <c r="X108" i="72"/>
  <c r="Y132" i="72"/>
  <c r="Y131" i="72"/>
  <c r="V144" i="72"/>
  <c r="X168" i="72"/>
  <c r="X167" i="72"/>
  <c r="X96" i="73"/>
  <c r="X95" i="73"/>
  <c r="Z96" i="73"/>
  <c r="Y108" i="73"/>
  <c r="V120" i="73"/>
  <c r="W74" i="68"/>
  <c r="W98" i="68"/>
  <c r="V131" i="68"/>
  <c r="V132" i="68" s="1"/>
  <c r="K183" i="68"/>
  <c r="C95" i="45" s="1"/>
  <c r="R184" i="68"/>
  <c r="H96" i="45" s="1"/>
  <c r="AR96" i="45" s="1"/>
  <c r="K187" i="68"/>
  <c r="C99" i="45" s="1"/>
  <c r="V35" i="68"/>
  <c r="W170" i="68"/>
  <c r="W167" i="68"/>
  <c r="X182" i="68"/>
  <c r="X179" i="68"/>
  <c r="X50" i="69"/>
  <c r="X47" i="69"/>
  <c r="V59" i="69"/>
  <c r="V60" i="69" s="1"/>
  <c r="Z110" i="69"/>
  <c r="Z107" i="69"/>
  <c r="H183" i="68"/>
  <c r="Q183" i="68"/>
  <c r="G95" i="45" s="1"/>
  <c r="Y183" i="68"/>
  <c r="Y23" i="68"/>
  <c r="Y191" i="68" s="1"/>
  <c r="M184" i="68"/>
  <c r="E96" i="45" s="1"/>
  <c r="AO96" i="45" s="1"/>
  <c r="J186" i="68"/>
  <c r="S186" i="68"/>
  <c r="I98" i="45" s="1"/>
  <c r="AS98" i="45" s="1"/>
  <c r="G187" i="68"/>
  <c r="P187" i="68"/>
  <c r="Z38" i="68"/>
  <c r="Z35" i="68"/>
  <c r="W73" i="68"/>
  <c r="Y85" i="68"/>
  <c r="W97" i="68"/>
  <c r="Y109" i="68"/>
  <c r="W121" i="68"/>
  <c r="X133" i="68"/>
  <c r="Y144" i="68"/>
  <c r="Y156" i="68"/>
  <c r="Y155" i="68"/>
  <c r="Y180" i="68"/>
  <c r="X186" i="69"/>
  <c r="X24" i="69"/>
  <c r="X192" i="69" s="1"/>
  <c r="Z62" i="69"/>
  <c r="Z59" i="69"/>
  <c r="X86" i="69"/>
  <c r="X83" i="69"/>
  <c r="V107" i="69"/>
  <c r="V108" i="69" s="1"/>
  <c r="Y158" i="69"/>
  <c r="Y155" i="69"/>
  <c r="Z183" i="70"/>
  <c r="Z23" i="70"/>
  <c r="Z191" i="70" s="1"/>
  <c r="W156" i="70"/>
  <c r="I186" i="71"/>
  <c r="R186" i="71"/>
  <c r="H83" i="45" s="1"/>
  <c r="Z186" i="71"/>
  <c r="Z23" i="71"/>
  <c r="Z191" i="71" s="1"/>
  <c r="N187" i="71"/>
  <c r="F84" i="45" s="1"/>
  <c r="AP84" i="45" s="1"/>
  <c r="Z120" i="71"/>
  <c r="Z119" i="71"/>
  <c r="Z144" i="71"/>
  <c r="W156" i="71"/>
  <c r="X168" i="71"/>
  <c r="X180" i="71"/>
  <c r="X186" i="72"/>
  <c r="X24" i="72"/>
  <c r="X192" i="72" s="1"/>
  <c r="X23" i="72"/>
  <c r="X191" i="72" s="1"/>
  <c r="V59" i="72"/>
  <c r="V60" i="72" s="1"/>
  <c r="Y96" i="72"/>
  <c r="Y95" i="72"/>
  <c r="Y108" i="72"/>
  <c r="Y144" i="72"/>
  <c r="H187" i="73"/>
  <c r="Q187" i="73"/>
  <c r="S84" i="45" s="1"/>
  <c r="V36" i="73"/>
  <c r="X108" i="73"/>
  <c r="X107" i="73"/>
  <c r="Z108" i="73"/>
  <c r="Y120" i="73"/>
  <c r="V132" i="73"/>
  <c r="V143" i="73"/>
  <c r="V144" i="73" s="1"/>
  <c r="X156" i="73"/>
  <c r="X155" i="73"/>
  <c r="H186" i="72"/>
  <c r="Q186" i="72"/>
  <c r="AE83" i="45" s="1"/>
  <c r="AQ83" i="45" s="1"/>
  <c r="Y186" i="72"/>
  <c r="Y24" i="72"/>
  <c r="Y192" i="72" s="1"/>
  <c r="Y23" i="72"/>
  <c r="W156" i="72"/>
  <c r="W155" i="72"/>
  <c r="L186" i="73"/>
  <c r="P83" i="45" s="1"/>
  <c r="I187" i="73"/>
  <c r="R187" i="73"/>
  <c r="T84" i="45" s="1"/>
  <c r="Z24" i="73"/>
  <c r="Z192" i="73" s="1"/>
  <c r="Y36" i="73"/>
  <c r="V48" i="73"/>
  <c r="X120" i="73"/>
  <c r="X119" i="73"/>
  <c r="Z120" i="73"/>
  <c r="Z132" i="73"/>
  <c r="U184" i="70"/>
  <c r="W96" i="45" s="1"/>
  <c r="U184" i="68"/>
  <c r="K96" i="45" s="1"/>
  <c r="AU96" i="45" s="1"/>
  <c r="U187" i="69"/>
  <c r="AI99" i="45" s="1"/>
  <c r="U187" i="68"/>
  <c r="K99" i="45" s="1"/>
  <c r="U187" i="70"/>
  <c r="W99" i="45" s="1"/>
  <c r="U187" i="71"/>
  <c r="K84" i="45" s="1"/>
  <c r="AU84" i="45" s="1"/>
  <c r="U186" i="68"/>
  <c r="K98" i="45" s="1"/>
  <c r="U186" i="69"/>
  <c r="AI98" i="45" s="1"/>
  <c r="U186" i="73"/>
  <c r="W83" i="45" s="1"/>
  <c r="U186" i="71"/>
  <c r="K83" i="45" s="1"/>
  <c r="U186" i="72"/>
  <c r="AI83" i="45" s="1"/>
  <c r="U183" i="69"/>
  <c r="AI95" i="45" s="1"/>
  <c r="U183" i="70"/>
  <c r="W95" i="45" s="1"/>
  <c r="U183" i="68"/>
  <c r="K95" i="45" s="1"/>
  <c r="AR101" i="45"/>
  <c r="T183" i="68"/>
  <c r="J95" i="45" s="1"/>
  <c r="T183" i="69"/>
  <c r="AH95" i="45" s="1"/>
  <c r="T183" i="70"/>
  <c r="V95" i="45" s="1"/>
  <c r="T184" i="70"/>
  <c r="V96" i="45" s="1"/>
  <c r="T184" i="68"/>
  <c r="J96" i="45" s="1"/>
  <c r="AT96" i="45" s="1"/>
  <c r="T186" i="71"/>
  <c r="J83" i="45" s="1"/>
  <c r="T186" i="72"/>
  <c r="AH83" i="45" s="1"/>
  <c r="T186" i="68"/>
  <c r="J98" i="45" s="1"/>
  <c r="T186" i="69"/>
  <c r="AH98" i="45" s="1"/>
  <c r="T186" i="70"/>
  <c r="V98" i="45" s="1"/>
  <c r="T187" i="70"/>
  <c r="V99" i="45" s="1"/>
  <c r="T187" i="73"/>
  <c r="V84" i="45" s="1"/>
  <c r="T187" i="69"/>
  <c r="AH99" i="45" s="1"/>
  <c r="AM101" i="45"/>
  <c r="AS84" i="45"/>
  <c r="AO80" i="45"/>
  <c r="AR80" i="45"/>
  <c r="AQ101" i="45"/>
  <c r="AO101" i="45"/>
  <c r="AP80" i="45"/>
  <c r="AS80" i="45"/>
  <c r="AQ84" i="45"/>
  <c r="AM80" i="45"/>
  <c r="AN81" i="45"/>
  <c r="AQ81" i="45"/>
  <c r="AR84" i="45"/>
  <c r="AN80" i="45"/>
  <c r="AQ80" i="45"/>
  <c r="AO81" i="45"/>
  <c r="AR81" i="45"/>
  <c r="G186" i="73"/>
  <c r="K186" i="73"/>
  <c r="O83" i="45" s="1"/>
  <c r="P186" i="73"/>
  <c r="T186" i="73"/>
  <c r="V83" i="45" s="1"/>
  <c r="X191" i="73"/>
  <c r="X186" i="73"/>
  <c r="X24" i="73"/>
  <c r="X192" i="73" s="1"/>
  <c r="X36" i="73"/>
  <c r="X48" i="73"/>
  <c r="W24" i="73"/>
  <c r="W192" i="73" s="1"/>
  <c r="W36" i="73"/>
  <c r="W48" i="73"/>
  <c r="W60" i="73"/>
  <c r="W72" i="73"/>
  <c r="W156" i="73"/>
  <c r="J186" i="73"/>
  <c r="N186" i="73"/>
  <c r="R83" i="45" s="1"/>
  <c r="S186" i="73"/>
  <c r="U83" i="45" s="1"/>
  <c r="G187" i="73"/>
  <c r="K187" i="73"/>
  <c r="O84" i="45" s="1"/>
  <c r="P187" i="73"/>
  <c r="M189" i="73"/>
  <c r="Q86" i="45" s="1"/>
  <c r="R189" i="73"/>
  <c r="T86" i="45" s="1"/>
  <c r="Y24" i="73"/>
  <c r="Y192" i="73" s="1"/>
  <c r="W96" i="73"/>
  <c r="W108" i="73"/>
  <c r="W120" i="73"/>
  <c r="W132" i="73"/>
  <c r="W144" i="73"/>
  <c r="Y156" i="73"/>
  <c r="Y144" i="73"/>
  <c r="V180" i="73"/>
  <c r="Z180" i="73"/>
  <c r="V168" i="73"/>
  <c r="Z168" i="73"/>
  <c r="V72" i="72"/>
  <c r="I186" i="72"/>
  <c r="M186" i="72"/>
  <c r="AC83" i="45" s="1"/>
  <c r="AO83" i="45" s="1"/>
  <c r="R186" i="72"/>
  <c r="AF83" i="45" s="1"/>
  <c r="K189" i="72"/>
  <c r="AA86" i="45" s="1"/>
  <c r="AM86" i="45" s="1"/>
  <c r="P189" i="72"/>
  <c r="V36" i="72"/>
  <c r="Z36" i="72"/>
  <c r="Y48" i="72"/>
  <c r="X60" i="72"/>
  <c r="W72" i="72"/>
  <c r="Z84" i="72"/>
  <c r="J186" i="72"/>
  <c r="N186" i="72"/>
  <c r="AD83" i="45" s="1"/>
  <c r="S186" i="72"/>
  <c r="AG83" i="45" s="1"/>
  <c r="L189" i="72"/>
  <c r="AB86" i="45" s="1"/>
  <c r="AN86" i="45" s="1"/>
  <c r="Q189" i="72"/>
  <c r="AE86" i="45" s="1"/>
  <c r="AQ86" i="45" s="1"/>
  <c r="V84" i="72"/>
  <c r="V120" i="72"/>
  <c r="Z120" i="72"/>
  <c r="Y191" i="72"/>
  <c r="Z72" i="72"/>
  <c r="G186" i="72"/>
  <c r="K186" i="72"/>
  <c r="AA83" i="45" s="1"/>
  <c r="AM83" i="45" s="1"/>
  <c r="P186" i="72"/>
  <c r="M189" i="72"/>
  <c r="AC86" i="45" s="1"/>
  <c r="AO86" i="45" s="1"/>
  <c r="R189" i="72"/>
  <c r="AF86" i="45" s="1"/>
  <c r="AR86" i="45" s="1"/>
  <c r="Y72" i="72"/>
  <c r="X84" i="72"/>
  <c r="W96" i="72"/>
  <c r="V108" i="72"/>
  <c r="Z108" i="72"/>
  <c r="Y120" i="72"/>
  <c r="X132" i="72"/>
  <c r="W144" i="72"/>
  <c r="V156" i="72"/>
  <c r="Z156" i="72"/>
  <c r="V168" i="72"/>
  <c r="Z168" i="72"/>
  <c r="Y180" i="72"/>
  <c r="W168" i="72"/>
  <c r="V180" i="72"/>
  <c r="Z180" i="72"/>
  <c r="W36" i="71"/>
  <c r="W60" i="71"/>
  <c r="W84" i="71"/>
  <c r="J186" i="71"/>
  <c r="N186" i="71"/>
  <c r="F83" i="45" s="1"/>
  <c r="S186" i="71"/>
  <c r="I83" i="45" s="1"/>
  <c r="W186" i="71"/>
  <c r="W24" i="71"/>
  <c r="W192" i="71" s="1"/>
  <c r="G187" i="71"/>
  <c r="K187" i="71"/>
  <c r="C84" i="45" s="1"/>
  <c r="AM84" i="45" s="1"/>
  <c r="P187" i="71"/>
  <c r="W48" i="71"/>
  <c r="W72" i="71"/>
  <c r="Z24" i="71"/>
  <c r="Z192" i="71" s="1"/>
  <c r="V36" i="71"/>
  <c r="Z36" i="71"/>
  <c r="Z48" i="71"/>
  <c r="V60" i="71"/>
  <c r="Z60" i="71"/>
  <c r="Z72" i="71"/>
  <c r="Z84" i="71"/>
  <c r="Y96" i="71"/>
  <c r="Z108" i="71"/>
  <c r="V96" i="71"/>
  <c r="Z96" i="71"/>
  <c r="Y132" i="71"/>
  <c r="X156" i="71"/>
  <c r="X132" i="71"/>
  <c r="X144" i="71"/>
  <c r="Z180" i="71"/>
  <c r="V168" i="71"/>
  <c r="Z168" i="71"/>
  <c r="J183" i="70"/>
  <c r="N183" i="70"/>
  <c r="R95" i="45" s="1"/>
  <c r="S183" i="70"/>
  <c r="U95" i="45" s="1"/>
  <c r="W183" i="70"/>
  <c r="W26" i="70"/>
  <c r="W194" i="70" s="1"/>
  <c r="W25" i="70"/>
  <c r="W193" i="70" s="1"/>
  <c r="G184" i="70"/>
  <c r="K184" i="70"/>
  <c r="O96" i="45" s="1"/>
  <c r="P184" i="70"/>
  <c r="H186" i="70"/>
  <c r="L186" i="70"/>
  <c r="P98" i="45" s="1"/>
  <c r="Q186" i="70"/>
  <c r="S98" i="45" s="1"/>
  <c r="I187" i="70"/>
  <c r="M187" i="70"/>
  <c r="Q99" i="45" s="1"/>
  <c r="R187" i="70"/>
  <c r="T99" i="45" s="1"/>
  <c r="Y85" i="70"/>
  <c r="Y86" i="70"/>
  <c r="Y38" i="70"/>
  <c r="Y37" i="70"/>
  <c r="W50" i="70"/>
  <c r="W49" i="70"/>
  <c r="Y62" i="70"/>
  <c r="Y61" i="70"/>
  <c r="W74" i="70"/>
  <c r="W73" i="70"/>
  <c r="V96" i="70"/>
  <c r="V97" i="70" s="1"/>
  <c r="Z98" i="70"/>
  <c r="Z97" i="70"/>
  <c r="S184" i="70"/>
  <c r="U96" i="45" s="1"/>
  <c r="X24" i="70"/>
  <c r="X192" i="70" s="1"/>
  <c r="Y25" i="70"/>
  <c r="Y193" i="70" s="1"/>
  <c r="Y26" i="70"/>
  <c r="Y194" i="70" s="1"/>
  <c r="V36" i="70"/>
  <c r="Z36" i="70"/>
  <c r="W37" i="70"/>
  <c r="W38" i="70"/>
  <c r="X48" i="70"/>
  <c r="Y49" i="70"/>
  <c r="Y50" i="70"/>
  <c r="Z60" i="70"/>
  <c r="W61" i="70"/>
  <c r="W62" i="70"/>
  <c r="X72" i="70"/>
  <c r="Y73" i="70"/>
  <c r="Y74" i="70"/>
  <c r="V84" i="70"/>
  <c r="V85" i="70" s="1"/>
  <c r="Z84" i="70"/>
  <c r="W85" i="70"/>
  <c r="Z122" i="70"/>
  <c r="Z121" i="70"/>
  <c r="Z120" i="70"/>
  <c r="H183" i="70"/>
  <c r="L183" i="70"/>
  <c r="P95" i="45" s="1"/>
  <c r="Q183" i="70"/>
  <c r="S95" i="45" s="1"/>
  <c r="I184" i="70"/>
  <c r="M184" i="70"/>
  <c r="Q96" i="45" s="1"/>
  <c r="R184" i="70"/>
  <c r="T96" i="45" s="1"/>
  <c r="J186" i="70"/>
  <c r="N186" i="70"/>
  <c r="R98" i="45" s="1"/>
  <c r="S186" i="70"/>
  <c r="U98" i="45" s="1"/>
  <c r="G187" i="70"/>
  <c r="K187" i="70"/>
  <c r="O99" i="45" s="1"/>
  <c r="P187" i="70"/>
  <c r="Y24" i="70"/>
  <c r="Y192" i="70" s="1"/>
  <c r="Z25" i="70"/>
  <c r="Z193" i="70" s="1"/>
  <c r="Z26" i="70"/>
  <c r="Z194" i="70" s="1"/>
  <c r="W36" i="70"/>
  <c r="X37" i="70"/>
  <c r="X38" i="70"/>
  <c r="Y48" i="70"/>
  <c r="Z49" i="70"/>
  <c r="Z50" i="70"/>
  <c r="W60" i="70"/>
  <c r="X61" i="70"/>
  <c r="X62" i="70"/>
  <c r="Y72" i="70"/>
  <c r="Z73" i="70"/>
  <c r="Z74" i="70"/>
  <c r="W84" i="70"/>
  <c r="X85" i="70"/>
  <c r="X110" i="70"/>
  <c r="X109" i="70"/>
  <c r="I183" i="70"/>
  <c r="M183" i="70"/>
  <c r="Q95" i="45" s="1"/>
  <c r="R183" i="70"/>
  <c r="T95" i="45" s="1"/>
  <c r="J184" i="70"/>
  <c r="N184" i="70"/>
  <c r="R96" i="45" s="1"/>
  <c r="G186" i="70"/>
  <c r="K186" i="70"/>
  <c r="O98" i="45" s="1"/>
  <c r="P186" i="70"/>
  <c r="H187" i="70"/>
  <c r="L187" i="70"/>
  <c r="P99" i="45" s="1"/>
  <c r="Q187" i="70"/>
  <c r="S99" i="45" s="1"/>
  <c r="V24" i="70"/>
  <c r="V25" i="70" s="1"/>
  <c r="Z24" i="70"/>
  <c r="Z192" i="70" s="1"/>
  <c r="X84" i="70"/>
  <c r="X108" i="70"/>
  <c r="X132" i="70"/>
  <c r="X133" i="70"/>
  <c r="X134" i="70"/>
  <c r="W96" i="70"/>
  <c r="X97" i="70"/>
  <c r="X98" i="70"/>
  <c r="Y108" i="70"/>
  <c r="Z109" i="70"/>
  <c r="Z110" i="70"/>
  <c r="W120" i="70"/>
  <c r="X121" i="70"/>
  <c r="X122" i="70"/>
  <c r="Y132" i="70"/>
  <c r="Y134" i="70"/>
  <c r="Y133" i="70"/>
  <c r="W132" i="70"/>
  <c r="X182" i="70"/>
  <c r="X181" i="70"/>
  <c r="X180" i="70"/>
  <c r="X96" i="70"/>
  <c r="Y97" i="70"/>
  <c r="Y98" i="70"/>
  <c r="V108" i="70"/>
  <c r="V109" i="70" s="1"/>
  <c r="Z108" i="70"/>
  <c r="W109" i="70"/>
  <c r="W110" i="70"/>
  <c r="X120" i="70"/>
  <c r="Y121" i="70"/>
  <c r="Y122" i="70"/>
  <c r="Z134" i="70"/>
  <c r="Z133" i="70"/>
  <c r="Z132" i="70"/>
  <c r="Y168" i="70"/>
  <c r="Y170" i="70"/>
  <c r="Y169" i="70"/>
  <c r="Y146" i="70"/>
  <c r="Y145" i="70"/>
  <c r="W158" i="70"/>
  <c r="W157" i="70"/>
  <c r="Z144" i="70"/>
  <c r="W145" i="70"/>
  <c r="W146" i="70"/>
  <c r="X156" i="70"/>
  <c r="Y157" i="70"/>
  <c r="Y158" i="70"/>
  <c r="Z170" i="70"/>
  <c r="Z169" i="70"/>
  <c r="W168" i="70"/>
  <c r="W144" i="70"/>
  <c r="X145" i="70"/>
  <c r="X146" i="70"/>
  <c r="Y156" i="70"/>
  <c r="Z157" i="70"/>
  <c r="Z158" i="70"/>
  <c r="Z168" i="70"/>
  <c r="W169" i="70"/>
  <c r="X168" i="70"/>
  <c r="X170" i="70"/>
  <c r="X169" i="70"/>
  <c r="Y180" i="70"/>
  <c r="Z181" i="70"/>
  <c r="Z182" i="70"/>
  <c r="Z180" i="70"/>
  <c r="W181" i="70"/>
  <c r="W182" i="70"/>
  <c r="R183" i="69"/>
  <c r="AF95" i="45" s="1"/>
  <c r="W183" i="69"/>
  <c r="W26" i="69"/>
  <c r="W194" i="69" s="1"/>
  <c r="P186" i="69"/>
  <c r="H187" i="69"/>
  <c r="V183" i="69"/>
  <c r="AJ95" i="45" s="1"/>
  <c r="W50" i="69"/>
  <c r="J183" i="69"/>
  <c r="S183" i="69"/>
  <c r="AG95" i="45" s="1"/>
  <c r="K186" i="69"/>
  <c r="AA98" i="45" s="1"/>
  <c r="G183" i="69"/>
  <c r="K183" i="69"/>
  <c r="AA95" i="45" s="1"/>
  <c r="AM95" i="45" s="1"/>
  <c r="P183" i="69"/>
  <c r="H186" i="69"/>
  <c r="L186" i="69"/>
  <c r="AB98" i="45" s="1"/>
  <c r="Q186" i="69"/>
  <c r="AE98" i="45" s="1"/>
  <c r="I187" i="69"/>
  <c r="M187" i="69"/>
  <c r="AC99" i="45" s="1"/>
  <c r="R187" i="69"/>
  <c r="AF99" i="45" s="1"/>
  <c r="Y26" i="69"/>
  <c r="Y194" i="69" s="1"/>
  <c r="X62" i="69"/>
  <c r="X74" i="69"/>
  <c r="Y86" i="69"/>
  <c r="Z98" i="69"/>
  <c r="W110" i="69"/>
  <c r="M183" i="69"/>
  <c r="AC95" i="45" s="1"/>
  <c r="Z183" i="69"/>
  <c r="Z26" i="69"/>
  <c r="Z194" i="69" s="1"/>
  <c r="N183" i="69"/>
  <c r="AD95" i="45" s="1"/>
  <c r="G186" i="69"/>
  <c r="L187" i="69"/>
  <c r="AB99" i="45" s="1"/>
  <c r="Q187" i="69"/>
  <c r="AE99" i="45" s="1"/>
  <c r="H183" i="69"/>
  <c r="L183" i="69"/>
  <c r="AB95" i="45" s="1"/>
  <c r="AN95" i="45" s="1"/>
  <c r="Q183" i="69"/>
  <c r="AE95" i="45" s="1"/>
  <c r="AQ95" i="45" s="1"/>
  <c r="I186" i="69"/>
  <c r="M186" i="69"/>
  <c r="AC98" i="45" s="1"/>
  <c r="AO98" i="45" s="1"/>
  <c r="R186" i="69"/>
  <c r="AF98" i="45" s="1"/>
  <c r="AR98" i="45" s="1"/>
  <c r="J187" i="69"/>
  <c r="N187" i="69"/>
  <c r="AD99" i="45" s="1"/>
  <c r="AP99" i="45" s="1"/>
  <c r="S187" i="69"/>
  <c r="AG99" i="45" s="1"/>
  <c r="Y38" i="69"/>
  <c r="W62" i="69"/>
  <c r="Y74" i="69"/>
  <c r="Z86" i="69"/>
  <c r="W98" i="69"/>
  <c r="Y110" i="69"/>
  <c r="Y122" i="69"/>
  <c r="W182" i="69"/>
  <c r="Z134" i="69"/>
  <c r="Z158" i="69"/>
  <c r="Z122" i="69"/>
  <c r="W134" i="69"/>
  <c r="X146" i="69"/>
  <c r="X170" i="69"/>
  <c r="Z146" i="69"/>
  <c r="W158" i="69"/>
  <c r="Y182" i="69"/>
  <c r="Y170" i="69"/>
  <c r="Z182" i="69"/>
  <c r="Z25" i="68"/>
  <c r="Z193" i="68" s="1"/>
  <c r="Z26" i="68"/>
  <c r="Z194" i="68" s="1"/>
  <c r="X37" i="68"/>
  <c r="X38" i="68"/>
  <c r="Y48" i="68"/>
  <c r="Z49" i="68"/>
  <c r="Z50" i="68"/>
  <c r="W62" i="68"/>
  <c r="W60" i="68"/>
  <c r="W61" i="68"/>
  <c r="W110" i="68"/>
  <c r="W109" i="68"/>
  <c r="W108" i="68"/>
  <c r="X24" i="68"/>
  <c r="X192" i="68" s="1"/>
  <c r="V36" i="68"/>
  <c r="V37" i="68" s="1"/>
  <c r="Z36" i="68"/>
  <c r="Z62" i="68"/>
  <c r="Z61" i="68"/>
  <c r="Z60" i="68"/>
  <c r="W133" i="68"/>
  <c r="W134" i="68"/>
  <c r="W132" i="68"/>
  <c r="M183" i="68"/>
  <c r="E95" i="45" s="1"/>
  <c r="J184" i="68"/>
  <c r="S184" i="68"/>
  <c r="I96" i="45" s="1"/>
  <c r="AS96" i="45" s="1"/>
  <c r="G186" i="68"/>
  <c r="K186" i="68"/>
  <c r="C98" i="45" s="1"/>
  <c r="P186" i="68"/>
  <c r="H187" i="68"/>
  <c r="L187" i="68"/>
  <c r="D99" i="45" s="1"/>
  <c r="Q187" i="68"/>
  <c r="G99" i="45" s="1"/>
  <c r="Z24" i="68"/>
  <c r="Z192" i="68" s="1"/>
  <c r="W25" i="68"/>
  <c r="W193" i="68" s="1"/>
  <c r="W26" i="68"/>
  <c r="W194" i="68" s="1"/>
  <c r="X36" i="68"/>
  <c r="Z48" i="68"/>
  <c r="X61" i="68"/>
  <c r="X62" i="68"/>
  <c r="W86" i="68"/>
  <c r="W85" i="68"/>
  <c r="W84" i="68"/>
  <c r="X48" i="68"/>
  <c r="I183" i="68"/>
  <c r="R183" i="68"/>
  <c r="H95" i="45" s="1"/>
  <c r="N184" i="68"/>
  <c r="F96" i="45" s="1"/>
  <c r="AP96" i="45" s="1"/>
  <c r="J183" i="68"/>
  <c r="N183" i="68"/>
  <c r="F95" i="45" s="1"/>
  <c r="S183" i="68"/>
  <c r="I95" i="45" s="1"/>
  <c r="G184" i="68"/>
  <c r="K184" i="68"/>
  <c r="C96" i="45" s="1"/>
  <c r="AM96" i="45" s="1"/>
  <c r="P184" i="68"/>
  <c r="H186" i="68"/>
  <c r="L186" i="68"/>
  <c r="D98" i="45" s="1"/>
  <c r="Q186" i="68"/>
  <c r="G98" i="45" s="1"/>
  <c r="I187" i="68"/>
  <c r="M187" i="68"/>
  <c r="E99" i="45" s="1"/>
  <c r="R187" i="68"/>
  <c r="H99" i="45" s="1"/>
  <c r="W24" i="68"/>
  <c r="W192" i="68" s="1"/>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V72" i="68"/>
  <c r="V73" i="68" s="1"/>
  <c r="X84" i="68"/>
  <c r="X86" i="68"/>
  <c r="V96" i="68"/>
  <c r="X108" i="68"/>
  <c r="X110" i="68"/>
  <c r="V120" i="68"/>
  <c r="V121" i="68" s="1"/>
  <c r="W144" i="68"/>
  <c r="W146" i="68"/>
  <c r="W145" i="68"/>
  <c r="X146" i="68"/>
  <c r="X145" i="68"/>
  <c r="W158" i="68"/>
  <c r="W72" i="68"/>
  <c r="X73" i="68"/>
  <c r="X74" i="68"/>
  <c r="Y84" i="68"/>
  <c r="Z85" i="68"/>
  <c r="Z86" i="68"/>
  <c r="W96" i="68"/>
  <c r="X97" i="68"/>
  <c r="X98" i="68"/>
  <c r="Y108" i="68"/>
  <c r="Z109" i="68"/>
  <c r="Z110" i="68"/>
  <c r="W120" i="68"/>
  <c r="X121" i="68"/>
  <c r="X122" i="68"/>
  <c r="Y134" i="68"/>
  <c r="Y133" i="68"/>
  <c r="Y132" i="68"/>
  <c r="W156" i="68"/>
  <c r="X144" i="68"/>
  <c r="W157" i="68"/>
  <c r="X168" i="68"/>
  <c r="X169" i="68"/>
  <c r="V144" i="68"/>
  <c r="V145" i="68" s="1"/>
  <c r="Z144" i="68"/>
  <c r="Y157" i="68"/>
  <c r="Y158" i="68"/>
  <c r="V169" i="68"/>
  <c r="V170" i="68" s="1"/>
  <c r="Z170" i="68"/>
  <c r="Z169" i="68"/>
  <c r="Z168" i="68"/>
  <c r="W169" i="68"/>
  <c r="Y182" i="68"/>
  <c r="Y181" i="68"/>
  <c r="X180" i="68"/>
  <c r="Z180" i="68"/>
  <c r="W181" i="68"/>
  <c r="W182" i="68"/>
  <c r="X181" i="68"/>
  <c r="O16" i="11"/>
  <c r="V191" i="70" l="1"/>
  <c r="X103" i="45" s="1"/>
  <c r="V61" i="68"/>
  <c r="V62" i="68" s="1"/>
  <c r="V157" i="68"/>
  <c r="V158" i="68" s="1"/>
  <c r="V38" i="68"/>
  <c r="V49" i="70"/>
  <c r="V50" i="70" s="1"/>
  <c r="V109" i="68"/>
  <c r="V110" i="68" s="1"/>
  <c r="V85" i="68"/>
  <c r="V86" i="68" s="1"/>
  <c r="V181" i="70"/>
  <c r="V182" i="70" s="1"/>
  <c r="V110" i="70"/>
  <c r="V98" i="70"/>
  <c r="V61" i="70"/>
  <c r="V62" i="70" s="1"/>
  <c r="V191" i="68"/>
  <c r="L103" i="45" s="1"/>
  <c r="V86" i="70"/>
  <c r="V50" i="68"/>
  <c r="V192" i="70"/>
  <c r="X104" i="45" s="1"/>
  <c r="V97" i="68"/>
  <c r="V98" i="68" s="1"/>
  <c r="AV95" i="45"/>
  <c r="V181" i="68"/>
  <c r="V182" i="68" s="1"/>
  <c r="V146" i="68"/>
  <c r="V193" i="68"/>
  <c r="L105" i="45" s="1"/>
  <c r="V26" i="70"/>
  <c r="V133" i="68"/>
  <c r="V134" i="68" s="1"/>
  <c r="V146" i="70"/>
  <c r="V37" i="70"/>
  <c r="V193" i="70" s="1"/>
  <c r="X105" i="45" s="1"/>
  <c r="V122" i="68"/>
  <c r="V74" i="68"/>
  <c r="V192" i="68"/>
  <c r="L104" i="45" s="1"/>
  <c r="V191" i="69"/>
  <c r="AJ103" i="45" s="1"/>
  <c r="V191" i="72"/>
  <c r="AJ88" i="45" s="1"/>
  <c r="V191" i="71"/>
  <c r="L88" i="45" s="1"/>
  <c r="V191" i="73"/>
  <c r="X88" i="45" s="1"/>
  <c r="V192" i="72"/>
  <c r="AJ89" i="45" s="1"/>
  <c r="V192" i="71"/>
  <c r="L89" i="45" s="1"/>
  <c r="V24" i="73"/>
  <c r="V192" i="73" s="1"/>
  <c r="X89" i="45" s="1"/>
  <c r="AV83" i="45"/>
  <c r="V192" i="69"/>
  <c r="AJ104" i="45" s="1"/>
  <c r="AV104" i="45" s="1"/>
  <c r="AV98" i="45"/>
  <c r="AS99" i="45"/>
  <c r="AU95" i="45"/>
  <c r="AM99" i="45"/>
  <c r="AT99" i="45"/>
  <c r="AP98" i="45"/>
  <c r="AR83" i="45"/>
  <c r="AU99" i="45"/>
  <c r="AU98" i="45"/>
  <c r="AU83" i="45"/>
  <c r="AT95" i="45"/>
  <c r="AT83" i="45"/>
  <c r="AT98" i="45"/>
  <c r="AP95" i="45"/>
  <c r="AM98" i="45"/>
  <c r="AO99" i="45"/>
  <c r="AR95" i="45"/>
  <c r="AO95" i="45"/>
  <c r="AQ98" i="45"/>
  <c r="AR99" i="45"/>
  <c r="AN98" i="45"/>
  <c r="AQ99" i="45"/>
  <c r="AS83" i="45"/>
  <c r="AN99" i="45"/>
  <c r="AS95" i="45"/>
  <c r="AP83" i="45"/>
  <c r="AV88" i="45" l="1"/>
  <c r="V194" i="68"/>
  <c r="L106" i="45" s="1"/>
  <c r="V38" i="70"/>
  <c r="V194" i="70" s="1"/>
  <c r="X106" i="45" s="1"/>
  <c r="AV103" i="45"/>
  <c r="AV89" i="45"/>
  <c r="F77" i="19"/>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T118" i="59" s="1"/>
  <c r="N16" i="11"/>
  <c r="R178" i="55" s="1"/>
  <c r="M16" i="11"/>
  <c r="J16" i="11"/>
  <c r="I16" i="11"/>
  <c r="H16" i="11"/>
  <c r="L106" i="55" s="1"/>
  <c r="G16" i="11"/>
  <c r="F16" i="11"/>
  <c r="E16" i="11"/>
  <c r="D16" i="11"/>
  <c r="H178" i="55" s="1"/>
  <c r="C16" i="11"/>
  <c r="J189" i="58"/>
  <c r="I189" i="58"/>
  <c r="H189" i="58"/>
  <c r="G189" i="58"/>
  <c r="Z184" i="58"/>
  <c r="Y184" i="58"/>
  <c r="X184" i="58"/>
  <c r="W184" i="58"/>
  <c r="V184" i="58"/>
  <c r="U184" i="58"/>
  <c r="W48" i="45" s="1"/>
  <c r="T184" i="58"/>
  <c r="V48" i="45" s="1"/>
  <c r="S184" i="58"/>
  <c r="U48" i="45" s="1"/>
  <c r="R184" i="58"/>
  <c r="T48" i="45" s="1"/>
  <c r="Q184" i="58"/>
  <c r="S48" i="45" s="1"/>
  <c r="P184" i="58"/>
  <c r="N184" i="58"/>
  <c r="R48" i="45" s="1"/>
  <c r="M184" i="58"/>
  <c r="Q48" i="45" s="1"/>
  <c r="L184" i="58"/>
  <c r="P48" i="45" s="1"/>
  <c r="K184" i="58"/>
  <c r="O48" i="45" s="1"/>
  <c r="J184" i="58"/>
  <c r="I184" i="58"/>
  <c r="H184" i="58"/>
  <c r="G184" i="58"/>
  <c r="Z183" i="58"/>
  <c r="Y183" i="58"/>
  <c r="X183" i="58"/>
  <c r="W183" i="58"/>
  <c r="V183" i="58"/>
  <c r="U183" i="58"/>
  <c r="W47" i="45" s="1"/>
  <c r="T183" i="58"/>
  <c r="V47" i="45" s="1"/>
  <c r="S183" i="58"/>
  <c r="U47" i="45" s="1"/>
  <c r="R183" i="58"/>
  <c r="T47" i="45" s="1"/>
  <c r="Q183" i="58"/>
  <c r="S47" i="45" s="1"/>
  <c r="P183" i="58"/>
  <c r="N183" i="58"/>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Y142" i="58"/>
  <c r="V142" i="58"/>
  <c r="Z141" i="58"/>
  <c r="Y141" i="58"/>
  <c r="X141" i="58"/>
  <c r="W141" i="58"/>
  <c r="V141" i="58"/>
  <c r="U141" i="58"/>
  <c r="T141" i="58"/>
  <c r="S141" i="58"/>
  <c r="R141" i="58"/>
  <c r="Q141" i="58"/>
  <c r="P141" i="58"/>
  <c r="M141" i="58"/>
  <c r="Z140" i="58"/>
  <c r="Z145" i="58" s="1"/>
  <c r="Y140" i="58"/>
  <c r="V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Y128" i="58"/>
  <c r="Y133" i="58" s="1"/>
  <c r="U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V131" i="58" s="1"/>
  <c r="U126" i="58"/>
  <c r="T126" i="58"/>
  <c r="S126" i="58"/>
  <c r="R126" i="58"/>
  <c r="Q126" i="58"/>
  <c r="P126" i="58"/>
  <c r="N126" i="58"/>
  <c r="M126" i="58"/>
  <c r="L126" i="58"/>
  <c r="K126" i="58"/>
  <c r="J126" i="58"/>
  <c r="I126" i="58"/>
  <c r="H126" i="58"/>
  <c r="G126" i="58"/>
  <c r="Z118" i="58"/>
  <c r="V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V106" i="58"/>
  <c r="K106" i="58"/>
  <c r="Z105" i="58"/>
  <c r="Y105" i="58"/>
  <c r="X105" i="58"/>
  <c r="W105" i="58"/>
  <c r="V105" i="58"/>
  <c r="U105" i="58"/>
  <c r="T105" i="58"/>
  <c r="S105" i="58"/>
  <c r="R105" i="58"/>
  <c r="Q105" i="58"/>
  <c r="P105" i="58"/>
  <c r="N105" i="58"/>
  <c r="M105" i="58"/>
  <c r="L105" i="58"/>
  <c r="Z104" i="58"/>
  <c r="Z110" i="58" s="1"/>
  <c r="Y104" i="58"/>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Q94" i="58"/>
  <c r="Z93" i="58"/>
  <c r="Y93" i="58"/>
  <c r="X93" i="58"/>
  <c r="W93" i="58"/>
  <c r="V93" i="58"/>
  <c r="U93" i="58"/>
  <c r="T93" i="58"/>
  <c r="S93" i="58"/>
  <c r="R93" i="58"/>
  <c r="Q93" i="58"/>
  <c r="P93" i="58"/>
  <c r="N93" i="58"/>
  <c r="M93" i="58"/>
  <c r="Z92" i="58"/>
  <c r="Y92" i="58"/>
  <c r="Y98" i="58" s="1"/>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V82" i="58"/>
  <c r="K82" i="58"/>
  <c r="Z81" i="58"/>
  <c r="Y81" i="58"/>
  <c r="X81" i="58"/>
  <c r="W81" i="58"/>
  <c r="V81" i="58"/>
  <c r="U81" i="58"/>
  <c r="T81" i="58"/>
  <c r="S81" i="58"/>
  <c r="R81" i="58"/>
  <c r="Q81" i="58"/>
  <c r="P81" i="58"/>
  <c r="M81" i="58"/>
  <c r="L81" i="58"/>
  <c r="Z80" i="58"/>
  <c r="Y80" i="58"/>
  <c r="Y86" i="58" s="1"/>
  <c r="V80" i="58"/>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W189" i="58" s="1"/>
  <c r="V21" i="58"/>
  <c r="U21" i="58"/>
  <c r="T21" i="58"/>
  <c r="S21" i="58"/>
  <c r="R21" i="58"/>
  <c r="Q21" i="58"/>
  <c r="P21" i="58"/>
  <c r="M21" i="58"/>
  <c r="Z20" i="58"/>
  <c r="Z26" i="58" s="1"/>
  <c r="Z194" i="58" s="1"/>
  <c r="Y20" i="58"/>
  <c r="Q20" i="58"/>
  <c r="K20" i="58"/>
  <c r="Z19" i="58"/>
  <c r="Z187" i="58" s="1"/>
  <c r="Y19" i="58"/>
  <c r="Y187" i="58" s="1"/>
  <c r="X19" i="58"/>
  <c r="X187" i="58" s="1"/>
  <c r="W19" i="58"/>
  <c r="W187" i="58" s="1"/>
  <c r="V19" i="58"/>
  <c r="U19" i="58"/>
  <c r="T19" i="58"/>
  <c r="S19" i="58"/>
  <c r="R19" i="58"/>
  <c r="Q19" i="58"/>
  <c r="P19" i="58"/>
  <c r="N19" i="58"/>
  <c r="N187" i="58" s="1"/>
  <c r="R51" i="45" s="1"/>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U184" i="57"/>
  <c r="W14" i="45" s="1"/>
  <c r="T184" i="57"/>
  <c r="V14" i="45" s="1"/>
  <c r="S184" i="57"/>
  <c r="U14" i="45" s="1"/>
  <c r="R184" i="57"/>
  <c r="T14" i="45" s="1"/>
  <c r="Q184" i="57"/>
  <c r="S14" i="45" s="1"/>
  <c r="P184" i="57"/>
  <c r="N184" i="57"/>
  <c r="R14" i="45" s="1"/>
  <c r="M184" i="57"/>
  <c r="Q14" i="45" s="1"/>
  <c r="L184" i="57"/>
  <c r="P14" i="45" s="1"/>
  <c r="K184" i="57"/>
  <c r="O14" i="45" s="1"/>
  <c r="J184" i="57"/>
  <c r="I184" i="57"/>
  <c r="H184" i="57"/>
  <c r="G184" i="57"/>
  <c r="Z183" i="57"/>
  <c r="Y183" i="57"/>
  <c r="X183" i="57"/>
  <c r="W183" i="57"/>
  <c r="V183" i="57"/>
  <c r="U183" i="57"/>
  <c r="W13" i="45" s="1"/>
  <c r="T183" i="57"/>
  <c r="V13" i="45" s="1"/>
  <c r="S183" i="57"/>
  <c r="U13" i="45" s="1"/>
  <c r="R183" i="57"/>
  <c r="T13" i="45" s="1"/>
  <c r="Q183" i="57"/>
  <c r="S13" i="45" s="1"/>
  <c r="P183" i="57"/>
  <c r="N183" i="57"/>
  <c r="M183" i="57"/>
  <c r="Q13" i="45" s="1"/>
  <c r="L183" i="57"/>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X119"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Y108" i="57"/>
  <c r="X107"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W59"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U21" i="57"/>
  <c r="T21" i="57"/>
  <c r="S21" i="57"/>
  <c r="R21" i="57"/>
  <c r="Q21" i="57"/>
  <c r="P21" i="57"/>
  <c r="N21" i="57"/>
  <c r="M21" i="57"/>
  <c r="L21" i="57"/>
  <c r="Z20" i="57"/>
  <c r="Z19" i="57"/>
  <c r="Z187" i="57" s="1"/>
  <c r="Y19" i="57"/>
  <c r="Y187" i="57" s="1"/>
  <c r="X19" i="57"/>
  <c r="X187" i="57" s="1"/>
  <c r="W19" i="57"/>
  <c r="W187" i="57" s="1"/>
  <c r="V19" i="57"/>
  <c r="U19" i="57"/>
  <c r="T19" i="57"/>
  <c r="S19" i="57"/>
  <c r="R19" i="57"/>
  <c r="Q19" i="57"/>
  <c r="P19" i="57"/>
  <c r="N19" i="57"/>
  <c r="M19" i="57"/>
  <c r="L19" i="57"/>
  <c r="K19" i="57"/>
  <c r="J19" i="57"/>
  <c r="I19" i="57"/>
  <c r="H19" i="57"/>
  <c r="G19" i="57"/>
  <c r="Z18" i="57"/>
  <c r="Z186" i="57" s="1"/>
  <c r="Y18" i="57"/>
  <c r="X18" i="57"/>
  <c r="X24" i="57" s="1"/>
  <c r="X192" i="57" s="1"/>
  <c r="W18" i="57"/>
  <c r="W186" i="57" s="1"/>
  <c r="V18" i="57"/>
  <c r="V186" i="57" s="1"/>
  <c r="X16" i="45" s="1"/>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U183" i="60"/>
  <c r="AI47" i="45" s="1"/>
  <c r="T183" i="60"/>
  <c r="AH47" i="45" s="1"/>
  <c r="S183" i="60"/>
  <c r="AG47" i="45" s="1"/>
  <c r="R183" i="60"/>
  <c r="AF47" i="45" s="1"/>
  <c r="Q183" i="60"/>
  <c r="AE47" i="45" s="1"/>
  <c r="P183" i="60"/>
  <c r="N183" i="60"/>
  <c r="M183" i="60"/>
  <c r="AC47" i="45" s="1"/>
  <c r="L183" i="60"/>
  <c r="AB47" i="45" s="1"/>
  <c r="K183" i="60"/>
  <c r="AA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4" i="60"/>
  <c r="Z179" i="60" s="1"/>
  <c r="Y174" i="60"/>
  <c r="X174" i="60"/>
  <c r="X180" i="60" s="1"/>
  <c r="W174" i="60"/>
  <c r="W180" i="60" s="1"/>
  <c r="V174" i="60"/>
  <c r="U174" i="60"/>
  <c r="T174" i="60"/>
  <c r="S174" i="60"/>
  <c r="R174" i="60"/>
  <c r="Q174" i="60"/>
  <c r="P174" i="60"/>
  <c r="N174" i="60"/>
  <c r="M174" i="60"/>
  <c r="L174" i="60"/>
  <c r="K174" i="60"/>
  <c r="J174" i="60"/>
  <c r="I174" i="60"/>
  <c r="H174" i="60"/>
  <c r="G174" i="60"/>
  <c r="Z166" i="60"/>
  <c r="U166" i="60"/>
  <c r="Q166" i="60"/>
  <c r="G166" i="60"/>
  <c r="Z165" i="60"/>
  <c r="Y165" i="60"/>
  <c r="X165" i="60"/>
  <c r="W165" i="60"/>
  <c r="V165" i="60"/>
  <c r="U165" i="60"/>
  <c r="T165" i="60"/>
  <c r="S165" i="60"/>
  <c r="R165" i="60"/>
  <c r="Q165" i="60"/>
  <c r="P165" i="60"/>
  <c r="M165" i="60"/>
  <c r="L165" i="60"/>
  <c r="Z164" i="60"/>
  <c r="Y164" i="60"/>
  <c r="V164" i="60"/>
  <c r="P164" i="60"/>
  <c r="K164" i="60"/>
  <c r="Z162" i="60"/>
  <c r="Y162" i="60"/>
  <c r="Y167" i="60" s="1"/>
  <c r="X162" i="60"/>
  <c r="X168" i="60" s="1"/>
  <c r="W162" i="60"/>
  <c r="W168" i="60" s="1"/>
  <c r="V162" i="60"/>
  <c r="U162" i="60"/>
  <c r="T162" i="60"/>
  <c r="S162" i="60"/>
  <c r="R162" i="60"/>
  <c r="Q162" i="60"/>
  <c r="P162" i="60"/>
  <c r="N162" i="60"/>
  <c r="M162" i="60"/>
  <c r="L162" i="60"/>
  <c r="K162" i="60"/>
  <c r="J162" i="60"/>
  <c r="I162" i="60"/>
  <c r="H162" i="60"/>
  <c r="G162" i="60"/>
  <c r="Z156"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0" i="60"/>
  <c r="Z155" i="60" s="1"/>
  <c r="Y150" i="60"/>
  <c r="Y155" i="60" s="1"/>
  <c r="X150" i="60"/>
  <c r="X155" i="60" s="1"/>
  <c r="W150" i="60"/>
  <c r="W156" i="60" s="1"/>
  <c r="V150" i="60"/>
  <c r="U150" i="60"/>
  <c r="T150" i="60"/>
  <c r="S150" i="60"/>
  <c r="R150" i="60"/>
  <c r="Q150" i="60"/>
  <c r="P150" i="60"/>
  <c r="N150" i="60"/>
  <c r="M150" i="60"/>
  <c r="L150" i="60"/>
  <c r="K150" i="60"/>
  <c r="J150" i="60"/>
  <c r="I150" i="60"/>
  <c r="H150" i="60"/>
  <c r="G150" i="60"/>
  <c r="Z142" i="60"/>
  <c r="Y142" i="60"/>
  <c r="V142" i="60"/>
  <c r="P142" i="60"/>
  <c r="K142" i="60"/>
  <c r="Z141" i="60"/>
  <c r="Y141" i="60"/>
  <c r="X141" i="60"/>
  <c r="W141" i="60"/>
  <c r="V141" i="60"/>
  <c r="U141" i="60"/>
  <c r="T141" i="60"/>
  <c r="S141" i="60"/>
  <c r="R141" i="60"/>
  <c r="Q141" i="60"/>
  <c r="P141" i="60"/>
  <c r="N141" i="60"/>
  <c r="M141" i="60"/>
  <c r="Z140" i="60"/>
  <c r="Y140" i="60"/>
  <c r="Q140" i="60"/>
  <c r="P140" i="60"/>
  <c r="Z138" i="60"/>
  <c r="Z143" i="60" s="1"/>
  <c r="Y138" i="60"/>
  <c r="X138" i="60"/>
  <c r="X144" i="60" s="1"/>
  <c r="W138" i="60"/>
  <c r="W143" i="60" s="1"/>
  <c r="V138" i="60"/>
  <c r="U138" i="60"/>
  <c r="T138" i="60"/>
  <c r="S138" i="60"/>
  <c r="R138" i="60"/>
  <c r="Q138" i="60"/>
  <c r="P138" i="60"/>
  <c r="N138" i="60"/>
  <c r="M138" i="60"/>
  <c r="L138" i="60"/>
  <c r="K138" i="60"/>
  <c r="J138" i="60"/>
  <c r="I138" i="60"/>
  <c r="H138" i="60"/>
  <c r="G138" i="60"/>
  <c r="W132" i="60"/>
  <c r="Y131" i="60"/>
  <c r="Z130" i="60"/>
  <c r="Y130" i="60"/>
  <c r="V130" i="60"/>
  <c r="U130" i="60"/>
  <c r="K130" i="60"/>
  <c r="Z129" i="60"/>
  <c r="Y129" i="60"/>
  <c r="X129" i="60"/>
  <c r="W129" i="60"/>
  <c r="V129" i="60"/>
  <c r="U129" i="60"/>
  <c r="T129" i="60"/>
  <c r="S129" i="60"/>
  <c r="R129" i="60"/>
  <c r="Q129" i="60"/>
  <c r="P129" i="60"/>
  <c r="N129" i="60"/>
  <c r="M129" i="60"/>
  <c r="Z128" i="60"/>
  <c r="Q128" i="60"/>
  <c r="P128" i="60"/>
  <c r="Z126" i="60"/>
  <c r="Z132" i="60" s="1"/>
  <c r="Y126" i="60"/>
  <c r="Y132" i="60" s="1"/>
  <c r="X126" i="60"/>
  <c r="X131" i="60" s="1"/>
  <c r="W126" i="60"/>
  <c r="W131" i="60" s="1"/>
  <c r="V126" i="60"/>
  <c r="U126" i="60"/>
  <c r="T126" i="60"/>
  <c r="S126" i="60"/>
  <c r="R126" i="60"/>
  <c r="Q126" i="60"/>
  <c r="P126" i="60"/>
  <c r="N126" i="60"/>
  <c r="M126" i="60"/>
  <c r="L126" i="60"/>
  <c r="K126" i="60"/>
  <c r="J126" i="60"/>
  <c r="I126" i="60"/>
  <c r="H126" i="60"/>
  <c r="G126" i="60"/>
  <c r="W119"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14" i="60"/>
  <c r="Z120" i="60" s="1"/>
  <c r="Y114" i="60"/>
  <c r="Y119" i="60" s="1"/>
  <c r="X114" i="60"/>
  <c r="X119" i="60" s="1"/>
  <c r="W114" i="60"/>
  <c r="W120" i="60" s="1"/>
  <c r="V114" i="60"/>
  <c r="U114" i="60"/>
  <c r="T114" i="60"/>
  <c r="S114" i="60"/>
  <c r="R114" i="60"/>
  <c r="Q114" i="60"/>
  <c r="P114" i="60"/>
  <c r="N114" i="60"/>
  <c r="M114" i="60"/>
  <c r="L114" i="60"/>
  <c r="K114" i="60"/>
  <c r="J114" i="60"/>
  <c r="I114" i="60"/>
  <c r="H114" i="60"/>
  <c r="G114"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2" i="60"/>
  <c r="Z107" i="60" s="1"/>
  <c r="Y102" i="60"/>
  <c r="Y107" i="60" s="1"/>
  <c r="X102" i="60"/>
  <c r="W102" i="60"/>
  <c r="V102" i="60"/>
  <c r="U102" i="60"/>
  <c r="T102" i="60"/>
  <c r="S102" i="60"/>
  <c r="R102" i="60"/>
  <c r="Q102" i="60"/>
  <c r="P102" i="60"/>
  <c r="N102" i="60"/>
  <c r="M102" i="60"/>
  <c r="L102" i="60"/>
  <c r="K102" i="60"/>
  <c r="J102" i="60"/>
  <c r="I102" i="60"/>
  <c r="H102" i="60"/>
  <c r="G102" i="60"/>
  <c r="Z94" i="60"/>
  <c r="V94" i="60"/>
  <c r="U94" i="60"/>
  <c r="K94" i="60"/>
  <c r="G94" i="60"/>
  <c r="Z93" i="60"/>
  <c r="Y93" i="60"/>
  <c r="X93" i="60"/>
  <c r="W93" i="60"/>
  <c r="V93" i="60"/>
  <c r="U93" i="60"/>
  <c r="T93" i="60"/>
  <c r="S93" i="60"/>
  <c r="R93" i="60"/>
  <c r="Q93" i="60"/>
  <c r="P93" i="60"/>
  <c r="N93" i="60"/>
  <c r="M93" i="60"/>
  <c r="L93" i="60"/>
  <c r="Z92" i="60"/>
  <c r="Q92" i="60"/>
  <c r="P92" i="60"/>
  <c r="Z90" i="60"/>
  <c r="Z95" i="60" s="1"/>
  <c r="Y90" i="60"/>
  <c r="Y96" i="60" s="1"/>
  <c r="X90" i="60"/>
  <c r="X96" i="60" s="1"/>
  <c r="W90" i="60"/>
  <c r="W95" i="60" s="1"/>
  <c r="V90" i="60"/>
  <c r="U90" i="60"/>
  <c r="T90" i="60"/>
  <c r="S90" i="60"/>
  <c r="R90" i="60"/>
  <c r="Q90" i="60"/>
  <c r="P90" i="60"/>
  <c r="N90" i="60"/>
  <c r="M90" i="60"/>
  <c r="L90" i="60"/>
  <c r="K90" i="60"/>
  <c r="J90" i="60"/>
  <c r="I90" i="60"/>
  <c r="H90" i="60"/>
  <c r="G90" i="60"/>
  <c r="Z82" i="60"/>
  <c r="Y82" i="60"/>
  <c r="V82" i="60"/>
  <c r="P82" i="60"/>
  <c r="K82" i="60"/>
  <c r="Z81" i="60"/>
  <c r="Y81" i="60"/>
  <c r="X81" i="60"/>
  <c r="W81" i="60"/>
  <c r="V81" i="60"/>
  <c r="U81" i="60"/>
  <c r="T81" i="60"/>
  <c r="S81" i="60"/>
  <c r="R81" i="60"/>
  <c r="Q81" i="60"/>
  <c r="P81" i="60"/>
  <c r="M81" i="60"/>
  <c r="L81" i="60"/>
  <c r="Z80" i="60"/>
  <c r="Y80" i="60"/>
  <c r="V80" i="60"/>
  <c r="Q80" i="60"/>
  <c r="K80" i="60"/>
  <c r="G80" i="60"/>
  <c r="Z78" i="60"/>
  <c r="Z84" i="60" s="1"/>
  <c r="Y78" i="60"/>
  <c r="Y84" i="60" s="1"/>
  <c r="X78" i="60"/>
  <c r="X83" i="60" s="1"/>
  <c r="W78" i="60"/>
  <c r="W83" i="60" s="1"/>
  <c r="V78" i="60"/>
  <c r="V83" i="60" s="1"/>
  <c r="U78" i="60"/>
  <c r="T78" i="60"/>
  <c r="S78" i="60"/>
  <c r="R78" i="60"/>
  <c r="Q78" i="60"/>
  <c r="P78" i="60"/>
  <c r="N78" i="60"/>
  <c r="M78" i="60"/>
  <c r="L78" i="60"/>
  <c r="K78" i="60"/>
  <c r="J78" i="60"/>
  <c r="I78" i="60"/>
  <c r="H78" i="60"/>
  <c r="G78"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66" i="60"/>
  <c r="Z71" i="60" s="1"/>
  <c r="Y66" i="60"/>
  <c r="Y72" i="60" s="1"/>
  <c r="X66" i="60"/>
  <c r="X71" i="60" s="1"/>
  <c r="W66" i="60"/>
  <c r="W72" i="60" s="1"/>
  <c r="V66" i="60"/>
  <c r="V71" i="60" s="1"/>
  <c r="U66" i="60"/>
  <c r="T66" i="60"/>
  <c r="S66" i="60"/>
  <c r="R66" i="60"/>
  <c r="Q66" i="60"/>
  <c r="P66" i="60"/>
  <c r="N66" i="60"/>
  <c r="M66" i="60"/>
  <c r="L66" i="60"/>
  <c r="K66" i="60"/>
  <c r="J66" i="60"/>
  <c r="I66" i="60"/>
  <c r="H66" i="60"/>
  <c r="G66"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54" i="60"/>
  <c r="Z60" i="60" s="1"/>
  <c r="Y54" i="60"/>
  <c r="Y59" i="60" s="1"/>
  <c r="X54" i="60"/>
  <c r="X60" i="60" s="1"/>
  <c r="W54" i="60"/>
  <c r="W59" i="60" s="1"/>
  <c r="V54" i="60"/>
  <c r="U54" i="60"/>
  <c r="T54" i="60"/>
  <c r="S54" i="60"/>
  <c r="R54" i="60"/>
  <c r="Q54" i="60"/>
  <c r="P54" i="60"/>
  <c r="N54" i="60"/>
  <c r="M54" i="60"/>
  <c r="L54" i="60"/>
  <c r="K54" i="60"/>
  <c r="J54" i="60"/>
  <c r="I54" i="60"/>
  <c r="H54" i="60"/>
  <c r="G54"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2" i="60"/>
  <c r="Z47" i="60" s="1"/>
  <c r="Y42" i="60"/>
  <c r="Y48" i="60" s="1"/>
  <c r="X42" i="60"/>
  <c r="X47" i="60" s="1"/>
  <c r="W42" i="60"/>
  <c r="W48" i="60" s="1"/>
  <c r="V42" i="60"/>
  <c r="U42" i="60"/>
  <c r="T42" i="60"/>
  <c r="S42" i="60"/>
  <c r="R42" i="60"/>
  <c r="Q42" i="60"/>
  <c r="P42" i="60"/>
  <c r="N42" i="60"/>
  <c r="M42" i="60"/>
  <c r="L42" i="60"/>
  <c r="K42" i="60"/>
  <c r="J42" i="60"/>
  <c r="I42" i="60"/>
  <c r="H42" i="60"/>
  <c r="G42" i="60"/>
  <c r="W36"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Z30" i="60"/>
  <c r="Y30" i="60"/>
  <c r="Y36" i="60" s="1"/>
  <c r="X30" i="60"/>
  <c r="X36" i="60" s="1"/>
  <c r="W30" i="60"/>
  <c r="W35" i="60" s="1"/>
  <c r="V30" i="60"/>
  <c r="U30" i="60"/>
  <c r="T30" i="60"/>
  <c r="S30" i="60"/>
  <c r="R30" i="60"/>
  <c r="Q30" i="60"/>
  <c r="P30" i="60"/>
  <c r="N30" i="60"/>
  <c r="M30" i="60"/>
  <c r="L30" i="60"/>
  <c r="K30" i="60"/>
  <c r="J30" i="60"/>
  <c r="I30" i="60"/>
  <c r="H30" i="60"/>
  <c r="G30" i="60"/>
  <c r="Z22" i="60"/>
  <c r="Z190" i="60" s="1"/>
  <c r="Y22" i="60"/>
  <c r="Y190" i="60" s="1"/>
  <c r="V22" i="60"/>
  <c r="U22" i="60"/>
  <c r="Q22" i="60"/>
  <c r="P22" i="60"/>
  <c r="K22" i="60"/>
  <c r="G22" i="60"/>
  <c r="Z21" i="60"/>
  <c r="Z189" i="60" s="1"/>
  <c r="Y21" i="60"/>
  <c r="Y189" i="60" s="1"/>
  <c r="X21" i="60"/>
  <c r="X189" i="60" s="1"/>
  <c r="W21" i="60"/>
  <c r="W189" i="60" s="1"/>
  <c r="V21" i="60"/>
  <c r="U21" i="60"/>
  <c r="T21" i="60"/>
  <c r="S21" i="60"/>
  <c r="R21" i="60"/>
  <c r="Q21" i="60"/>
  <c r="P21" i="60"/>
  <c r="N21" i="60"/>
  <c r="M21" i="60"/>
  <c r="L21" i="60"/>
  <c r="Z20" i="60"/>
  <c r="Y20" i="60"/>
  <c r="V20" i="60"/>
  <c r="U20" i="60"/>
  <c r="Q20" i="60"/>
  <c r="P20" i="60"/>
  <c r="K20" i="60"/>
  <c r="G20" i="60"/>
  <c r="Z18" i="60"/>
  <c r="Y18" i="60"/>
  <c r="X18" i="60"/>
  <c r="X23" i="60" s="1"/>
  <c r="X191" i="60" s="1"/>
  <c r="W18" i="60"/>
  <c r="W186" i="60" s="1"/>
  <c r="V18" i="60"/>
  <c r="U18" i="60"/>
  <c r="T18" i="60"/>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U183" i="59"/>
  <c r="AI13" i="45" s="1"/>
  <c r="T183" i="59"/>
  <c r="AH13" i="45" s="1"/>
  <c r="S183" i="59"/>
  <c r="AG13" i="45" s="1"/>
  <c r="R183" i="59"/>
  <c r="AF13" i="45" s="1"/>
  <c r="Q183" i="59"/>
  <c r="AE13" i="45" s="1"/>
  <c r="P183" i="59"/>
  <c r="N183" i="59"/>
  <c r="AD13" i="45" s="1"/>
  <c r="M183" i="59"/>
  <c r="AC13" i="45" s="1"/>
  <c r="L183" i="59"/>
  <c r="AB13" i="45" s="1"/>
  <c r="K183" i="59"/>
  <c r="AA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4" i="59"/>
  <c r="Z179" i="59" s="1"/>
  <c r="Y174" i="59"/>
  <c r="Y180" i="59" s="1"/>
  <c r="X174" i="59"/>
  <c r="X180" i="59" s="1"/>
  <c r="W174" i="59"/>
  <c r="W179" i="59" s="1"/>
  <c r="V174" i="59"/>
  <c r="U174" i="59"/>
  <c r="T174" i="59"/>
  <c r="S174" i="59"/>
  <c r="R174" i="59"/>
  <c r="Q174" i="59"/>
  <c r="P174" i="59"/>
  <c r="N174" i="59"/>
  <c r="M174" i="59"/>
  <c r="L174" i="59"/>
  <c r="K174" i="59"/>
  <c r="J174" i="59"/>
  <c r="I174" i="59"/>
  <c r="H174" i="59"/>
  <c r="G174"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2" i="59"/>
  <c r="Z168" i="59" s="1"/>
  <c r="Y162" i="59"/>
  <c r="Y168" i="59" s="1"/>
  <c r="X162" i="59"/>
  <c r="X167" i="59" s="1"/>
  <c r="W162" i="59"/>
  <c r="W167" i="59" s="1"/>
  <c r="V162" i="59"/>
  <c r="U162" i="59"/>
  <c r="T162" i="59"/>
  <c r="S162" i="59"/>
  <c r="R162" i="59"/>
  <c r="Q162" i="59"/>
  <c r="P162" i="59"/>
  <c r="N162" i="59"/>
  <c r="M162" i="59"/>
  <c r="L162" i="59"/>
  <c r="K162" i="59"/>
  <c r="J162" i="59"/>
  <c r="I162" i="59"/>
  <c r="H162" i="59"/>
  <c r="G162"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0" i="59"/>
  <c r="Z156" i="59" s="1"/>
  <c r="Y150" i="59"/>
  <c r="Y155" i="59" s="1"/>
  <c r="X150" i="59"/>
  <c r="X155" i="59" s="1"/>
  <c r="W150" i="59"/>
  <c r="W155" i="59" s="1"/>
  <c r="V150" i="59"/>
  <c r="U150" i="59"/>
  <c r="T150" i="59"/>
  <c r="S150" i="59"/>
  <c r="R150" i="59"/>
  <c r="Q150" i="59"/>
  <c r="P150" i="59"/>
  <c r="N150" i="59"/>
  <c r="M150" i="59"/>
  <c r="L150" i="59"/>
  <c r="K150" i="59"/>
  <c r="J150" i="59"/>
  <c r="I150" i="59"/>
  <c r="H150" i="59"/>
  <c r="G150"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38" i="59"/>
  <c r="Z143" i="59" s="1"/>
  <c r="Y138" i="59"/>
  <c r="Y143" i="59" s="1"/>
  <c r="X138" i="59"/>
  <c r="X143" i="59" s="1"/>
  <c r="W138" i="59"/>
  <c r="W144" i="59" s="1"/>
  <c r="V138" i="59"/>
  <c r="U138" i="59"/>
  <c r="T138" i="59"/>
  <c r="S138" i="59"/>
  <c r="R138" i="59"/>
  <c r="Q138" i="59"/>
  <c r="P138" i="59"/>
  <c r="N138" i="59"/>
  <c r="M138" i="59"/>
  <c r="L138" i="59"/>
  <c r="K138" i="59"/>
  <c r="J138" i="59"/>
  <c r="I138" i="59"/>
  <c r="H138" i="59"/>
  <c r="G138"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26" i="59"/>
  <c r="Z132" i="59" s="1"/>
  <c r="Y126" i="59"/>
  <c r="Y131" i="59" s="1"/>
  <c r="X126" i="59"/>
  <c r="X132" i="59" s="1"/>
  <c r="W126" i="59"/>
  <c r="W131" i="59" s="1"/>
  <c r="V126" i="59"/>
  <c r="U126" i="59"/>
  <c r="T126" i="59"/>
  <c r="S126" i="59"/>
  <c r="R126" i="59"/>
  <c r="Q126" i="59"/>
  <c r="P126" i="59"/>
  <c r="N126" i="59"/>
  <c r="M126" i="59"/>
  <c r="L126" i="59"/>
  <c r="K126" i="59"/>
  <c r="J126" i="59"/>
  <c r="I126" i="59"/>
  <c r="H126" i="59"/>
  <c r="G126"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4" i="59"/>
  <c r="Z119" i="59" s="1"/>
  <c r="Y114" i="59"/>
  <c r="Y120" i="59" s="1"/>
  <c r="X114" i="59"/>
  <c r="X119" i="59" s="1"/>
  <c r="W114" i="59"/>
  <c r="W120" i="59" s="1"/>
  <c r="V114" i="59"/>
  <c r="U114" i="59"/>
  <c r="T114" i="59"/>
  <c r="S114" i="59"/>
  <c r="R114" i="59"/>
  <c r="Q114" i="59"/>
  <c r="P114" i="59"/>
  <c r="N114" i="59"/>
  <c r="M114" i="59"/>
  <c r="L114" i="59"/>
  <c r="K114" i="59"/>
  <c r="J114" i="59"/>
  <c r="I114" i="59"/>
  <c r="H114" i="59"/>
  <c r="G114"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G107" i="59" s="1"/>
  <c r="Z102" i="59"/>
  <c r="Z108" i="59" s="1"/>
  <c r="Y102" i="59"/>
  <c r="Y107" i="59" s="1"/>
  <c r="X102" i="59"/>
  <c r="X108" i="59" s="1"/>
  <c r="W102" i="59"/>
  <c r="W108" i="59" s="1"/>
  <c r="V102" i="59"/>
  <c r="U102" i="59"/>
  <c r="T102" i="59"/>
  <c r="S102" i="59"/>
  <c r="R102" i="59"/>
  <c r="Q102" i="59"/>
  <c r="P102" i="59"/>
  <c r="N102" i="59"/>
  <c r="M102" i="59"/>
  <c r="L102" i="59"/>
  <c r="K102" i="59"/>
  <c r="J102" i="59"/>
  <c r="I102" i="59"/>
  <c r="H102" i="59"/>
  <c r="G102" i="59"/>
  <c r="Z96"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V95" i="59" s="1"/>
  <c r="U90" i="59"/>
  <c r="T90" i="59"/>
  <c r="S90" i="59"/>
  <c r="R90" i="59"/>
  <c r="Q90" i="59"/>
  <c r="P90" i="59"/>
  <c r="N90" i="59"/>
  <c r="M90" i="59"/>
  <c r="L90" i="59"/>
  <c r="K90" i="59"/>
  <c r="J90" i="59"/>
  <c r="I90" i="59"/>
  <c r="H90" i="59"/>
  <c r="G90"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78" i="59"/>
  <c r="Z83" i="59" s="1"/>
  <c r="Y78" i="59"/>
  <c r="Y84" i="59" s="1"/>
  <c r="X78" i="59"/>
  <c r="W78" i="59"/>
  <c r="W83" i="59" s="1"/>
  <c r="V78" i="59"/>
  <c r="V83" i="59" s="1"/>
  <c r="U78" i="59"/>
  <c r="T78" i="59"/>
  <c r="S78" i="59"/>
  <c r="R78" i="59"/>
  <c r="Q78" i="59"/>
  <c r="P78" i="59"/>
  <c r="N78" i="59"/>
  <c r="M78" i="59"/>
  <c r="L78" i="59"/>
  <c r="K78" i="59"/>
  <c r="J78" i="59"/>
  <c r="I78" i="59"/>
  <c r="H78" i="59"/>
  <c r="G78" i="59"/>
  <c r="Z70" i="59"/>
  <c r="Y70" i="59"/>
  <c r="V70" i="59"/>
  <c r="U70" i="59"/>
  <c r="Q70" i="59"/>
  <c r="P70" i="59"/>
  <c r="K70" i="59"/>
  <c r="G70" i="59"/>
  <c r="Z69" i="59"/>
  <c r="Y69" i="59"/>
  <c r="X69" i="59"/>
  <c r="W69" i="59"/>
  <c r="V69" i="59"/>
  <c r="U69" i="59"/>
  <c r="T69" i="59"/>
  <c r="S69" i="59"/>
  <c r="R69" i="59"/>
  <c r="Q69" i="59"/>
  <c r="P69" i="59"/>
  <c r="M69" i="59"/>
  <c r="Z68" i="59"/>
  <c r="Y68" i="59"/>
  <c r="Y74" i="59" s="1"/>
  <c r="V68" i="59"/>
  <c r="U68" i="59"/>
  <c r="Q68" i="59"/>
  <c r="P68" i="59"/>
  <c r="K68" i="59"/>
  <c r="G68" i="59"/>
  <c r="Z66" i="59"/>
  <c r="Z72" i="59" s="1"/>
  <c r="Y66" i="59"/>
  <c r="Y72" i="59" s="1"/>
  <c r="X66" i="59"/>
  <c r="X71" i="59" s="1"/>
  <c r="W66" i="59"/>
  <c r="W71" i="59" s="1"/>
  <c r="V66" i="59"/>
  <c r="V71" i="59" s="1"/>
  <c r="U66" i="59"/>
  <c r="T66" i="59"/>
  <c r="S66" i="59"/>
  <c r="R66" i="59"/>
  <c r="Q66" i="59"/>
  <c r="P66" i="59"/>
  <c r="N66" i="59"/>
  <c r="M66" i="59"/>
  <c r="L66" i="59"/>
  <c r="K66" i="59"/>
  <c r="J66" i="59"/>
  <c r="I66" i="59"/>
  <c r="H66" i="59"/>
  <c r="G66"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4" i="59"/>
  <c r="Z59" i="59" s="1"/>
  <c r="Y54" i="59"/>
  <c r="X54" i="59"/>
  <c r="X59" i="59" s="1"/>
  <c r="W54" i="59"/>
  <c r="W59" i="59" s="1"/>
  <c r="V54" i="59"/>
  <c r="U54" i="59"/>
  <c r="T54" i="59"/>
  <c r="S54" i="59"/>
  <c r="R54" i="59"/>
  <c r="Q54" i="59"/>
  <c r="P54" i="59"/>
  <c r="N54" i="59"/>
  <c r="M54" i="59"/>
  <c r="L54" i="59"/>
  <c r="K54" i="59"/>
  <c r="J54" i="59"/>
  <c r="I54" i="59"/>
  <c r="H54" i="59"/>
  <c r="G54" i="59"/>
  <c r="W48"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Z42" i="59"/>
  <c r="Y42" i="59"/>
  <c r="Y47" i="59" s="1"/>
  <c r="X42" i="59"/>
  <c r="X47" i="59" s="1"/>
  <c r="W42" i="59"/>
  <c r="W47" i="59" s="1"/>
  <c r="V42" i="59"/>
  <c r="U42" i="59"/>
  <c r="T42" i="59"/>
  <c r="S42" i="59"/>
  <c r="R42" i="59"/>
  <c r="Q42" i="59"/>
  <c r="P42" i="59"/>
  <c r="N42" i="59"/>
  <c r="M42" i="59"/>
  <c r="L42" i="59"/>
  <c r="K42" i="59"/>
  <c r="J42" i="59"/>
  <c r="I42" i="59"/>
  <c r="H42" i="59"/>
  <c r="G42"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U32" i="59"/>
  <c r="Q32" i="59"/>
  <c r="P32" i="59"/>
  <c r="K32" i="59"/>
  <c r="G32" i="59"/>
  <c r="Z30" i="59"/>
  <c r="Z35" i="59" s="1"/>
  <c r="Y30" i="59"/>
  <c r="Y35" i="59" s="1"/>
  <c r="X30" i="59"/>
  <c r="X36" i="59" s="1"/>
  <c r="W30" i="59"/>
  <c r="W36" i="59" s="1"/>
  <c r="V30" i="59"/>
  <c r="V35" i="59" s="1"/>
  <c r="U30" i="59"/>
  <c r="T30" i="59"/>
  <c r="S30" i="59"/>
  <c r="R30" i="59"/>
  <c r="Q30" i="59"/>
  <c r="P30" i="59"/>
  <c r="N30" i="59"/>
  <c r="M30" i="59"/>
  <c r="L30" i="59"/>
  <c r="K30" i="59"/>
  <c r="J30" i="59"/>
  <c r="I30" i="59"/>
  <c r="H30" i="59"/>
  <c r="G30" i="59"/>
  <c r="Z22" i="59"/>
  <c r="Z190" i="59" s="1"/>
  <c r="Y22" i="59"/>
  <c r="Y190" i="59" s="1"/>
  <c r="V22" i="59"/>
  <c r="U22" i="59"/>
  <c r="Q22" i="59"/>
  <c r="P22" i="59"/>
  <c r="K22" i="59"/>
  <c r="G22" i="59"/>
  <c r="Z21" i="59"/>
  <c r="Z189" i="59" s="1"/>
  <c r="Y21" i="59"/>
  <c r="Y189" i="59" s="1"/>
  <c r="X21" i="59"/>
  <c r="X189" i="59" s="1"/>
  <c r="W21" i="59"/>
  <c r="W189" i="59" s="1"/>
  <c r="V21" i="59"/>
  <c r="U21" i="59"/>
  <c r="T21" i="59"/>
  <c r="S21" i="59"/>
  <c r="R21" i="59"/>
  <c r="Q21" i="59"/>
  <c r="P21" i="59"/>
  <c r="M21" i="59"/>
  <c r="Z20" i="59"/>
  <c r="Z26" i="59" s="1"/>
  <c r="Z194" i="59" s="1"/>
  <c r="Y20" i="59"/>
  <c r="V20" i="59"/>
  <c r="U20" i="59"/>
  <c r="Q20" i="59"/>
  <c r="P20" i="59"/>
  <c r="K20" i="59"/>
  <c r="G20" i="59"/>
  <c r="Z18" i="59"/>
  <c r="Z23" i="59" s="1"/>
  <c r="Z191" i="59" s="1"/>
  <c r="Y18" i="59"/>
  <c r="Y24" i="59" s="1"/>
  <c r="Y192" i="59" s="1"/>
  <c r="X18" i="59"/>
  <c r="X23" i="59" s="1"/>
  <c r="X191" i="59" s="1"/>
  <c r="W18" i="59"/>
  <c r="W23" i="59" s="1"/>
  <c r="W191" i="59" s="1"/>
  <c r="V18" i="59"/>
  <c r="V23" i="59" s="1"/>
  <c r="U18" i="59"/>
  <c r="T18" i="59"/>
  <c r="S18" i="59"/>
  <c r="R18" i="59"/>
  <c r="Q18" i="59"/>
  <c r="P18" i="59"/>
  <c r="N18" i="59"/>
  <c r="M18" i="59"/>
  <c r="L18" i="59"/>
  <c r="K18" i="59"/>
  <c r="J18" i="59"/>
  <c r="I18" i="59"/>
  <c r="H18" i="59"/>
  <c r="G18" i="59"/>
  <c r="J189" i="56"/>
  <c r="I189" i="56"/>
  <c r="H189" i="56"/>
  <c r="G189" i="56"/>
  <c r="Z184" i="56"/>
  <c r="Y184" i="56"/>
  <c r="X184" i="56"/>
  <c r="W184" i="56"/>
  <c r="V184" i="56"/>
  <c r="U184" i="56"/>
  <c r="K48" i="45" s="1"/>
  <c r="AU48" i="45" s="1"/>
  <c r="T184" i="56"/>
  <c r="J48" i="45" s="1"/>
  <c r="AT48" i="45" s="1"/>
  <c r="S184" i="56"/>
  <c r="I48" i="45" s="1"/>
  <c r="AS48" i="45" s="1"/>
  <c r="R184" i="56"/>
  <c r="H48" i="45" s="1"/>
  <c r="AR48" i="45" s="1"/>
  <c r="Q184" i="56"/>
  <c r="G48" i="45" s="1"/>
  <c r="AQ48" i="45" s="1"/>
  <c r="P184" i="56"/>
  <c r="N184" i="56"/>
  <c r="F48" i="45" s="1"/>
  <c r="AP48" i="45" s="1"/>
  <c r="M184" i="56"/>
  <c r="E48" i="45" s="1"/>
  <c r="AO48" i="45" s="1"/>
  <c r="L184" i="56"/>
  <c r="D48" i="45" s="1"/>
  <c r="AN48" i="45" s="1"/>
  <c r="K184" i="56"/>
  <c r="C48" i="45" s="1"/>
  <c r="AM48" i="45" s="1"/>
  <c r="J184" i="56"/>
  <c r="I184" i="56"/>
  <c r="H184" i="56"/>
  <c r="G184" i="56"/>
  <c r="Z183" i="56"/>
  <c r="Y183" i="56"/>
  <c r="X183" i="56"/>
  <c r="W183" i="56"/>
  <c r="V183" i="56"/>
  <c r="U183" i="56"/>
  <c r="K47" i="45" s="1"/>
  <c r="T183" i="56"/>
  <c r="J47" i="45" s="1"/>
  <c r="S183" i="56"/>
  <c r="I47" i="45" s="1"/>
  <c r="R183" i="56"/>
  <c r="H47" i="45" s="1"/>
  <c r="Q183" i="56"/>
  <c r="G47" i="45" s="1"/>
  <c r="P183" i="56"/>
  <c r="N183" i="56"/>
  <c r="F47" i="45" s="1"/>
  <c r="M183" i="56"/>
  <c r="L183" i="56"/>
  <c r="K183" i="56"/>
  <c r="C47" i="45" s="1"/>
  <c r="J183" i="56"/>
  <c r="I183" i="56"/>
  <c r="H183" i="56"/>
  <c r="G183" i="56"/>
  <c r="Y180"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X95"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V187" i="56" s="1"/>
  <c r="L51" i="45" s="1"/>
  <c r="AV51" i="45" s="1"/>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2"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V71" i="56" s="1"/>
  <c r="U66" i="56"/>
  <c r="T66" i="56"/>
  <c r="S66" i="56"/>
  <c r="R66" i="56"/>
  <c r="Q66" i="56"/>
  <c r="P66" i="56"/>
  <c r="N66" i="56"/>
  <c r="M66" i="56"/>
  <c r="L66" i="56"/>
  <c r="K66" i="56"/>
  <c r="J66" i="56"/>
  <c r="I66" i="56"/>
  <c r="H66" i="56"/>
  <c r="G66" i="56"/>
  <c r="Y60"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V60" i="56" s="1"/>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Y24" i="56"/>
  <c r="Y192" i="56" s="1"/>
  <c r="Y23" i="56"/>
  <c r="Y191" i="56" s="1"/>
  <c r="Z22" i="56"/>
  <c r="Z190" i="56" s="1"/>
  <c r="Y22" i="56"/>
  <c r="Y190" i="56" s="1"/>
  <c r="V22" i="56"/>
  <c r="U22" i="56"/>
  <c r="Q22" i="56"/>
  <c r="P22" i="56"/>
  <c r="K22" i="56"/>
  <c r="G22" i="56"/>
  <c r="Z21" i="56"/>
  <c r="Z189" i="56" s="1"/>
  <c r="Y21" i="56"/>
  <c r="Y189" i="56" s="1"/>
  <c r="X21" i="56"/>
  <c r="X189" i="56" s="1"/>
  <c r="W21" i="56"/>
  <c r="W189" i="56" s="1"/>
  <c r="V21" i="56"/>
  <c r="V189" i="56" s="1"/>
  <c r="L53" i="45" s="1"/>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U184" i="55"/>
  <c r="K14" i="45" s="1"/>
  <c r="AU14" i="45" s="1"/>
  <c r="T184" i="55"/>
  <c r="J14" i="45" s="1"/>
  <c r="AT14" i="45" s="1"/>
  <c r="S184" i="55"/>
  <c r="I14" i="45" s="1"/>
  <c r="AS14" i="45" s="1"/>
  <c r="R184" i="55"/>
  <c r="H14" i="45" s="1"/>
  <c r="AR14" i="45" s="1"/>
  <c r="Q184" i="55"/>
  <c r="G14" i="45" s="1"/>
  <c r="AQ14" i="45" s="1"/>
  <c r="P184" i="55"/>
  <c r="N184" i="55"/>
  <c r="F14" i="45" s="1"/>
  <c r="AP14" i="45" s="1"/>
  <c r="M184" i="55"/>
  <c r="E14" i="45" s="1"/>
  <c r="AO14" i="45" s="1"/>
  <c r="L184" i="55"/>
  <c r="D14" i="45" s="1"/>
  <c r="AN14" i="45" s="1"/>
  <c r="K184" i="55"/>
  <c r="C14" i="45" s="1"/>
  <c r="AM14" i="45" s="1"/>
  <c r="J184" i="55"/>
  <c r="I184" i="55"/>
  <c r="H184" i="55"/>
  <c r="G184" i="55"/>
  <c r="Z183" i="55"/>
  <c r="Y183" i="55"/>
  <c r="X183" i="55"/>
  <c r="W183" i="55"/>
  <c r="V183" i="55"/>
  <c r="U183" i="55"/>
  <c r="K13" i="45" s="1"/>
  <c r="AU13" i="45" s="1"/>
  <c r="T183" i="55"/>
  <c r="J13" i="45" s="1"/>
  <c r="S183" i="55"/>
  <c r="I13" i="45" s="1"/>
  <c r="R183" i="55"/>
  <c r="H13" i="45" s="1"/>
  <c r="AR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W168" i="55"/>
  <c r="W167"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U162" i="55"/>
  <c r="T162" i="55"/>
  <c r="S162" i="55"/>
  <c r="R162" i="55"/>
  <c r="Q162" i="55"/>
  <c r="P162" i="55"/>
  <c r="N162" i="55"/>
  <c r="M162" i="55"/>
  <c r="L162" i="55"/>
  <c r="K162" i="55"/>
  <c r="J162" i="55"/>
  <c r="I162" i="55"/>
  <c r="H162" i="55"/>
  <c r="G162" i="55"/>
  <c r="W156"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W120" i="55"/>
  <c r="Z119"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W83"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W48"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V19" i="55"/>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V23" i="55" s="1"/>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U111" i="53"/>
  <c r="T111" i="53"/>
  <c r="S111" i="53"/>
  <c r="R111" i="53"/>
  <c r="Q111" i="53"/>
  <c r="P111" i="53"/>
  <c r="N111" i="53"/>
  <c r="M111" i="53"/>
  <c r="L111" i="53"/>
  <c r="K111" i="53"/>
  <c r="J111" i="53"/>
  <c r="I111" i="53"/>
  <c r="H111" i="53"/>
  <c r="G111" i="53"/>
  <c r="W110"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T27" i="53"/>
  <c r="S27" i="53"/>
  <c r="R27" i="53"/>
  <c r="Q27" i="53"/>
  <c r="P27" i="53"/>
  <c r="N27" i="53"/>
  <c r="M27" i="53"/>
  <c r="L27" i="53"/>
  <c r="K27" i="53"/>
  <c r="J27" i="53"/>
  <c r="I27" i="53"/>
  <c r="H27" i="53"/>
  <c r="G27" i="53"/>
  <c r="Z22" i="53"/>
  <c r="Z190" i="53" s="1"/>
  <c r="Y22" i="53"/>
  <c r="Y190" i="53" s="1"/>
  <c r="X22" i="53"/>
  <c r="X190" i="53" s="1"/>
  <c r="V22" i="53"/>
  <c r="U22" i="53"/>
  <c r="Q22" i="53"/>
  <c r="P22" i="53"/>
  <c r="K22" i="53"/>
  <c r="G22" i="53"/>
  <c r="Z21" i="53"/>
  <c r="Z189" i="53" s="1"/>
  <c r="Y21" i="53"/>
  <c r="Y189" i="53" s="1"/>
  <c r="X21" i="53"/>
  <c r="X189" i="53" s="1"/>
  <c r="W21" i="53"/>
  <c r="W189" i="53" s="1"/>
  <c r="V21" i="53"/>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V19" i="53"/>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U135" i="49"/>
  <c r="T135" i="49"/>
  <c r="S135" i="49"/>
  <c r="R135" i="49"/>
  <c r="Q135" i="49"/>
  <c r="P135" i="49"/>
  <c r="N135" i="49"/>
  <c r="M135" i="49"/>
  <c r="L135" i="49"/>
  <c r="K135" i="49"/>
  <c r="J135" i="49"/>
  <c r="I135" i="49"/>
  <c r="H135" i="49"/>
  <c r="G135" i="49"/>
  <c r="Z130" i="49"/>
  <c r="Y130" i="49"/>
  <c r="X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T186" i="49" s="1"/>
  <c r="V31" i="45" s="1"/>
  <c r="S18" i="49"/>
  <c r="R18" i="49"/>
  <c r="Q18" i="49"/>
  <c r="P18" i="49"/>
  <c r="N18" i="49"/>
  <c r="M18" i="49"/>
  <c r="L18" i="49"/>
  <c r="K18" i="49"/>
  <c r="J18" i="49"/>
  <c r="I18" i="49"/>
  <c r="H18" i="49"/>
  <c r="G18" i="49"/>
  <c r="Z16" i="49"/>
  <c r="Z184" i="49" s="1"/>
  <c r="Y16" i="49"/>
  <c r="Y184" i="49" s="1"/>
  <c r="X16" i="49"/>
  <c r="X184" i="49" s="1"/>
  <c r="W16" i="49"/>
  <c r="W184" i="49" s="1"/>
  <c r="V16" i="49"/>
  <c r="U16" i="49"/>
  <c r="T16" i="49"/>
  <c r="S16" i="49"/>
  <c r="R16" i="49"/>
  <c r="Q16" i="49"/>
  <c r="P16" i="49"/>
  <c r="N16" i="49"/>
  <c r="M16" i="49"/>
  <c r="L16" i="49"/>
  <c r="K16" i="49"/>
  <c r="J16" i="49"/>
  <c r="I16" i="49"/>
  <c r="H16" i="49"/>
  <c r="G16" i="49"/>
  <c r="Z15" i="49"/>
  <c r="Z183" i="49" s="1"/>
  <c r="Y15" i="49"/>
  <c r="X15" i="49"/>
  <c r="X24" i="49" s="1"/>
  <c r="X192" i="49" s="1"/>
  <c r="W15" i="49"/>
  <c r="W183" i="49" s="1"/>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X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X32" i="52"/>
  <c r="X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V190" i="52" s="1"/>
  <c r="AJ69" i="45" s="1"/>
  <c r="U22" i="52"/>
  <c r="Q22" i="52"/>
  <c r="P22" i="52"/>
  <c r="K22" i="52"/>
  <c r="G22" i="52"/>
  <c r="Z21" i="52"/>
  <c r="Z189" i="52" s="1"/>
  <c r="Y21" i="52"/>
  <c r="Y189" i="52" s="1"/>
  <c r="X21" i="52"/>
  <c r="X189" i="52" s="1"/>
  <c r="W21" i="52"/>
  <c r="W189" i="52"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X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U147" i="51"/>
  <c r="T147" i="51"/>
  <c r="S147" i="51"/>
  <c r="R147" i="51"/>
  <c r="Q147" i="51"/>
  <c r="P147" i="51"/>
  <c r="N147" i="51"/>
  <c r="M147" i="51"/>
  <c r="L147" i="51"/>
  <c r="K147" i="51"/>
  <c r="J147" i="51"/>
  <c r="I147" i="51"/>
  <c r="H147" i="51"/>
  <c r="G147" i="51"/>
  <c r="Z142" i="51"/>
  <c r="Y142" i="51"/>
  <c r="X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U99" i="51"/>
  <c r="T99" i="51"/>
  <c r="S99" i="51"/>
  <c r="R99" i="51"/>
  <c r="Q99" i="51"/>
  <c r="P99" i="51"/>
  <c r="N99" i="51"/>
  <c r="M99" i="51"/>
  <c r="L99" i="51"/>
  <c r="K99" i="51"/>
  <c r="J99" i="51"/>
  <c r="I99" i="51"/>
  <c r="H99" i="51"/>
  <c r="G99" i="51"/>
  <c r="Z94" i="51"/>
  <c r="Y94" i="51"/>
  <c r="X94" i="51"/>
  <c r="V94" i="51"/>
  <c r="U94" i="51"/>
  <c r="T94" i="51"/>
  <c r="Q94" i="51"/>
  <c r="P94" i="51"/>
  <c r="K94" i="51"/>
  <c r="G94" i="51"/>
  <c r="Z93" i="51"/>
  <c r="Y93" i="51"/>
  <c r="X93" i="51"/>
  <c r="W93" i="51"/>
  <c r="V93" i="51"/>
  <c r="U93" i="51"/>
  <c r="T93" i="51"/>
  <c r="S93" i="51"/>
  <c r="R93" i="51"/>
  <c r="Q93" i="51"/>
  <c r="P93" i="51"/>
  <c r="N93" i="51"/>
  <c r="M93" i="51"/>
  <c r="L93" i="51"/>
  <c r="K93" i="51"/>
  <c r="Z92" i="51"/>
  <c r="Y92" i="51"/>
  <c r="X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Y58" i="51"/>
  <c r="X58" i="51"/>
  <c r="V58" i="51"/>
  <c r="U58" i="51"/>
  <c r="Q58" i="51"/>
  <c r="P58" i="51"/>
  <c r="K58" i="51"/>
  <c r="G58" i="51"/>
  <c r="Z57" i="51"/>
  <c r="Y57" i="51"/>
  <c r="X57" i="51"/>
  <c r="W57" i="51"/>
  <c r="V57" i="51"/>
  <c r="U57" i="51"/>
  <c r="T57" i="51"/>
  <c r="S57" i="51"/>
  <c r="R57" i="51"/>
  <c r="Q57" i="51"/>
  <c r="P57" i="51"/>
  <c r="N57" i="51"/>
  <c r="M57" i="51"/>
  <c r="L57" i="51"/>
  <c r="K57" i="51"/>
  <c r="Z56" i="51"/>
  <c r="Y56" i="51"/>
  <c r="X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Y34" i="51"/>
  <c r="X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U27" i="51"/>
  <c r="T27" i="51"/>
  <c r="S27" i="51"/>
  <c r="R27" i="51"/>
  <c r="Q27" i="51"/>
  <c r="P27" i="51"/>
  <c r="N27" i="51"/>
  <c r="M27" i="51"/>
  <c r="L27" i="51"/>
  <c r="K27" i="51"/>
  <c r="J27" i="51"/>
  <c r="I27" i="51"/>
  <c r="H27" i="51"/>
  <c r="G27" i="51"/>
  <c r="Z22" i="51"/>
  <c r="Z190" i="51" s="1"/>
  <c r="Y22" i="51"/>
  <c r="Y190" i="51" s="1"/>
  <c r="X22" i="51"/>
  <c r="X190" i="51" s="1"/>
  <c r="V22" i="51"/>
  <c r="V190" i="51" s="1"/>
  <c r="L69" i="45" s="1"/>
  <c r="AV69" i="45" s="1"/>
  <c r="U22" i="51"/>
  <c r="T22" i="51"/>
  <c r="Q22" i="51"/>
  <c r="P22" i="51"/>
  <c r="K22" i="51"/>
  <c r="G22" i="51"/>
  <c r="Z21" i="51"/>
  <c r="Z189" i="51" s="1"/>
  <c r="Y21" i="51"/>
  <c r="Y189" i="51" s="1"/>
  <c r="X21" i="51"/>
  <c r="X189" i="51" s="1"/>
  <c r="W21" i="51"/>
  <c r="W189" i="51" s="1"/>
  <c r="V21" i="51"/>
  <c r="U21" i="51"/>
  <c r="T21" i="51"/>
  <c r="S21" i="51"/>
  <c r="R21" i="51"/>
  <c r="Q21" i="51"/>
  <c r="P21" i="51"/>
  <c r="N21" i="51"/>
  <c r="M21" i="51"/>
  <c r="L21" i="51"/>
  <c r="K21" i="51"/>
  <c r="Z20" i="51"/>
  <c r="Z188" i="51" s="1"/>
  <c r="Y20" i="51"/>
  <c r="Y188" i="51" s="1"/>
  <c r="X20" i="51"/>
  <c r="X188" i="51" s="1"/>
  <c r="V20" i="51"/>
  <c r="U20" i="51"/>
  <c r="T20" i="51"/>
  <c r="Q20" i="51"/>
  <c r="P20" i="51"/>
  <c r="K20" i="51"/>
  <c r="G20" i="51"/>
  <c r="Z19" i="51"/>
  <c r="Z187" i="51" s="1"/>
  <c r="Y19" i="51"/>
  <c r="Y187" i="51" s="1"/>
  <c r="X19" i="51"/>
  <c r="X187" i="51" s="1"/>
  <c r="W19" i="51"/>
  <c r="W187" i="51" s="1"/>
  <c r="V19" i="51"/>
  <c r="U19" i="51"/>
  <c r="U187" i="51" s="1"/>
  <c r="K66" i="45" s="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X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X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U75" i="39"/>
  <c r="T75" i="39"/>
  <c r="S75" i="39"/>
  <c r="R75" i="39"/>
  <c r="Q75" i="39"/>
  <c r="P75" i="39"/>
  <c r="N75" i="39"/>
  <c r="M75" i="39"/>
  <c r="L75" i="39"/>
  <c r="K75" i="39"/>
  <c r="J75" i="39"/>
  <c r="I75" i="39"/>
  <c r="H75" i="39"/>
  <c r="G75" i="39"/>
  <c r="Z70" i="39"/>
  <c r="Y70" i="39"/>
  <c r="X70" i="39"/>
  <c r="V70" i="39"/>
  <c r="U70" i="39"/>
  <c r="T70" i="39"/>
  <c r="Q70" i="39"/>
  <c r="P70" i="39"/>
  <c r="K70" i="39"/>
  <c r="G70" i="39"/>
  <c r="Z69" i="39"/>
  <c r="Y69" i="39"/>
  <c r="X69" i="39"/>
  <c r="W69" i="39"/>
  <c r="V69" i="39"/>
  <c r="U69" i="39"/>
  <c r="T69" i="39"/>
  <c r="S69" i="39"/>
  <c r="R69" i="39"/>
  <c r="Q69" i="39"/>
  <c r="P69" i="39"/>
  <c r="N69" i="39"/>
  <c r="M69" i="39"/>
  <c r="L69" i="39"/>
  <c r="K69" i="39"/>
  <c r="Z68" i="39"/>
  <c r="Y68" i="39"/>
  <c r="X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U63" i="39"/>
  <c r="T63" i="39"/>
  <c r="S63" i="39"/>
  <c r="R63" i="39"/>
  <c r="Q63" i="39"/>
  <c r="P63" i="39"/>
  <c r="N63" i="39"/>
  <c r="M63" i="39"/>
  <c r="L63" i="39"/>
  <c r="K63" i="39"/>
  <c r="J63" i="39"/>
  <c r="I63" i="39"/>
  <c r="H63" i="39"/>
  <c r="G63" i="39"/>
  <c r="Z58" i="39"/>
  <c r="Y58" i="39"/>
  <c r="X58" i="39"/>
  <c r="V58" i="39"/>
  <c r="U58" i="39"/>
  <c r="Q58" i="39"/>
  <c r="P58" i="39"/>
  <c r="K58" i="39"/>
  <c r="G58" i="39"/>
  <c r="Z57" i="39"/>
  <c r="Y57" i="39"/>
  <c r="X57" i="39"/>
  <c r="W57" i="39"/>
  <c r="V57" i="39"/>
  <c r="U57" i="39"/>
  <c r="T57" i="39"/>
  <c r="S57" i="39"/>
  <c r="R57" i="39"/>
  <c r="Q57" i="39"/>
  <c r="P57" i="39"/>
  <c r="N57" i="39"/>
  <c r="M57" i="39"/>
  <c r="L57" i="39"/>
  <c r="K57" i="39"/>
  <c r="Z56" i="39"/>
  <c r="Y56" i="39"/>
  <c r="X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D47" i="45"/>
  <c r="R47" i="45"/>
  <c r="Q47" i="45"/>
  <c r="P47" i="45"/>
  <c r="O47" i="45"/>
  <c r="E47" i="45"/>
  <c r="D47" i="45"/>
  <c r="R13" i="45"/>
  <c r="P13" i="45"/>
  <c r="O13" i="45"/>
  <c r="E13" i="45"/>
  <c r="D13" i="45"/>
  <c r="V189" i="59" l="1"/>
  <c r="AJ19" i="45" s="1"/>
  <c r="V23" i="60"/>
  <c r="V179" i="60"/>
  <c r="V189" i="60"/>
  <c r="AJ53" i="45" s="1"/>
  <c r="AV53" i="45" s="1"/>
  <c r="V59" i="39"/>
  <c r="V60" i="39" s="1"/>
  <c r="V61" i="39" s="1"/>
  <c r="V83" i="39"/>
  <c r="V107" i="39"/>
  <c r="V108" i="39" s="1"/>
  <c r="V131" i="39"/>
  <c r="V47" i="51"/>
  <c r="V189" i="55"/>
  <c r="L19" i="45" s="1"/>
  <c r="AV19" i="45" s="1"/>
  <c r="V71" i="49"/>
  <c r="V72" i="49" s="1"/>
  <c r="V23" i="52"/>
  <c r="V155" i="51"/>
  <c r="V83" i="49"/>
  <c r="V84" i="49" s="1"/>
  <c r="V179" i="53"/>
  <c r="V180" i="53" s="1"/>
  <c r="V181" i="53" s="1"/>
  <c r="V59" i="51"/>
  <c r="V60" i="51" s="1"/>
  <c r="V47" i="49"/>
  <c r="V184" i="39"/>
  <c r="L29" i="45" s="1"/>
  <c r="AV29" i="45" s="1"/>
  <c r="V35" i="39"/>
  <c r="V36" i="39" s="1"/>
  <c r="V37" i="39" s="1"/>
  <c r="V38" i="39" s="1"/>
  <c r="V155" i="39"/>
  <c r="V156" i="39" s="1"/>
  <c r="V184" i="51"/>
  <c r="L63" i="45" s="1"/>
  <c r="AV63" i="45" s="1"/>
  <c r="V35" i="51"/>
  <c r="V36" i="51" s="1"/>
  <c r="V37" i="51" s="1"/>
  <c r="V107" i="51"/>
  <c r="V108" i="51" s="1"/>
  <c r="V109" i="51" s="1"/>
  <c r="V59" i="53"/>
  <c r="V60" i="53" s="1"/>
  <c r="V119" i="53"/>
  <c r="V120" i="53" s="1"/>
  <c r="V121" i="53" s="1"/>
  <c r="V122" i="53" s="1"/>
  <c r="V184" i="49"/>
  <c r="X29" i="45" s="1"/>
  <c r="V184" i="53"/>
  <c r="X63" i="45" s="1"/>
  <c r="V183" i="49"/>
  <c r="X28" i="45" s="1"/>
  <c r="V183" i="51"/>
  <c r="L62" i="45" s="1"/>
  <c r="V143" i="59"/>
  <c r="V144" i="59" s="1"/>
  <c r="V167" i="59"/>
  <c r="V168" i="59" s="1"/>
  <c r="V169" i="59" s="1"/>
  <c r="V170" i="59" s="1"/>
  <c r="V179" i="59"/>
  <c r="V180" i="59" s="1"/>
  <c r="V181" i="59" s="1"/>
  <c r="V182" i="59" s="1"/>
  <c r="V189" i="57"/>
  <c r="X19" i="45" s="1"/>
  <c r="V189" i="58"/>
  <c r="X53" i="45" s="1"/>
  <c r="V189" i="51"/>
  <c r="L68" i="45" s="1"/>
  <c r="V189" i="52"/>
  <c r="AJ68" i="45" s="1"/>
  <c r="V47" i="60"/>
  <c r="V48" i="60" s="1"/>
  <c r="V49" i="60" s="1"/>
  <c r="V50" i="60" s="1"/>
  <c r="V189" i="39"/>
  <c r="L34" i="45" s="1"/>
  <c r="AV34" i="45" s="1"/>
  <c r="V189" i="49"/>
  <c r="X34" i="45" s="1"/>
  <c r="V95" i="60"/>
  <c r="V143" i="60"/>
  <c r="V144" i="60" s="1"/>
  <c r="V145" i="60" s="1"/>
  <c r="V146" i="60" s="1"/>
  <c r="V189" i="53"/>
  <c r="X68" i="45" s="1"/>
  <c r="V107" i="60"/>
  <c r="V108" i="60" s="1"/>
  <c r="V109" i="60" s="1"/>
  <c r="V155" i="60"/>
  <c r="V156" i="60" s="1"/>
  <c r="V157" i="60" s="1"/>
  <c r="V158" i="60" s="1"/>
  <c r="V187" i="52"/>
  <c r="AJ66" i="45" s="1"/>
  <c r="V24" i="52"/>
  <c r="V25" i="52" s="1"/>
  <c r="V26" i="52" s="1"/>
  <c r="V187" i="49"/>
  <c r="X32" i="45" s="1"/>
  <c r="V187" i="55"/>
  <c r="L17" i="45" s="1"/>
  <c r="AV17" i="45" s="1"/>
  <c r="V35" i="55"/>
  <c r="V36" i="55" s="1"/>
  <c r="V37" i="55" s="1"/>
  <c r="V38" i="55" s="1"/>
  <c r="V179" i="57"/>
  <c r="V180" i="57" s="1"/>
  <c r="V187" i="39"/>
  <c r="L32" i="45" s="1"/>
  <c r="AV32" i="45" s="1"/>
  <c r="V187" i="51"/>
  <c r="L66" i="45" s="1"/>
  <c r="AV66" i="45" s="1"/>
  <c r="V143" i="57"/>
  <c r="V144" i="57" s="1"/>
  <c r="V145" i="57" s="1"/>
  <c r="V146" i="57" s="1"/>
  <c r="V167" i="57"/>
  <c r="V168" i="57" s="1"/>
  <c r="V187" i="58"/>
  <c r="X51" i="45" s="1"/>
  <c r="V187" i="53"/>
  <c r="X66" i="45" s="1"/>
  <c r="V47" i="56"/>
  <c r="V48" i="56" s="1"/>
  <c r="V49" i="56" s="1"/>
  <c r="V50" i="56" s="1"/>
  <c r="V187" i="57"/>
  <c r="X17" i="45" s="1"/>
  <c r="V143" i="58"/>
  <c r="V144" i="58" s="1"/>
  <c r="V145" i="58" s="1"/>
  <c r="V155" i="58"/>
  <c r="V156" i="58" s="1"/>
  <c r="V157" i="58" s="1"/>
  <c r="V186" i="56"/>
  <c r="L50" i="45" s="1"/>
  <c r="V186" i="58"/>
  <c r="X50" i="45" s="1"/>
  <c r="V186" i="49"/>
  <c r="X31" i="45" s="1"/>
  <c r="V186" i="53"/>
  <c r="X65" i="45" s="1"/>
  <c r="V186" i="39"/>
  <c r="L31" i="45" s="1"/>
  <c r="AV31" i="45" s="1"/>
  <c r="V186" i="51"/>
  <c r="L65" i="45" s="1"/>
  <c r="V190" i="53"/>
  <c r="X69" i="45" s="1"/>
  <c r="V188" i="56"/>
  <c r="L52" i="45" s="1"/>
  <c r="T20" i="39"/>
  <c r="T23" i="39" s="1"/>
  <c r="T24"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T72" i="56" s="1"/>
  <c r="T73" i="56" s="1"/>
  <c r="T74" i="56" s="1"/>
  <c r="X140" i="57"/>
  <c r="X146" i="57" s="1"/>
  <c r="T142" i="57"/>
  <c r="T68" i="49"/>
  <c r="T80" i="53"/>
  <c r="R94" i="55"/>
  <c r="V188" i="39"/>
  <c r="L33" i="45" s="1"/>
  <c r="V190" i="39"/>
  <c r="L35" i="45" s="1"/>
  <c r="V188" i="53"/>
  <c r="X67" i="45" s="1"/>
  <c r="V190" i="55"/>
  <c r="L20" i="45" s="1"/>
  <c r="H22" i="56"/>
  <c r="V61" i="56"/>
  <c r="V62" i="56" s="1"/>
  <c r="V190" i="59"/>
  <c r="AJ20" i="45" s="1"/>
  <c r="V190" i="49"/>
  <c r="X35" i="45" s="1"/>
  <c r="L116" i="55"/>
  <c r="L176" i="55"/>
  <c r="V190" i="56"/>
  <c r="L54" i="45" s="1"/>
  <c r="L34" i="60"/>
  <c r="V188" i="51"/>
  <c r="L67" i="45" s="1"/>
  <c r="V188" i="49"/>
  <c r="X33" i="45" s="1"/>
  <c r="V178" i="58"/>
  <c r="AT13" i="45"/>
  <c r="AU47" i="45"/>
  <c r="T189" i="60"/>
  <c r="AH53" i="45" s="1"/>
  <c r="T167" i="51"/>
  <c r="U183" i="51"/>
  <c r="K62" i="45" s="1"/>
  <c r="X186" i="52"/>
  <c r="X24" i="52"/>
  <c r="U187" i="52"/>
  <c r="AI66" i="45" s="1"/>
  <c r="AU66" i="45" s="1"/>
  <c r="T186" i="53"/>
  <c r="V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W24" i="60"/>
  <c r="W192" i="60" s="1"/>
  <c r="Z48" i="60"/>
  <c r="X70" i="60"/>
  <c r="X120" i="60"/>
  <c r="Y156" i="60"/>
  <c r="W36" i="57"/>
  <c r="Y132" i="57"/>
  <c r="Y156" i="57"/>
  <c r="V131" i="55"/>
  <c r="V132" i="55" s="1"/>
  <c r="V133" i="55" s="1"/>
  <c r="X168" i="59"/>
  <c r="T184" i="51"/>
  <c r="J63" i="45" s="1"/>
  <c r="AT63" i="45" s="1"/>
  <c r="U187" i="55"/>
  <c r="K17" i="45" s="1"/>
  <c r="AU17" i="45" s="1"/>
  <c r="W131" i="55"/>
  <c r="X154" i="55"/>
  <c r="U187" i="57"/>
  <c r="W17" i="45" s="1"/>
  <c r="W95" i="57"/>
  <c r="Y179" i="57"/>
  <c r="R187" i="58"/>
  <c r="T51" i="45" s="1"/>
  <c r="W35" i="55"/>
  <c r="X48" i="55"/>
  <c r="V71" i="55"/>
  <c r="V72" i="55" s="1"/>
  <c r="V73" i="55" s="1"/>
  <c r="Z107" i="55"/>
  <c r="X168" i="55"/>
  <c r="Z24" i="56"/>
  <c r="Z192" i="56" s="1"/>
  <c r="Z83" i="56"/>
  <c r="X107" i="56"/>
  <c r="X143" i="56"/>
  <c r="X130" i="59"/>
  <c r="V72" i="60"/>
  <c r="V73" i="60" s="1"/>
  <c r="V74" i="60" s="1"/>
  <c r="X132" i="60"/>
  <c r="W179" i="60"/>
  <c r="Y96" i="57"/>
  <c r="J187" i="58"/>
  <c r="S187" i="58"/>
  <c r="U51" i="45" s="1"/>
  <c r="T186" i="39"/>
  <c r="J31" i="45" s="1"/>
  <c r="AT31" i="45" s="1"/>
  <c r="U186" i="39"/>
  <c r="K31" i="45" s="1"/>
  <c r="AU31" i="45" s="1"/>
  <c r="U187" i="53"/>
  <c r="W66" i="45" s="1"/>
  <c r="X146" i="53"/>
  <c r="X132" i="55"/>
  <c r="U187" i="56"/>
  <c r="K51" i="45" s="1"/>
  <c r="AU51" i="45" s="1"/>
  <c r="W131" i="56"/>
  <c r="X120" i="59"/>
  <c r="X72" i="60"/>
  <c r="X80" i="60"/>
  <c r="Z180" i="60"/>
  <c r="W23" i="57"/>
  <c r="W191" i="57" s="1"/>
  <c r="X167" i="57"/>
  <c r="H82" i="49"/>
  <c r="R140" i="39"/>
  <c r="Y24" i="52"/>
  <c r="Y192" i="52" s="1"/>
  <c r="U187" i="49"/>
  <c r="W32" i="45" s="1"/>
  <c r="W37" i="53"/>
  <c r="X36" i="55"/>
  <c r="Z95" i="55"/>
  <c r="Z48" i="56"/>
  <c r="X131" i="56"/>
  <c r="Y144" i="56"/>
  <c r="V24" i="59"/>
  <c r="V25" i="59" s="1"/>
  <c r="W35" i="59"/>
  <c r="Z23" i="57"/>
  <c r="Z191" i="57" s="1"/>
  <c r="Y71" i="57"/>
  <c r="X130" i="57"/>
  <c r="X154" i="57"/>
  <c r="Y168" i="57"/>
  <c r="U187" i="58"/>
  <c r="W51" i="45" s="1"/>
  <c r="G47" i="53"/>
  <c r="W24" i="55"/>
  <c r="W192" i="55" s="1"/>
  <c r="U131" i="56"/>
  <c r="U132" i="56" s="1"/>
  <c r="U133" i="56" s="1"/>
  <c r="W72" i="59"/>
  <c r="Y132" i="59"/>
  <c r="U187" i="39"/>
  <c r="K32" i="45" s="1"/>
  <c r="AU32" i="45" s="1"/>
  <c r="W186" i="52"/>
  <c r="W24" i="52"/>
  <c r="W59" i="55"/>
  <c r="X35" i="56"/>
  <c r="W96" i="56"/>
  <c r="Y132" i="56"/>
  <c r="AT47" i="45"/>
  <c r="X144" i="59"/>
  <c r="Z186" i="59"/>
  <c r="X156" i="60"/>
  <c r="Z35" i="57"/>
  <c r="U184" i="39"/>
  <c r="K29" i="45" s="1"/>
  <c r="AU29" i="45" s="1"/>
  <c r="U189" i="56"/>
  <c r="K53" i="45" s="1"/>
  <c r="U189" i="57"/>
  <c r="W19" i="45" s="1"/>
  <c r="U189" i="58"/>
  <c r="W53" i="45" s="1"/>
  <c r="U189" i="60"/>
  <c r="AI53" i="45" s="1"/>
  <c r="U189" i="55"/>
  <c r="K19" i="45" s="1"/>
  <c r="U189" i="59"/>
  <c r="AI19" i="45" s="1"/>
  <c r="U155" i="59"/>
  <c r="U189" i="51"/>
  <c r="K68" i="45" s="1"/>
  <c r="U189" i="49"/>
  <c r="W34" i="45" s="1"/>
  <c r="U189" i="39"/>
  <c r="K34" i="45" s="1"/>
  <c r="AU34" i="45" s="1"/>
  <c r="U189" i="52"/>
  <c r="AI68" i="45" s="1"/>
  <c r="U189" i="53"/>
  <c r="W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R80" i="52"/>
  <c r="R83" i="52" s="1"/>
  <c r="R84" i="52" s="1"/>
  <c r="R164" i="52"/>
  <c r="R32" i="49"/>
  <c r="L46" i="49"/>
  <c r="H56" i="49"/>
  <c r="H59" i="49" s="1"/>
  <c r="H60" i="49" s="1"/>
  <c r="R56" i="49"/>
  <c r="L94" i="49"/>
  <c r="H104" i="49"/>
  <c r="L20" i="39"/>
  <c r="R34" i="39"/>
  <c r="L44" i="39"/>
  <c r="H58" i="39"/>
  <c r="H68" i="39"/>
  <c r="H70" i="39"/>
  <c r="H82" i="39"/>
  <c r="H92" i="39"/>
  <c r="R94" i="39"/>
  <c r="R190" i="39" s="1"/>
  <c r="H35" i="45" s="1"/>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R190" i="52" s="1"/>
  <c r="AF69" i="45" s="1"/>
  <c r="H44" i="52"/>
  <c r="R44" i="52"/>
  <c r="R56" i="52"/>
  <c r="L80" i="52"/>
  <c r="H82" i="52"/>
  <c r="R82" i="52"/>
  <c r="H106" i="52"/>
  <c r="H116" i="52"/>
  <c r="L118" i="52"/>
  <c r="L140" i="52"/>
  <c r="R142" i="52"/>
  <c r="R152" i="52"/>
  <c r="R155" i="52" s="1"/>
  <c r="R156" i="52" s="1"/>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88" i="51" s="1"/>
  <c r="H67" i="45" s="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R188" i="39" s="1"/>
  <c r="H33" i="45" s="1"/>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R47" i="55" s="1"/>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190" i="56" s="1"/>
  <c r="H54" i="45" s="1"/>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T72" i="39" s="1"/>
  <c r="T73" i="39" s="1"/>
  <c r="H176" i="39"/>
  <c r="L178" i="39"/>
  <c r="U188" i="51"/>
  <c r="K67" i="45" s="1"/>
  <c r="U190" i="51"/>
  <c r="K69" i="45" s="1"/>
  <c r="L32" i="51"/>
  <c r="L34" i="51"/>
  <c r="R44" i="51"/>
  <c r="R46" i="51"/>
  <c r="R190" i="51" s="1"/>
  <c r="H69" i="45" s="1"/>
  <c r="H56" i="51"/>
  <c r="H58" i="51"/>
  <c r="L68" i="51"/>
  <c r="H70" i="51"/>
  <c r="R80" i="51"/>
  <c r="H92" i="51"/>
  <c r="L104" i="51"/>
  <c r="H106" i="51"/>
  <c r="H116" i="51"/>
  <c r="R118" i="51"/>
  <c r="L128" i="51"/>
  <c r="H130" i="51"/>
  <c r="H142" i="51"/>
  <c r="R166" i="51"/>
  <c r="L176" i="51"/>
  <c r="H178" i="51"/>
  <c r="H20" i="52"/>
  <c r="L22" i="52"/>
  <c r="U190" i="52"/>
  <c r="AI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W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W69" i="45" s="1"/>
  <c r="L32" i="53"/>
  <c r="H34" i="53"/>
  <c r="H44" i="53"/>
  <c r="X44" i="53"/>
  <c r="L46" i="53"/>
  <c r="H68" i="53"/>
  <c r="X68" i="53"/>
  <c r="L70" i="53"/>
  <c r="T82" i="53"/>
  <c r="L92" i="53"/>
  <c r="R94" i="53"/>
  <c r="L116" i="53"/>
  <c r="H118" i="53"/>
  <c r="R118" i="53"/>
  <c r="L128" i="53"/>
  <c r="H130" i="53"/>
  <c r="H190" i="53" s="1"/>
  <c r="L142" i="53"/>
  <c r="L20" i="55"/>
  <c r="U188" i="55"/>
  <c r="K18" i="45" s="1"/>
  <c r="L22" i="55"/>
  <c r="R34" i="55"/>
  <c r="H44" i="55"/>
  <c r="R56" i="55"/>
  <c r="R58" i="55"/>
  <c r="H70" i="55"/>
  <c r="R82" i="55"/>
  <c r="L92" i="55"/>
  <c r="H116" i="55"/>
  <c r="H118" i="55"/>
  <c r="H128" i="55"/>
  <c r="L130" i="55"/>
  <c r="R140" i="55"/>
  <c r="R143" i="55" s="1"/>
  <c r="H142" i="55"/>
  <c r="R142" i="55"/>
  <c r="H164" i="55"/>
  <c r="R164" i="55"/>
  <c r="H20" i="56"/>
  <c r="L22" i="56"/>
  <c r="R46" i="56"/>
  <c r="L70" i="56"/>
  <c r="U190" i="59"/>
  <c r="AI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W67" i="45" s="1"/>
  <c r="U190" i="56"/>
  <c r="K54" i="45" s="1"/>
  <c r="T143" i="56"/>
  <c r="H140" i="57"/>
  <c r="H104" i="58"/>
  <c r="R142" i="57"/>
  <c r="R164" i="60"/>
  <c r="U188" i="39"/>
  <c r="K33" i="45" s="1"/>
  <c r="T47" i="39"/>
  <c r="U188" i="49"/>
  <c r="W33" i="45" s="1"/>
  <c r="U59" i="49"/>
  <c r="U190" i="55"/>
  <c r="K20" i="45" s="1"/>
  <c r="U179" i="56"/>
  <c r="U35" i="59"/>
  <c r="U36" i="59" s="1"/>
  <c r="U95" i="59"/>
  <c r="H118" i="57"/>
  <c r="U142" i="58"/>
  <c r="U190" i="39"/>
  <c r="K35" i="45" s="1"/>
  <c r="U155" i="56"/>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90" i="60" s="1"/>
  <c r="AE54" i="45" s="1"/>
  <c r="Q106" i="60"/>
  <c r="Q94" i="60"/>
  <c r="Q106" i="58"/>
  <c r="Q92" i="58"/>
  <c r="Q95" i="58" s="1"/>
  <c r="Q96" i="58" s="1"/>
  <c r="Q44" i="58"/>
  <c r="Q142" i="57"/>
  <c r="Q80" i="57"/>
  <c r="Q58" i="57"/>
  <c r="Q44" i="57"/>
  <c r="Q20" i="57"/>
  <c r="Q164" i="60"/>
  <c r="Q142" i="60"/>
  <c r="Q116" i="60"/>
  <c r="Q104" i="60"/>
  <c r="Q82" i="60"/>
  <c r="V166" i="60"/>
  <c r="V190" i="60" s="1"/>
  <c r="AJ54" i="45" s="1"/>
  <c r="V178" i="60"/>
  <c r="V56" i="57"/>
  <c r="V68" i="57"/>
  <c r="V82" i="57"/>
  <c r="V118" i="57"/>
  <c r="V176" i="57"/>
  <c r="V46" i="58"/>
  <c r="V56" i="58"/>
  <c r="V70" i="58"/>
  <c r="V128" i="58"/>
  <c r="V166" i="58"/>
  <c r="V68" i="60"/>
  <c r="V92" i="60"/>
  <c r="V128" i="60"/>
  <c r="V140" i="60"/>
  <c r="V152" i="60"/>
  <c r="V20" i="57"/>
  <c r="V34" i="57"/>
  <c r="V44" i="57"/>
  <c r="V58" i="57"/>
  <c r="V80" i="57"/>
  <c r="V92" i="57"/>
  <c r="V164" i="57"/>
  <c r="V178" i="57"/>
  <c r="V20" i="58"/>
  <c r="V92" i="58"/>
  <c r="V152" i="58"/>
  <c r="V154" i="58"/>
  <c r="V176" i="58"/>
  <c r="U176" i="58"/>
  <c r="U179" i="58" s="1"/>
  <c r="U167" i="56"/>
  <c r="U83" i="56"/>
  <c r="U84" i="56" s="1"/>
  <c r="U85" i="56" s="1"/>
  <c r="U86" i="56" s="1"/>
  <c r="U95" i="56"/>
  <c r="U119" i="56"/>
  <c r="U120" i="56" s="1"/>
  <c r="U143" i="56"/>
  <c r="U131" i="57"/>
  <c r="U132" i="57" s="1"/>
  <c r="U133" i="57" s="1"/>
  <c r="U134" i="57" s="1"/>
  <c r="U186" i="51"/>
  <c r="K65" i="45" s="1"/>
  <c r="U186" i="49"/>
  <c r="W31" i="45" s="1"/>
  <c r="U186" i="53"/>
  <c r="W65" i="45" s="1"/>
  <c r="U186" i="56"/>
  <c r="K50" i="45" s="1"/>
  <c r="U186" i="58"/>
  <c r="W50" i="45" s="1"/>
  <c r="U59" i="59"/>
  <c r="U60" i="59" s="1"/>
  <c r="U35" i="56"/>
  <c r="U36" i="56" s="1"/>
  <c r="U156" i="56"/>
  <c r="U143" i="59"/>
  <c r="U144" i="59" s="1"/>
  <c r="U131" i="60"/>
  <c r="U132" i="60" s="1"/>
  <c r="U184" i="49"/>
  <c r="W29" i="45" s="1"/>
  <c r="U184" i="53"/>
  <c r="W63" i="45" s="1"/>
  <c r="U184" i="51"/>
  <c r="K63" i="45" s="1"/>
  <c r="AU63" i="45" s="1"/>
  <c r="U183" i="39"/>
  <c r="K28" i="45" s="1"/>
  <c r="AU28" i="45" s="1"/>
  <c r="U183" i="53"/>
  <c r="W62" i="45" s="1"/>
  <c r="T183" i="53"/>
  <c r="V62" i="45" s="1"/>
  <c r="T183" i="51"/>
  <c r="J62" i="45" s="1"/>
  <c r="T184" i="39"/>
  <c r="J29" i="45" s="1"/>
  <c r="AT29" i="45" s="1"/>
  <c r="T184" i="49"/>
  <c r="V29" i="45" s="1"/>
  <c r="T184" i="53"/>
  <c r="V63" i="45" s="1"/>
  <c r="T186" i="56"/>
  <c r="J50" i="45" s="1"/>
  <c r="T186" i="60"/>
  <c r="AH50" i="45" s="1"/>
  <c r="T186" i="52"/>
  <c r="AH65" i="45" s="1"/>
  <c r="T186" i="51"/>
  <c r="J65" i="45" s="1"/>
  <c r="T187" i="51"/>
  <c r="J66" i="45" s="1"/>
  <c r="T187" i="55"/>
  <c r="J17" i="45" s="1"/>
  <c r="AT17" i="45" s="1"/>
  <c r="T187" i="39"/>
  <c r="J32" i="45" s="1"/>
  <c r="AT32" i="45" s="1"/>
  <c r="T187" i="49"/>
  <c r="V32" i="45" s="1"/>
  <c r="T187" i="53"/>
  <c r="V66" i="45" s="1"/>
  <c r="T187" i="56"/>
  <c r="J51" i="45" s="1"/>
  <c r="AT51" i="45" s="1"/>
  <c r="T187" i="57"/>
  <c r="V17" i="45" s="1"/>
  <c r="T187" i="58"/>
  <c r="V51" i="45" s="1"/>
  <c r="T187" i="52"/>
  <c r="AH66" i="45" s="1"/>
  <c r="AT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179" i="56" s="1"/>
  <c r="H180" i="56" s="1"/>
  <c r="H181" i="56" s="1"/>
  <c r="H34" i="59"/>
  <c r="H58" i="59"/>
  <c r="R80" i="59"/>
  <c r="H82" i="59"/>
  <c r="H118" i="59"/>
  <c r="L130" i="59"/>
  <c r="H152" i="59"/>
  <c r="L164" i="59"/>
  <c r="H178" i="59"/>
  <c r="R32" i="60"/>
  <c r="H34" i="60"/>
  <c r="L46" i="60"/>
  <c r="H92" i="60"/>
  <c r="L128" i="60"/>
  <c r="R166" i="60"/>
  <c r="R176" i="60"/>
  <c r="R179" i="60" s="1"/>
  <c r="R180" i="60" s="1"/>
  <c r="R181" i="60" s="1"/>
  <c r="R182" i="60" s="1"/>
  <c r="H116" i="57"/>
  <c r="R154" i="57"/>
  <c r="R164" i="57"/>
  <c r="L140" i="56"/>
  <c r="R154" i="56"/>
  <c r="H164" i="56"/>
  <c r="H22" i="59"/>
  <c r="R44" i="59"/>
  <c r="H56" i="59"/>
  <c r="R68" i="59"/>
  <c r="L70" i="59"/>
  <c r="R92" i="59"/>
  <c r="R95" i="59" s="1"/>
  <c r="R96" i="59" s="1"/>
  <c r="R97" i="59" s="1"/>
  <c r="R98" i="59" s="1"/>
  <c r="R104" i="59"/>
  <c r="H116" i="59"/>
  <c r="L128" i="59"/>
  <c r="R140" i="59"/>
  <c r="R143" i="59" s="1"/>
  <c r="R144" i="59" s="1"/>
  <c r="R145" i="59" s="1"/>
  <c r="R146" i="59" s="1"/>
  <c r="H142" i="59"/>
  <c r="L154" i="59"/>
  <c r="H166" i="59"/>
  <c r="L22" i="60"/>
  <c r="R44" i="60"/>
  <c r="H68" i="60"/>
  <c r="L82" i="60"/>
  <c r="R104" i="60"/>
  <c r="R107" i="60" s="1"/>
  <c r="R108"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R95" i="60" s="1"/>
  <c r="H94" i="60"/>
  <c r="L104" i="60"/>
  <c r="L106" i="60"/>
  <c r="H116" i="60"/>
  <c r="H119" i="60" s="1"/>
  <c r="H120" i="60" s="1"/>
  <c r="H121" i="60" s="1"/>
  <c r="H118" i="60"/>
  <c r="R140" i="60"/>
  <c r="R142" i="60"/>
  <c r="R152" i="60"/>
  <c r="H154" i="60"/>
  <c r="L164" i="60"/>
  <c r="L166" i="60"/>
  <c r="L32" i="57"/>
  <c r="R56" i="57"/>
  <c r="R59"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72" i="73" s="1"/>
  <c r="T32" i="73"/>
  <c r="T20" i="73"/>
  <c r="T176" i="72"/>
  <c r="T164" i="72"/>
  <c r="T167" i="72" s="1"/>
  <c r="T68" i="72"/>
  <c r="T56" i="72"/>
  <c r="T44" i="72"/>
  <c r="T20" i="72"/>
  <c r="T23" i="72" s="1"/>
  <c r="T152" i="71"/>
  <c r="T104" i="71"/>
  <c r="T92" i="71"/>
  <c r="T44" i="71"/>
  <c r="T176" i="70"/>
  <c r="T164" i="70"/>
  <c r="T152" i="73"/>
  <c r="T155" i="73" s="1"/>
  <c r="T156" i="73" s="1"/>
  <c r="T140" i="73"/>
  <c r="T143" i="73" s="1"/>
  <c r="T92" i="73"/>
  <c r="T95" i="73" s="1"/>
  <c r="T96"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60"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08"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H190" i="60" s="1"/>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34" i="56"/>
  <c r="L44" i="56"/>
  <c r="L46" i="56"/>
  <c r="L56" i="56"/>
  <c r="L58" i="56"/>
  <c r="R68" i="56"/>
  <c r="R71" i="56" s="1"/>
  <c r="R72" i="56" s="1"/>
  <c r="R73" i="56" s="1"/>
  <c r="R70" i="56"/>
  <c r="R80" i="56"/>
  <c r="H82" i="56"/>
  <c r="R92" i="56"/>
  <c r="R94" i="56"/>
  <c r="H104" i="56"/>
  <c r="R106" i="56"/>
  <c r="L116" i="56"/>
  <c r="L118" i="56"/>
  <c r="L128" i="56"/>
  <c r="L130" i="56"/>
  <c r="R140" i="56"/>
  <c r="H142" i="56"/>
  <c r="L154" i="56"/>
  <c r="R164" i="56"/>
  <c r="H166" i="56"/>
  <c r="L178" i="56"/>
  <c r="H20" i="59"/>
  <c r="R22" i="59"/>
  <c r="R35" i="59"/>
  <c r="R36" i="59" s="1"/>
  <c r="L32" i="59"/>
  <c r="H44" i="59"/>
  <c r="H47" i="59" s="1"/>
  <c r="H46" i="59"/>
  <c r="R56" i="59"/>
  <c r="R58" i="59"/>
  <c r="L68" i="59"/>
  <c r="H80" i="59"/>
  <c r="H92" i="59"/>
  <c r="H94" i="59"/>
  <c r="H104" i="59"/>
  <c r="H106" i="59"/>
  <c r="R116" i="59"/>
  <c r="R118" i="59"/>
  <c r="R128" i="59"/>
  <c r="R130" i="59"/>
  <c r="H140" i="59"/>
  <c r="H143" i="59" s="1"/>
  <c r="H144" i="59" s="1"/>
  <c r="H176" i="59"/>
  <c r="R178" i="59"/>
  <c r="H20" i="60"/>
  <c r="H32" i="60"/>
  <c r="H35" i="60" s="1"/>
  <c r="H36" i="60" s="1"/>
  <c r="H37" i="60" s="1"/>
  <c r="H44" i="60"/>
  <c r="R46" i="60"/>
  <c r="L56" i="60"/>
  <c r="L58" i="60"/>
  <c r="L80" i="60"/>
  <c r="R82" i="60"/>
  <c r="L94" i="60"/>
  <c r="H104" i="60"/>
  <c r="H106" i="60"/>
  <c r="L116" i="60"/>
  <c r="L118" i="60"/>
  <c r="R128" i="60"/>
  <c r="R131" i="60" s="1"/>
  <c r="R130" i="60"/>
  <c r="L154" i="60"/>
  <c r="H164" i="60"/>
  <c r="H166" i="60"/>
  <c r="H178" i="60"/>
  <c r="H20" i="57"/>
  <c r="H23" i="57" s="1"/>
  <c r="R22" i="57"/>
  <c r="R32" i="57"/>
  <c r="R35" i="57" s="1"/>
  <c r="R36" i="57" s="1"/>
  <c r="R37" i="57" s="1"/>
  <c r="R38" i="57" s="1"/>
  <c r="H44" i="57"/>
  <c r="R46" i="57"/>
  <c r="L56" i="57"/>
  <c r="L58" i="57"/>
  <c r="H80" i="57"/>
  <c r="R92" i="57"/>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56" i="48"/>
  <c r="V68" i="48"/>
  <c r="V20" i="48"/>
  <c r="V44" i="48"/>
  <c r="V49" i="48" s="1"/>
  <c r="V50" i="48" s="1"/>
  <c r="V82" i="48"/>
  <c r="V94" i="48"/>
  <c r="V116" i="48"/>
  <c r="V34" i="48"/>
  <c r="V58" i="48"/>
  <c r="V70" i="48"/>
  <c r="V92" i="48"/>
  <c r="V97" i="48" s="1"/>
  <c r="V98" i="48" s="1"/>
  <c r="V104" i="48"/>
  <c r="V128" i="48"/>
  <c r="V133" i="48" s="1"/>
  <c r="V134" i="48" s="1"/>
  <c r="V140" i="48"/>
  <c r="V154" i="48"/>
  <c r="V106" i="48"/>
  <c r="V118" i="48"/>
  <c r="V178" i="48"/>
  <c r="V176" i="48"/>
  <c r="V181" i="48" s="1"/>
  <c r="V182" i="48" s="1"/>
  <c r="V130" i="48"/>
  <c r="V152" i="48"/>
  <c r="V157" i="48" s="1"/>
  <c r="V158" i="48" s="1"/>
  <c r="V164" i="48"/>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04" i="72"/>
  <c r="V176" i="71"/>
  <c r="V140" i="71"/>
  <c r="V128" i="71"/>
  <c r="V32" i="71"/>
  <c r="V164" i="73"/>
  <c r="V116" i="73"/>
  <c r="V152" i="72"/>
  <c r="V140" i="72"/>
  <c r="V116" i="72"/>
  <c r="V116" i="71"/>
  <c r="V80" i="71"/>
  <c r="V56" i="71"/>
  <c r="V20" i="71"/>
  <c r="V80" i="73"/>
  <c r="V176" i="72"/>
  <c r="V56" i="72"/>
  <c r="V20" i="72"/>
  <c r="V92" i="71"/>
  <c r="V68" i="71"/>
  <c r="V104" i="70"/>
  <c r="V80" i="70"/>
  <c r="V176" i="69"/>
  <c r="V116" i="69"/>
  <c r="V121" i="69" s="1"/>
  <c r="V122" i="69" s="1"/>
  <c r="V20" i="69"/>
  <c r="V164" i="68"/>
  <c r="V32" i="68"/>
  <c r="V20" i="68"/>
  <c r="V104" i="68"/>
  <c r="V44" i="73"/>
  <c r="V92" i="72"/>
  <c r="V152" i="70"/>
  <c r="V104" i="69"/>
  <c r="V109" i="69" s="1"/>
  <c r="V110" i="69" s="1"/>
  <c r="V92" i="69"/>
  <c r="V56" i="68"/>
  <c r="V32" i="69"/>
  <c r="V32" i="73"/>
  <c r="V164" i="72"/>
  <c r="V80" i="72"/>
  <c r="V68" i="72"/>
  <c r="V164" i="71"/>
  <c r="V116" i="70"/>
  <c r="V92" i="70"/>
  <c r="V32" i="70"/>
  <c r="V20" i="70"/>
  <c r="V140" i="69"/>
  <c r="V128" i="69"/>
  <c r="V133" i="69" s="1"/>
  <c r="V134" i="69" s="1"/>
  <c r="V56" i="69"/>
  <c r="V61" i="69" s="1"/>
  <c r="V62" i="69" s="1"/>
  <c r="V176" i="68"/>
  <c r="V140" i="68"/>
  <c r="V128" i="68"/>
  <c r="V116" i="68"/>
  <c r="V92" i="68"/>
  <c r="V80" i="68"/>
  <c r="V68" i="68"/>
  <c r="V152" i="71"/>
  <c r="V164" i="70"/>
  <c r="V140" i="70"/>
  <c r="V68" i="69"/>
  <c r="V104" i="73"/>
  <c r="V20" i="73"/>
  <c r="V32" i="72"/>
  <c r="V176" i="70"/>
  <c r="V56" i="70"/>
  <c r="V164" i="69"/>
  <c r="V169" i="69" s="1"/>
  <c r="V170" i="69" s="1"/>
  <c r="V44" i="69"/>
  <c r="V44" i="68"/>
  <c r="V152" i="73"/>
  <c r="V44" i="70"/>
  <c r="V80" i="69"/>
  <c r="V85" i="69" s="1"/>
  <c r="V86" i="69" s="1"/>
  <c r="V140" i="73"/>
  <c r="V92" i="73"/>
  <c r="V68" i="73"/>
  <c r="V44" i="72"/>
  <c r="V104" i="71"/>
  <c r="V44" i="71"/>
  <c r="V128" i="70"/>
  <c r="V68" i="70"/>
  <c r="V152" i="69"/>
  <c r="V157" i="69" s="1"/>
  <c r="V158" i="69" s="1"/>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V19" i="45" s="1"/>
  <c r="T189" i="55"/>
  <c r="J19" i="45" s="1"/>
  <c r="T189" i="59"/>
  <c r="AH19" i="45" s="1"/>
  <c r="T189" i="58"/>
  <c r="V53" i="45" s="1"/>
  <c r="T189" i="51"/>
  <c r="J68" i="45" s="1"/>
  <c r="T189" i="39"/>
  <c r="J34" i="45" s="1"/>
  <c r="AT34" i="45" s="1"/>
  <c r="T189" i="52"/>
  <c r="AH68" i="45" s="1"/>
  <c r="T189" i="49"/>
  <c r="V34" i="45" s="1"/>
  <c r="T189" i="53"/>
  <c r="V68" i="45" s="1"/>
  <c r="AS13" i="45"/>
  <c r="AQ47" i="45"/>
  <c r="AR47" i="45"/>
  <c r="AS47" i="45"/>
  <c r="AQ13" i="45"/>
  <c r="Y35" i="58"/>
  <c r="Y47" i="58"/>
  <c r="W59" i="58"/>
  <c r="V71" i="58"/>
  <c r="V72" i="58" s="1"/>
  <c r="V73" i="58" s="1"/>
  <c r="V74" i="58" s="1"/>
  <c r="W72" i="58"/>
  <c r="V84" i="58"/>
  <c r="V85" i="58" s="1"/>
  <c r="V86" i="58" s="1"/>
  <c r="V95" i="58"/>
  <c r="V96" i="58" s="1"/>
  <c r="V97" i="58" s="1"/>
  <c r="V98" i="58" s="1"/>
  <c r="W96" i="58"/>
  <c r="Z107" i="58"/>
  <c r="W120" i="58"/>
  <c r="V132"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Z132" i="57"/>
  <c r="Z156" i="57"/>
  <c r="Z168" i="57"/>
  <c r="Z47" i="57"/>
  <c r="W24" i="57"/>
  <c r="W192" i="57" s="1"/>
  <c r="V35" i="57"/>
  <c r="V36" i="57" s="1"/>
  <c r="V37" i="57" s="1"/>
  <c r="V38" i="57" s="1"/>
  <c r="V47" i="57"/>
  <c r="V48" i="57" s="1"/>
  <c r="X72" i="57"/>
  <c r="W83" i="57"/>
  <c r="Y84" i="57"/>
  <c r="X143" i="57"/>
  <c r="Y144" i="57"/>
  <c r="T167" i="57"/>
  <c r="Z180" i="57"/>
  <c r="V23" i="57"/>
  <c r="W71" i="57"/>
  <c r="Z84" i="57"/>
  <c r="U95" i="57"/>
  <c r="W107" i="57"/>
  <c r="W119" i="57"/>
  <c r="Z144" i="57"/>
  <c r="V156" i="57"/>
  <c r="V157" i="57" s="1"/>
  <c r="X179" i="57"/>
  <c r="W60" i="60"/>
  <c r="V84" i="60"/>
  <c r="V85" i="60" s="1"/>
  <c r="V86" i="60" s="1"/>
  <c r="V96" i="60"/>
  <c r="V97" i="60" s="1"/>
  <c r="V98" i="60" s="1"/>
  <c r="V131" i="60"/>
  <c r="V132" i="60" s="1"/>
  <c r="W155" i="60"/>
  <c r="X179" i="60"/>
  <c r="Z144" i="60"/>
  <c r="X24" i="60"/>
  <c r="X192" i="60" s="1"/>
  <c r="U47" i="60"/>
  <c r="U48" i="60" s="1"/>
  <c r="Y60" i="60"/>
  <c r="Y71" i="60"/>
  <c r="Z72" i="60"/>
  <c r="U83" i="60"/>
  <c r="W84" i="60"/>
  <c r="Z96" i="60"/>
  <c r="Y108" i="60"/>
  <c r="Z119" i="60"/>
  <c r="U156" i="60"/>
  <c r="Y83" i="60"/>
  <c r="X186" i="60"/>
  <c r="Y35" i="60"/>
  <c r="Z59" i="60"/>
  <c r="Y95" i="60"/>
  <c r="W144" i="60"/>
  <c r="Y168" i="60"/>
  <c r="V180" i="60"/>
  <c r="V181" i="60" s="1"/>
  <c r="V182" i="60" s="1"/>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V97" i="59" s="1"/>
  <c r="V98" i="59" s="1"/>
  <c r="Y108" i="59"/>
  <c r="W119" i="59"/>
  <c r="Z131" i="59"/>
  <c r="U156" i="59"/>
  <c r="U157" i="59" s="1"/>
  <c r="Y95" i="59"/>
  <c r="Z180" i="59"/>
  <c r="Y36" i="59"/>
  <c r="V72" i="59"/>
  <c r="V73" i="59" s="1"/>
  <c r="Y83" i="59"/>
  <c r="X95" i="59"/>
  <c r="X107" i="59"/>
  <c r="W132" i="59"/>
  <c r="W156" i="59"/>
  <c r="W168" i="59"/>
  <c r="W180" i="59"/>
  <c r="V186" i="59"/>
  <c r="AJ16" i="45" s="1"/>
  <c r="Y47" i="56"/>
  <c r="X179" i="56"/>
  <c r="P186" i="56"/>
  <c r="U48" i="56"/>
  <c r="U49" i="56" s="1"/>
  <c r="U50" i="56" s="1"/>
  <c r="X59" i="56"/>
  <c r="Y120" i="56"/>
  <c r="U168" i="56"/>
  <c r="U169" i="56" s="1"/>
  <c r="Y71" i="56"/>
  <c r="Z36" i="56"/>
  <c r="Z60" i="56"/>
  <c r="V72" i="56"/>
  <c r="V73" i="56" s="1"/>
  <c r="Y84" i="56"/>
  <c r="W155" i="56"/>
  <c r="X156" i="56"/>
  <c r="X168" i="56"/>
  <c r="U180" i="56"/>
  <c r="U181" i="56" s="1"/>
  <c r="V36" i="56"/>
  <c r="V37" i="56" s="1"/>
  <c r="V38" i="56" s="1"/>
  <c r="U23" i="56"/>
  <c r="U24" i="56" s="1"/>
  <c r="X47" i="56"/>
  <c r="R59" i="56"/>
  <c r="R60" i="56" s="1"/>
  <c r="R61" i="56" s="1"/>
  <c r="R62" i="56" s="1"/>
  <c r="X71" i="56"/>
  <c r="X83" i="56"/>
  <c r="U96" i="56"/>
  <c r="W107" i="56"/>
  <c r="U144" i="56"/>
  <c r="U145" i="56" s="1"/>
  <c r="U146" i="56" s="1"/>
  <c r="Y156" i="56"/>
  <c r="Y168" i="56"/>
  <c r="W179" i="56"/>
  <c r="V47" i="55"/>
  <c r="Z179" i="55"/>
  <c r="Z59" i="55"/>
  <c r="W72" i="55"/>
  <c r="Z83" i="55"/>
  <c r="V143" i="55"/>
  <c r="V144" i="55" s="1"/>
  <c r="W144" i="55"/>
  <c r="V155" i="55"/>
  <c r="V156" i="55" s="1"/>
  <c r="V157" i="55" s="1"/>
  <c r="J187" i="55"/>
  <c r="N187" i="55"/>
  <c r="F17" i="45" s="1"/>
  <c r="AP17" i="45" s="1"/>
  <c r="W23" i="55"/>
  <c r="W191" i="55" s="1"/>
  <c r="X24" i="55"/>
  <c r="X192" i="55" s="1"/>
  <c r="K187" i="55"/>
  <c r="C17" i="45" s="1"/>
  <c r="AM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R62" i="45" s="1"/>
  <c r="K184" i="53"/>
  <c r="O63" i="45" s="1"/>
  <c r="H186" i="53"/>
  <c r="L186" i="53"/>
  <c r="P65" i="45" s="1"/>
  <c r="I187" i="53"/>
  <c r="M187" i="53"/>
  <c r="Q66" i="45" s="1"/>
  <c r="U23" i="53"/>
  <c r="U24" i="53" s="1"/>
  <c r="U25" i="53" s="1"/>
  <c r="U26" i="53" s="1"/>
  <c r="R83" i="53"/>
  <c r="R84" i="53" s="1"/>
  <c r="R85" i="53" s="1"/>
  <c r="Y109" i="53"/>
  <c r="U35" i="49"/>
  <c r="U36" i="49" s="1"/>
  <c r="V59" i="49"/>
  <c r="V60" i="49" s="1"/>
  <c r="T71" i="49"/>
  <c r="T72" i="49" s="1"/>
  <c r="Y167" i="49"/>
  <c r="R183" i="49"/>
  <c r="T28" i="45" s="1"/>
  <c r="X47" i="49"/>
  <c r="Y97" i="49"/>
  <c r="Y143" i="52"/>
  <c r="U59" i="52"/>
  <c r="U95" i="52"/>
  <c r="X131" i="52"/>
  <c r="X122" i="51"/>
  <c r="W169" i="49"/>
  <c r="Z25" i="49"/>
  <c r="Z193" i="49" s="1"/>
  <c r="W170" i="49"/>
  <c r="U107" i="49"/>
  <c r="U108" i="49" s="1"/>
  <c r="U109" i="49" s="1"/>
  <c r="J187" i="49"/>
  <c r="V35" i="49"/>
  <c r="Y98" i="49"/>
  <c r="W134" i="49"/>
  <c r="W157" i="49"/>
  <c r="Y179" i="49"/>
  <c r="X62" i="49"/>
  <c r="U119" i="49"/>
  <c r="U120" i="49" s="1"/>
  <c r="U121" i="49" s="1"/>
  <c r="U122" i="49" s="1"/>
  <c r="U155" i="49"/>
  <c r="U156" i="49" s="1"/>
  <c r="U157" i="49" s="1"/>
  <c r="U95" i="49"/>
  <c r="X61" i="49"/>
  <c r="Z74" i="49"/>
  <c r="X97" i="49"/>
  <c r="Y157" i="49"/>
  <c r="W182" i="49"/>
  <c r="W192" i="52"/>
  <c r="Y59" i="52"/>
  <c r="Y95" i="52"/>
  <c r="V107" i="52"/>
  <c r="V108" i="52" s="1"/>
  <c r="V155" i="52"/>
  <c r="V156" i="52" s="1"/>
  <c r="X192" i="52"/>
  <c r="Z107" i="52"/>
  <c r="Z155" i="52"/>
  <c r="X179" i="52"/>
  <c r="U186" i="52"/>
  <c r="AI65" i="45" s="1"/>
  <c r="AU65" i="45" s="1"/>
  <c r="W35" i="52"/>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X146" i="51"/>
  <c r="I186" i="51"/>
  <c r="M186" i="51"/>
  <c r="E65" i="45" s="1"/>
  <c r="J187" i="51"/>
  <c r="N187" i="51"/>
  <c r="F66" i="45" s="1"/>
  <c r="Z95" i="51"/>
  <c r="X145" i="51"/>
  <c r="Y167" i="51"/>
  <c r="Y98" i="39"/>
  <c r="Y73" i="39"/>
  <c r="Y25" i="39"/>
  <c r="Y193" i="39" s="1"/>
  <c r="U59" i="39"/>
  <c r="U60" i="39" s="1"/>
  <c r="Y62" i="39"/>
  <c r="U95" i="39"/>
  <c r="U96" i="39" s="1"/>
  <c r="W95" i="39"/>
  <c r="U155" i="39"/>
  <c r="Y61" i="39"/>
  <c r="W83" i="39"/>
  <c r="Y109" i="39"/>
  <c r="W145" i="39"/>
  <c r="Y169" i="39"/>
  <c r="W181" i="39"/>
  <c r="M187" i="39"/>
  <c r="E32" i="45" s="1"/>
  <c r="AO32" i="45" s="1"/>
  <c r="W47" i="39"/>
  <c r="W35" i="39"/>
  <c r="J186" i="39"/>
  <c r="N186" i="39"/>
  <c r="F31" i="45" s="1"/>
  <c r="AP31" i="45" s="1"/>
  <c r="W37" i="39"/>
  <c r="W73" i="39"/>
  <c r="W85" i="39"/>
  <c r="Y121" i="39"/>
  <c r="Y158" i="39"/>
  <c r="U47" i="39"/>
  <c r="U48" i="39" s="1"/>
  <c r="Y50" i="39"/>
  <c r="W143" i="39"/>
  <c r="Y146" i="39"/>
  <c r="I187" i="39"/>
  <c r="W25" i="39"/>
  <c r="W193" i="39" s="1"/>
  <c r="W133" i="39"/>
  <c r="U167" i="39"/>
  <c r="U168" i="39" s="1"/>
  <c r="U169" i="39" s="1"/>
  <c r="R155" i="55"/>
  <c r="R156" i="55" s="1"/>
  <c r="R157" i="55" s="1"/>
  <c r="R158" i="55" s="1"/>
  <c r="R189" i="53"/>
  <c r="T68" i="45" s="1"/>
  <c r="R119" i="57"/>
  <c r="R189" i="52"/>
  <c r="AF68" i="45" s="1"/>
  <c r="Q189" i="59"/>
  <c r="AE19" i="45" s="1"/>
  <c r="R189" i="51"/>
  <c r="H68" i="45" s="1"/>
  <c r="R189" i="59"/>
  <c r="AF19" i="45" s="1"/>
  <c r="R189" i="57"/>
  <c r="T19" i="45" s="1"/>
  <c r="S189" i="39"/>
  <c r="I34" i="45" s="1"/>
  <c r="AS34" i="45" s="1"/>
  <c r="S189" i="51"/>
  <c r="I68" i="45" s="1"/>
  <c r="Q189" i="53"/>
  <c r="S68" i="45" s="1"/>
  <c r="S189" i="58"/>
  <c r="U53" i="45" s="1"/>
  <c r="R190" i="53"/>
  <c r="T69" i="45" s="1"/>
  <c r="S187" i="53"/>
  <c r="U66" i="45" s="1"/>
  <c r="S187" i="55"/>
  <c r="I17" i="45" s="1"/>
  <c r="AS17" i="45" s="1"/>
  <c r="S187" i="49"/>
  <c r="U32" i="45" s="1"/>
  <c r="S187" i="57"/>
  <c r="U17" i="45" s="1"/>
  <c r="S187" i="56"/>
  <c r="I51" i="45" s="1"/>
  <c r="AS51" i="45" s="1"/>
  <c r="S187" i="51"/>
  <c r="I66" i="45" s="1"/>
  <c r="S187" i="39"/>
  <c r="I32" i="45" s="1"/>
  <c r="AS32" i="45" s="1"/>
  <c r="S184" i="53"/>
  <c r="U63" i="45" s="1"/>
  <c r="S184" i="39"/>
  <c r="I29" i="45" s="1"/>
  <c r="AS29" i="45" s="1"/>
  <c r="S184" i="51"/>
  <c r="I63" i="45" s="1"/>
  <c r="AS63" i="45" s="1"/>
  <c r="S184" i="49"/>
  <c r="U29" i="45" s="1"/>
  <c r="AG28" i="45"/>
  <c r="S183" i="39"/>
  <c r="I28" i="45" s="1"/>
  <c r="S183" i="49"/>
  <c r="U28" i="45" s="1"/>
  <c r="S187" i="52"/>
  <c r="AG66" i="45" s="1"/>
  <c r="S186" i="51"/>
  <c r="I65" i="45" s="1"/>
  <c r="S186" i="52"/>
  <c r="AG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T67" i="45" s="1"/>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8" i="39"/>
  <c r="N68" i="51"/>
  <c r="N71" i="51" s="1"/>
  <c r="T68" i="51"/>
  <c r="T71" i="51" s="1"/>
  <c r="T70" i="51"/>
  <c r="T80" i="51"/>
  <c r="T83" i="51" s="1"/>
  <c r="T82" i="51"/>
  <c r="T128" i="51"/>
  <c r="T166" i="51"/>
  <c r="T176" i="51"/>
  <c r="T179" i="51" s="1"/>
  <c r="T178" i="51"/>
  <c r="X44" i="52"/>
  <c r="X49" i="52" s="1"/>
  <c r="X68" i="52"/>
  <c r="X73" i="52" s="1"/>
  <c r="X70" i="52"/>
  <c r="X80" i="52"/>
  <c r="X85" i="52" s="1"/>
  <c r="N104" i="52"/>
  <c r="T104" i="52"/>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T120"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T48" i="60" s="1"/>
  <c r="X92" i="60"/>
  <c r="X98" i="60" s="1"/>
  <c r="T94" i="60"/>
  <c r="T104" i="60"/>
  <c r="R155" i="60"/>
  <c r="R156" i="60" s="1"/>
  <c r="R157" i="60" s="1"/>
  <c r="R158" i="60" s="1"/>
  <c r="T152" i="60"/>
  <c r="T176" i="60"/>
  <c r="T46" i="57"/>
  <c r="T56" i="57"/>
  <c r="T59" i="57" s="1"/>
  <c r="T60" i="57" s="1"/>
  <c r="X82" i="57"/>
  <c r="X176" i="57"/>
  <c r="X182" i="57" s="1"/>
  <c r="T178" i="57"/>
  <c r="X80" i="58"/>
  <c r="X85" i="58" s="1"/>
  <c r="X82" i="58"/>
  <c r="X94" i="58"/>
  <c r="X152" i="58"/>
  <c r="X158" i="58" s="1"/>
  <c r="R23" i="55"/>
  <c r="R24" i="55" s="1"/>
  <c r="R119" i="55"/>
  <c r="R35" i="56"/>
  <c r="R36" i="56" s="1"/>
  <c r="R71" i="57"/>
  <c r="R72" i="57" s="1"/>
  <c r="R73" i="57" s="1"/>
  <c r="R74" i="57" s="1"/>
  <c r="R107" i="58"/>
  <c r="R179" i="59"/>
  <c r="R131" i="57"/>
  <c r="R132" i="57" s="1"/>
  <c r="R133" i="57" s="1"/>
  <c r="R134" i="57" s="1"/>
  <c r="R131" i="58"/>
  <c r="R71" i="55"/>
  <c r="R95" i="55"/>
  <c r="R96" i="55" s="1"/>
  <c r="R97" i="55" s="1"/>
  <c r="R98" i="55" s="1"/>
  <c r="R167" i="55"/>
  <c r="R168" i="55" s="1"/>
  <c r="R169" i="55" s="1"/>
  <c r="R170" i="55" s="1"/>
  <c r="R47" i="56"/>
  <c r="R48" i="56" s="1"/>
  <c r="R49" i="56" s="1"/>
  <c r="R50" i="56" s="1"/>
  <c r="R178" i="58"/>
  <c r="S189" i="55"/>
  <c r="I19" i="45" s="1"/>
  <c r="S189" i="56"/>
  <c r="I53" i="45" s="1"/>
  <c r="S189" i="59"/>
  <c r="AG19" i="45" s="1"/>
  <c r="S189" i="60"/>
  <c r="AG53" i="45" s="1"/>
  <c r="S189" i="57"/>
  <c r="U19" i="45" s="1"/>
  <c r="S189" i="53"/>
  <c r="U68" i="45" s="1"/>
  <c r="S189" i="52"/>
  <c r="AG68" i="45" s="1"/>
  <c r="S189" i="49"/>
  <c r="U34" i="45" s="1"/>
  <c r="S186" i="55"/>
  <c r="I16" i="45" s="1"/>
  <c r="S186" i="59"/>
  <c r="AG16" i="45" s="1"/>
  <c r="S186" i="57"/>
  <c r="U16" i="45" s="1"/>
  <c r="S186" i="60"/>
  <c r="AG50" i="45" s="1"/>
  <c r="S186" i="53"/>
  <c r="U65" i="45" s="1"/>
  <c r="S186" i="39"/>
  <c r="I31" i="45" s="1"/>
  <c r="AS31" i="45" s="1"/>
  <c r="S186" i="49"/>
  <c r="U31" i="45" s="1"/>
  <c r="R184" i="53"/>
  <c r="T63" i="45" s="1"/>
  <c r="R186" i="56"/>
  <c r="H50" i="45" s="1"/>
  <c r="R119" i="58"/>
  <c r="R120" i="58" s="1"/>
  <c r="R121" i="58" s="1"/>
  <c r="R122" i="58" s="1"/>
  <c r="R119" i="60"/>
  <c r="R186" i="58"/>
  <c r="T50" i="45" s="1"/>
  <c r="R107" i="59"/>
  <c r="R108" i="59" s="1"/>
  <c r="R109" i="59" s="1"/>
  <c r="R110" i="59" s="1"/>
  <c r="R59" i="60"/>
  <c r="R60" i="60" s="1"/>
  <c r="R179" i="55"/>
  <c r="R180" i="55" s="1"/>
  <c r="R83" i="59"/>
  <c r="R84" i="59" s="1"/>
  <c r="R85" i="59" s="1"/>
  <c r="R86" i="59" s="1"/>
  <c r="R84" i="55"/>
  <c r="R85" i="55" s="1"/>
  <c r="R86" i="55" s="1"/>
  <c r="R167" i="59"/>
  <c r="R71" i="60"/>
  <c r="R72" i="60" s="1"/>
  <c r="R35" i="55"/>
  <c r="R107" i="55"/>
  <c r="R131" i="55"/>
  <c r="R132" i="55" s="1"/>
  <c r="R186" i="59"/>
  <c r="AF16" i="45" s="1"/>
  <c r="R186" i="57"/>
  <c r="T16" i="45" s="1"/>
  <c r="R186" i="49"/>
  <c r="T31" i="45" s="1"/>
  <c r="R186" i="51"/>
  <c r="H65" i="45" s="1"/>
  <c r="R186" i="39"/>
  <c r="H31" i="45" s="1"/>
  <c r="AR31" i="45" s="1"/>
  <c r="R23" i="52"/>
  <c r="R24" i="52" s="1"/>
  <c r="R186" i="53"/>
  <c r="T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R29" i="45" s="1"/>
  <c r="R35" i="39"/>
  <c r="R36" i="39" s="1"/>
  <c r="R37" i="39" s="1"/>
  <c r="R179" i="39"/>
  <c r="R180" i="39" s="1"/>
  <c r="R83" i="51"/>
  <c r="R84" i="51" s="1"/>
  <c r="R85" i="51" s="1"/>
  <c r="R155" i="51"/>
  <c r="R184" i="49"/>
  <c r="T29" i="45" s="1"/>
  <c r="R95" i="49"/>
  <c r="R96" i="49" s="1"/>
  <c r="R97" i="49" s="1"/>
  <c r="R98" i="49" s="1"/>
  <c r="R59" i="53"/>
  <c r="R60" i="53" s="1"/>
  <c r="R61" i="53" s="1"/>
  <c r="R119" i="53"/>
  <c r="R120" i="53" s="1"/>
  <c r="R131" i="53"/>
  <c r="R132" i="53" s="1"/>
  <c r="R133" i="53" s="1"/>
  <c r="R179" i="53"/>
  <c r="R180" i="53" s="1"/>
  <c r="R181" i="53" s="1"/>
  <c r="R83" i="39"/>
  <c r="R84" i="39" s="1"/>
  <c r="R107" i="39"/>
  <c r="R131" i="39"/>
  <c r="R132" i="39" s="1"/>
  <c r="R184" i="51"/>
  <c r="H63" i="45" s="1"/>
  <c r="AR63" i="45" s="1"/>
  <c r="R107" i="52"/>
  <c r="R187" i="53"/>
  <c r="T66" i="45" s="1"/>
  <c r="R187" i="39"/>
  <c r="H32" i="45" s="1"/>
  <c r="AR32" i="45" s="1"/>
  <c r="R187" i="55"/>
  <c r="H17" i="45" s="1"/>
  <c r="AR17" i="45" s="1"/>
  <c r="R187" i="51"/>
  <c r="H66" i="45" s="1"/>
  <c r="R187" i="49"/>
  <c r="T32" i="45" s="1"/>
  <c r="R187" i="57"/>
  <c r="T17" i="45" s="1"/>
  <c r="R187" i="56"/>
  <c r="H51" i="45" s="1"/>
  <c r="AR51" i="45" s="1"/>
  <c r="R187" i="52"/>
  <c r="AF66" i="45" s="1"/>
  <c r="R189" i="56"/>
  <c r="H53" i="45" s="1"/>
  <c r="R189" i="58"/>
  <c r="T53" i="45" s="1"/>
  <c r="R189" i="60"/>
  <c r="AF53" i="45" s="1"/>
  <c r="R189" i="55"/>
  <c r="H19" i="45" s="1"/>
  <c r="R189" i="49"/>
  <c r="T34" i="45" s="1"/>
  <c r="R189" i="39"/>
  <c r="H34" i="45" s="1"/>
  <c r="AR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X176" i="58"/>
  <c r="M22" i="52"/>
  <c r="I32" i="52"/>
  <c r="I35" i="52" s="1"/>
  <c r="X80" i="57"/>
  <c r="T92" i="57"/>
  <c r="T94" i="57"/>
  <c r="X104" i="57"/>
  <c r="X110" i="57" s="1"/>
  <c r="T128" i="57"/>
  <c r="T152" i="57"/>
  <c r="T155" i="57" s="1"/>
  <c r="T156" i="57" s="1"/>
  <c r="T157"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T33" i="45" s="1"/>
  <c r="M68" i="39"/>
  <c r="M71" i="39" s="1"/>
  <c r="I20" i="39"/>
  <c r="I23" i="39" s="1"/>
  <c r="I94" i="39"/>
  <c r="M56" i="51"/>
  <c r="M59" i="51" s="1"/>
  <c r="M166" i="51"/>
  <c r="I176" i="51"/>
  <c r="R190" i="49"/>
  <c r="T35" i="45" s="1"/>
  <c r="R190" i="55"/>
  <c r="H20" i="45" s="1"/>
  <c r="R130" i="58"/>
  <c r="Q95" i="60"/>
  <c r="Q96" i="60" s="1"/>
  <c r="Q97" i="60" s="1"/>
  <c r="Q98" i="60" s="1"/>
  <c r="Q184" i="53"/>
  <c r="S63" i="45" s="1"/>
  <c r="Q183" i="51"/>
  <c r="G62" i="45" s="1"/>
  <c r="Q183" i="39"/>
  <c r="G28" i="45" s="1"/>
  <c r="Q183" i="53"/>
  <c r="S62" i="45" s="1"/>
  <c r="Q184" i="51"/>
  <c r="G63" i="45" s="1"/>
  <c r="AQ63" i="45" s="1"/>
  <c r="Q184" i="49"/>
  <c r="S29" i="45" s="1"/>
  <c r="Q187" i="57"/>
  <c r="S17" i="45" s="1"/>
  <c r="Q187" i="53"/>
  <c r="S66" i="45" s="1"/>
  <c r="Q189" i="56"/>
  <c r="G53" i="45" s="1"/>
  <c r="Q189" i="57"/>
  <c r="S19" i="45" s="1"/>
  <c r="Q189" i="58"/>
  <c r="S53" i="45" s="1"/>
  <c r="Q189" i="60"/>
  <c r="AE53" i="45" s="1"/>
  <c r="Q189" i="55"/>
  <c r="G19" i="45" s="1"/>
  <c r="AQ19" i="45" s="1"/>
  <c r="Q189" i="52"/>
  <c r="AE68" i="45" s="1"/>
  <c r="Q189" i="49"/>
  <c r="S34" i="45" s="1"/>
  <c r="Q189" i="51"/>
  <c r="G68" i="45" s="1"/>
  <c r="Q119" i="56"/>
  <c r="Q120" i="56" s="1"/>
  <c r="Q121" i="56" s="1"/>
  <c r="Q122" i="56" s="1"/>
  <c r="Q189" i="39"/>
  <c r="G34" i="45" s="1"/>
  <c r="AQ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I24"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47" i="57" s="1"/>
  <c r="G48" i="57" s="1"/>
  <c r="G32" i="57"/>
  <c r="G35" i="57" s="1"/>
  <c r="G152" i="58"/>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P156" i="57" s="1"/>
  <c r="P157" i="57" s="1"/>
  <c r="P158" i="57" s="1"/>
  <c r="K142" i="57"/>
  <c r="P140" i="57"/>
  <c r="P143" i="57" s="1"/>
  <c r="L130" i="57"/>
  <c r="H128" i="57"/>
  <c r="P118" i="57"/>
  <c r="K116" i="57"/>
  <c r="H106" i="57"/>
  <c r="K104" i="57"/>
  <c r="P94" i="57"/>
  <c r="L92" i="57"/>
  <c r="L95" i="57" s="1"/>
  <c r="L96" i="57" s="1"/>
  <c r="L97" i="57" s="1"/>
  <c r="L98" i="57" s="1"/>
  <c r="L82" i="57"/>
  <c r="P80" i="57"/>
  <c r="P83" i="57" s="1"/>
  <c r="P84" i="57" s="1"/>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AE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S33" i="45" s="1"/>
  <c r="Q190" i="49"/>
  <c r="S35" i="45" s="1"/>
  <c r="Q59" i="52"/>
  <c r="Q60" i="52" s="1"/>
  <c r="Q190" i="52"/>
  <c r="AE69" i="45" s="1"/>
  <c r="Q188" i="53"/>
  <c r="S67" i="45" s="1"/>
  <c r="Q190" i="59"/>
  <c r="AE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S69" i="45" s="1"/>
  <c r="Q190" i="56"/>
  <c r="G54" i="45" s="1"/>
  <c r="Q187" i="52"/>
  <c r="AE66" i="45" s="1"/>
  <c r="Q187" i="58"/>
  <c r="S51" i="45" s="1"/>
  <c r="Q187" i="39"/>
  <c r="G32" i="45" s="1"/>
  <c r="AQ32" i="45" s="1"/>
  <c r="Q187" i="49"/>
  <c r="S32" i="45" s="1"/>
  <c r="Q187" i="56"/>
  <c r="G51" i="45" s="1"/>
  <c r="AQ51" i="45" s="1"/>
  <c r="Q23" i="58"/>
  <c r="Q187" i="51"/>
  <c r="G66" i="45" s="1"/>
  <c r="Q23" i="57"/>
  <c r="Q167" i="57"/>
  <c r="Q155" i="56"/>
  <c r="Q156" i="56" s="1"/>
  <c r="Q157" i="56" s="1"/>
  <c r="Q187" i="55"/>
  <c r="G17" i="45" s="1"/>
  <c r="AQ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S50" i="45" s="1"/>
  <c r="Q83" i="58"/>
  <c r="Q23" i="56"/>
  <c r="Q24" i="56" s="1"/>
  <c r="Q35" i="56"/>
  <c r="Q36" i="56" s="1"/>
  <c r="Q47" i="56"/>
  <c r="Q48" i="56" s="1"/>
  <c r="Q59" i="56"/>
  <c r="Q60" i="56" s="1"/>
  <c r="Q71" i="56"/>
  <c r="Q72" i="56" s="1"/>
  <c r="Q95" i="59"/>
  <c r="Q96" i="59" s="1"/>
  <c r="Q71" i="60"/>
  <c r="Q72" i="60" s="1"/>
  <c r="Q47" i="58"/>
  <c r="Q83" i="60"/>
  <c r="Q84" i="60" s="1"/>
  <c r="Q186" i="51"/>
  <c r="G65" i="45" s="1"/>
  <c r="Q186" i="39"/>
  <c r="G31" i="45" s="1"/>
  <c r="AQ31" i="45" s="1"/>
  <c r="Q186" i="49"/>
  <c r="S31" i="45" s="1"/>
  <c r="Q186" i="53"/>
  <c r="S65" i="45" s="1"/>
  <c r="Q186" i="52"/>
  <c r="AE65" i="45" s="1"/>
  <c r="Q184" i="39"/>
  <c r="G29" i="45" s="1"/>
  <c r="AQ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0" i="51" s="1"/>
  <c r="Z179" i="51"/>
  <c r="Z182" i="51"/>
  <c r="W183" i="51"/>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O63" i="45" s="1"/>
  <c r="Q23" i="51"/>
  <c r="Q24" i="51" s="1"/>
  <c r="Y23" i="51"/>
  <c r="Y191" i="51" s="1"/>
  <c r="W25" i="51"/>
  <c r="W193" i="51" s="1"/>
  <c r="Y38" i="51"/>
  <c r="Y47" i="51"/>
  <c r="X49" i="51"/>
  <c r="Q71" i="51"/>
  <c r="Q72" i="51" s="1"/>
  <c r="Y71" i="51"/>
  <c r="V83" i="51"/>
  <c r="Z83" i="51"/>
  <c r="Z86" i="51"/>
  <c r="Z85" i="51"/>
  <c r="U95" i="51"/>
  <c r="U96" i="51" s="1"/>
  <c r="Q95" i="51"/>
  <c r="Q96" i="51" s="1"/>
  <c r="Q119" i="51"/>
  <c r="Q120" i="51" s="1"/>
  <c r="R131" i="51"/>
  <c r="R132" i="51" s="1"/>
  <c r="R133" i="51" s="1"/>
  <c r="V131"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R71" i="51"/>
  <c r="R72" i="51" s="1"/>
  <c r="Z71" i="51"/>
  <c r="X74" i="51"/>
  <c r="W84" i="51"/>
  <c r="W83" i="51"/>
  <c r="X83" i="51"/>
  <c r="R95" i="51"/>
  <c r="R96" i="51" s="1"/>
  <c r="X97" i="51"/>
  <c r="U119" i="51"/>
  <c r="U120" i="51" s="1"/>
  <c r="R143" i="51"/>
  <c r="R144" i="51" s="1"/>
  <c r="W155" i="51"/>
  <c r="Z181" i="51"/>
  <c r="S183" i="52"/>
  <c r="AG62" i="45" s="1"/>
  <c r="W26" i="52"/>
  <c r="W194" i="52" s="1"/>
  <c r="W183" i="52"/>
  <c r="W23" i="52"/>
  <c r="W191" i="52" s="1"/>
  <c r="T59" i="52"/>
  <c r="T60" i="52" s="1"/>
  <c r="X59" i="52"/>
  <c r="X62" i="52"/>
  <c r="R35" i="52"/>
  <c r="R36" i="52" s="1"/>
  <c r="V35" i="52"/>
  <c r="Z35" i="52"/>
  <c r="Z38" i="52"/>
  <c r="W47" i="52"/>
  <c r="W50" i="52"/>
  <c r="Q71" i="52"/>
  <c r="Q72" i="52" s="1"/>
  <c r="U71" i="52"/>
  <c r="Y71" i="52"/>
  <c r="Y74" i="52"/>
  <c r="V167" i="52"/>
  <c r="V168" i="52" s="1"/>
  <c r="R35" i="49"/>
  <c r="R36" i="49" s="1"/>
  <c r="Z35" i="49"/>
  <c r="R107" i="49"/>
  <c r="R108" i="49" s="1"/>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R168" i="51" s="1"/>
  <c r="Z167" i="51"/>
  <c r="X170" i="51"/>
  <c r="W179" i="51"/>
  <c r="R183" i="52"/>
  <c r="AF62" i="45" s="1"/>
  <c r="V183" i="52"/>
  <c r="AJ62" i="45" s="1"/>
  <c r="Z183" i="52"/>
  <c r="Z26" i="52"/>
  <c r="Z194" i="52" s="1"/>
  <c r="R59" i="52"/>
  <c r="R60" i="52" s="1"/>
  <c r="Z59" i="52"/>
  <c r="R71" i="52"/>
  <c r="R72" i="52" s="1"/>
  <c r="Z71" i="52"/>
  <c r="V83" i="52"/>
  <c r="Z83" i="52"/>
  <c r="Z86" i="52"/>
  <c r="W95" i="52"/>
  <c r="W98" i="52"/>
  <c r="Q107" i="52"/>
  <c r="Q108" i="52" s="1"/>
  <c r="Y107" i="52"/>
  <c r="Q119" i="52"/>
  <c r="Q120" i="52" s="1"/>
  <c r="U119" i="52"/>
  <c r="Y119" i="52"/>
  <c r="Y122" i="52"/>
  <c r="W119" i="52"/>
  <c r="R131" i="52"/>
  <c r="R132" i="52" s="1"/>
  <c r="V131" i="52"/>
  <c r="V132" i="52" s="1"/>
  <c r="Z131" i="52"/>
  <c r="Z134" i="52"/>
  <c r="W143" i="52"/>
  <c r="W146" i="52"/>
  <c r="H143" i="52"/>
  <c r="Q155" i="52"/>
  <c r="Q156" i="52" s="1"/>
  <c r="Y155" i="52"/>
  <c r="Q167" i="52"/>
  <c r="Q168" i="52" s="1"/>
  <c r="U167" i="52"/>
  <c r="Y167" i="52"/>
  <c r="Y170" i="52"/>
  <c r="W167" i="52"/>
  <c r="R179" i="52"/>
  <c r="R180" i="52" s="1"/>
  <c r="V179" i="52"/>
  <c r="Z179" i="52"/>
  <c r="Z182" i="52"/>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8" i="53" s="1"/>
  <c r="R167" i="52"/>
  <c r="R168" i="52" s="1"/>
  <c r="Z167" i="52"/>
  <c r="W23" i="49"/>
  <c r="W191" i="49" s="1"/>
  <c r="X35" i="49"/>
  <c r="X38" i="49"/>
  <c r="Y132" i="49"/>
  <c r="Y134" i="49"/>
  <c r="S183" i="53"/>
  <c r="U62" i="45" s="1"/>
  <c r="W24" i="53"/>
  <c r="W192" i="53" s="1"/>
  <c r="W26" i="53"/>
  <c r="W194" i="53" s="1"/>
  <c r="W25" i="53"/>
  <c r="W193" i="53" s="1"/>
  <c r="U47" i="53"/>
  <c r="Y48" i="53"/>
  <c r="Y49" i="53"/>
  <c r="Q47" i="53"/>
  <c r="Y50" i="53"/>
  <c r="W60" i="53"/>
  <c r="W59" i="53"/>
  <c r="U143" i="53"/>
  <c r="Y144" i="53"/>
  <c r="Y146" i="53"/>
  <c r="Y145" i="53"/>
  <c r="Q143" i="53"/>
  <c r="Q144" i="53" s="1"/>
  <c r="R119" i="51"/>
  <c r="R120" i="51" s="1"/>
  <c r="Z119" i="51"/>
  <c r="W131" i="51"/>
  <c r="X155" i="51"/>
  <c r="V167" i="51"/>
  <c r="V168" i="51" s="1"/>
  <c r="V169" i="51" s="1"/>
  <c r="X169" i="51"/>
  <c r="AF28" i="45"/>
  <c r="X26" i="52"/>
  <c r="X194" i="52" s="1"/>
  <c r="V59" i="52"/>
  <c r="V71" i="52"/>
  <c r="T107" i="52"/>
  <c r="X107" i="52"/>
  <c r="X110" i="52"/>
  <c r="U107" i="52"/>
  <c r="T155" i="52"/>
  <c r="T156" i="52" s="1"/>
  <c r="X155" i="52"/>
  <c r="X158" i="52"/>
  <c r="U155" i="52"/>
  <c r="U156" i="52" s="1"/>
  <c r="W179" i="52"/>
  <c r="T183" i="49"/>
  <c r="V28" i="45" s="1"/>
  <c r="X23" i="49"/>
  <c r="X191" i="49" s="1"/>
  <c r="Q35" i="49"/>
  <c r="Q36" i="49" s="1"/>
  <c r="Y35" i="49"/>
  <c r="X37" i="49"/>
  <c r="R47" i="49"/>
  <c r="R48" i="49" s="1"/>
  <c r="Z47" i="49"/>
  <c r="Z49" i="49"/>
  <c r="T47" i="49"/>
  <c r="R59" i="49"/>
  <c r="R60" i="49" s="1"/>
  <c r="Z59" i="49"/>
  <c r="X72" i="49"/>
  <c r="X71" i="49"/>
  <c r="R83"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W182" i="53"/>
  <c r="W47" i="53"/>
  <c r="W50" i="53"/>
  <c r="Q71" i="53"/>
  <c r="Q72" i="53" s="1"/>
  <c r="Y71" i="53"/>
  <c r="W73" i="53"/>
  <c r="Q83" i="53"/>
  <c r="Q84" i="53" s="1"/>
  <c r="Y83" i="53"/>
  <c r="Y85" i="53"/>
  <c r="W95" i="53"/>
  <c r="W97" i="53"/>
  <c r="Q107" i="53"/>
  <c r="Y119" i="53"/>
  <c r="Z133" i="53"/>
  <c r="V143" i="53"/>
  <c r="V144" i="53" s="1"/>
  <c r="X155" i="53"/>
  <c r="W157" i="53"/>
  <c r="Q167" i="53"/>
  <c r="Y167" i="53"/>
  <c r="Y170" i="53"/>
  <c r="W179" i="53"/>
  <c r="W181" i="53"/>
  <c r="Z182" i="53"/>
  <c r="H190" i="39"/>
  <c r="K190" i="55"/>
  <c r="C20" i="45" s="1"/>
  <c r="H190" i="56"/>
  <c r="G59" i="60"/>
  <c r="H167" i="60"/>
  <c r="H168" i="60" s="1"/>
  <c r="H169" i="60" s="1"/>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U157" i="60"/>
  <c r="U158" i="60" s="1"/>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09" i="60"/>
  <c r="Y110" i="60"/>
  <c r="Y145" i="60"/>
  <c r="Y146" i="60"/>
  <c r="X49"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G190" i="55"/>
  <c r="L190" i="55"/>
  <c r="D20" i="45" s="1"/>
  <c r="K190" i="39"/>
  <c r="C35" i="45" s="1"/>
  <c r="L190" i="51"/>
  <c r="D69" i="45" s="1"/>
  <c r="K190" i="56"/>
  <c r="C54" i="45" s="1"/>
  <c r="G190" i="39"/>
  <c r="L190" i="39"/>
  <c r="D35" i="45" s="1"/>
  <c r="G190" i="56"/>
  <c r="U188" i="52"/>
  <c r="AI67" i="45" s="1"/>
  <c r="Z188" i="52"/>
  <c r="Z25" i="52"/>
  <c r="Z193" i="52" s="1"/>
  <c r="Q188" i="52"/>
  <c r="AE67" i="45" s="1"/>
  <c r="V188" i="52"/>
  <c r="AJ67" i="45" s="1"/>
  <c r="Y188" i="52"/>
  <c r="Y25" i="52"/>
  <c r="Y193" i="52" s="1"/>
  <c r="R188" i="52"/>
  <c r="AF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X133" i="55"/>
  <c r="Z25" i="56"/>
  <c r="Z193" i="56" s="1"/>
  <c r="Z49" i="56"/>
  <c r="X98" i="56"/>
  <c r="Y181" i="56"/>
  <c r="Y122" i="57"/>
  <c r="Z145" i="57"/>
  <c r="X50" i="58"/>
  <c r="Y38" i="55"/>
  <c r="Y97" i="55"/>
  <c r="Y122" i="55"/>
  <c r="Y157" i="55"/>
  <c r="Y169" i="55"/>
  <c r="Y61" i="59"/>
  <c r="Y97" i="59"/>
  <c r="H179" i="59"/>
  <c r="H180" i="59" s="1"/>
  <c r="H181" i="59" s="1"/>
  <c r="G23" i="60"/>
  <c r="G24" i="60" s="1"/>
  <c r="G25" i="60" s="1"/>
  <c r="H83" i="60"/>
  <c r="Y86" i="57"/>
  <c r="Z158" i="57"/>
  <c r="H107" i="39"/>
  <c r="H108" i="39" s="1"/>
  <c r="H109" i="39" s="1"/>
  <c r="H110" i="39" s="1"/>
  <c r="Y110" i="55"/>
  <c r="Z109" i="56"/>
  <c r="Y73" i="59"/>
  <c r="Y62" i="57"/>
  <c r="G35" i="58"/>
  <c r="X37" i="58"/>
  <c r="Y74" i="58"/>
  <c r="Y133" i="56"/>
  <c r="Y157" i="56"/>
  <c r="L179" i="56"/>
  <c r="L180" i="56" s="1"/>
  <c r="G23" i="59"/>
  <c r="G24" i="59" s="1"/>
  <c r="G25" i="59" s="1"/>
  <c r="G107" i="60"/>
  <c r="G108" i="60" s="1"/>
  <c r="G109" i="60" s="1"/>
  <c r="H35" i="59"/>
  <c r="H36" i="59" s="1"/>
  <c r="H37" i="59" s="1"/>
  <c r="Z49" i="59"/>
  <c r="Z50" i="59"/>
  <c r="G59" i="59"/>
  <c r="G60" i="59" s="1"/>
  <c r="G61"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U133" i="59"/>
  <c r="U134" i="59" s="1"/>
  <c r="Z133" i="59"/>
  <c r="X145" i="59"/>
  <c r="X146" i="59"/>
  <c r="Z169" i="59"/>
  <c r="Z170" i="59"/>
  <c r="Z181" i="59"/>
  <c r="Z182" i="59"/>
  <c r="Z37" i="59"/>
  <c r="G71" i="59"/>
  <c r="Y85" i="59"/>
  <c r="Y86" i="59"/>
  <c r="Z109" i="59"/>
  <c r="G143" i="59"/>
  <c r="G144" i="59" s="1"/>
  <c r="Y145" i="59"/>
  <c r="Y146" i="59"/>
  <c r="Y157" i="59"/>
  <c r="I167" i="59"/>
  <c r="Y49" i="59"/>
  <c r="U61" i="59"/>
  <c r="Z73" i="59"/>
  <c r="Z74" i="59"/>
  <c r="Z85" i="59"/>
  <c r="Z86" i="59"/>
  <c r="Y121" i="59"/>
  <c r="Z145" i="59"/>
  <c r="Z146" i="59"/>
  <c r="Z157" i="59"/>
  <c r="Y169" i="59"/>
  <c r="Y25" i="60"/>
  <c r="Y193" i="60" s="1"/>
  <c r="Y74" i="57"/>
  <c r="Y49" i="58"/>
  <c r="Y85" i="58"/>
  <c r="Y182" i="58"/>
  <c r="Y26" i="57"/>
  <c r="Y194" i="57" s="1"/>
  <c r="Y38" i="57"/>
  <c r="Y134" i="57"/>
  <c r="Y97" i="58"/>
  <c r="X109" i="58"/>
  <c r="Y25" i="57"/>
  <c r="Y193" i="57" s="1"/>
  <c r="Y50" i="57"/>
  <c r="Z73" i="57"/>
  <c r="Y98" i="57"/>
  <c r="Z109" i="57"/>
  <c r="Z170" i="57"/>
  <c r="G59" i="58"/>
  <c r="G60" i="58" s="1"/>
  <c r="G61" i="58" s="1"/>
  <c r="G62" i="58" s="1"/>
  <c r="Y62" i="58"/>
  <c r="Z109" i="58"/>
  <c r="Y110" i="57"/>
  <c r="Z181" i="57"/>
  <c r="Z25" i="58"/>
  <c r="Z193" i="58" s="1"/>
  <c r="Z158" i="58"/>
  <c r="Z188" i="58"/>
  <c r="X74" i="55"/>
  <c r="X73" i="55"/>
  <c r="Y145" i="55"/>
  <c r="Q188" i="55"/>
  <c r="G18" i="45" s="1"/>
  <c r="X170" i="55"/>
  <c r="X169" i="55"/>
  <c r="L188" i="55"/>
  <c r="D18" i="45" s="1"/>
  <c r="Y49" i="55"/>
  <c r="Y182" i="55"/>
  <c r="Y181" i="55"/>
  <c r="H188" i="55"/>
  <c r="Y25" i="55"/>
  <c r="Y193" i="55" s="1"/>
  <c r="Y188" i="55"/>
  <c r="Y86" i="55"/>
  <c r="Y85" i="55"/>
  <c r="Y134" i="55"/>
  <c r="R188" i="56"/>
  <c r="H52" i="45" s="1"/>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U182" i="56"/>
  <c r="G119" i="55"/>
  <c r="G120" i="55" s="1"/>
  <c r="G121" i="55" s="1"/>
  <c r="G143" i="55"/>
  <c r="G144" i="55" s="1"/>
  <c r="G145" i="55" s="1"/>
  <c r="Y98" i="56"/>
  <c r="Z133" i="56"/>
  <c r="Z145" i="56"/>
  <c r="Y146" i="56"/>
  <c r="Z157" i="56"/>
  <c r="Z181" i="56"/>
  <c r="Y122" i="56"/>
  <c r="H190" i="51"/>
  <c r="G190" i="53"/>
  <c r="L190" i="53"/>
  <c r="P69" i="45" s="1"/>
  <c r="L190" i="52"/>
  <c r="AB69" i="45" s="1"/>
  <c r="L190" i="59"/>
  <c r="AB20" i="45" s="1"/>
  <c r="H190" i="52"/>
  <c r="K190" i="53"/>
  <c r="O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O29" i="45" s="1"/>
  <c r="G131" i="51"/>
  <c r="G132" i="51" s="1"/>
  <c r="G133" i="51" s="1"/>
  <c r="G134" i="51" s="1"/>
  <c r="H184" i="49"/>
  <c r="L184" i="49"/>
  <c r="P29" i="45" s="1"/>
  <c r="H95" i="53"/>
  <c r="H96" i="53" s="1"/>
  <c r="H97" i="53" s="1"/>
  <c r="H98" i="53" s="1"/>
  <c r="G119" i="53"/>
  <c r="G120" i="53" s="1"/>
  <c r="G184" i="51"/>
  <c r="K184" i="51"/>
  <c r="C63" i="45" s="1"/>
  <c r="AM63" i="45" s="1"/>
  <c r="P184" i="51"/>
  <c r="I184" i="49"/>
  <c r="M184" i="49"/>
  <c r="Q29" i="45" s="1"/>
  <c r="G95" i="49"/>
  <c r="G96" i="49" s="1"/>
  <c r="H119" i="53"/>
  <c r="H120" i="53" s="1"/>
  <c r="H121" i="53" s="1"/>
  <c r="H122" i="53" s="1"/>
  <c r="G184" i="39"/>
  <c r="K184" i="39"/>
  <c r="C29" i="45" s="1"/>
  <c r="AM29" i="45" s="1"/>
  <c r="H184" i="51"/>
  <c r="L184" i="51"/>
  <c r="D63" i="45" s="1"/>
  <c r="AN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L179" i="57"/>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R68" i="45" s="1"/>
  <c r="K189" i="53"/>
  <c r="O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131" i="57" s="1"/>
  <c r="L21" i="58"/>
  <c r="L35" i="51"/>
  <c r="L36" i="51" s="1"/>
  <c r="L37" i="51" s="1"/>
  <c r="L38" i="51" s="1"/>
  <c r="L189" i="52"/>
  <c r="AB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P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N34" i="45" s="1"/>
  <c r="K155" i="51"/>
  <c r="K156" i="51" s="1"/>
  <c r="K157" i="51" s="1"/>
  <c r="L189" i="49"/>
  <c r="P34" i="45" s="1"/>
  <c r="K47" i="49"/>
  <c r="K48" i="49" s="1"/>
  <c r="K49" i="49" s="1"/>
  <c r="K50" i="49" s="1"/>
  <c r="K179" i="53"/>
  <c r="K180" i="53" s="1"/>
  <c r="K181" i="53" s="1"/>
  <c r="P179" i="53"/>
  <c r="P180" i="53" s="1"/>
  <c r="P143" i="60"/>
  <c r="P144" i="60" s="1"/>
  <c r="P145" i="60" s="1"/>
  <c r="K189" i="51"/>
  <c r="C68" i="45" s="1"/>
  <c r="M189" i="39"/>
  <c r="E34" i="45" s="1"/>
  <c r="AO34" i="45" s="1"/>
  <c r="K131" i="51"/>
  <c r="K132" i="51" s="1"/>
  <c r="M189" i="49"/>
  <c r="Q34" i="45" s="1"/>
  <c r="L47" i="53"/>
  <c r="L48" i="53" s="1"/>
  <c r="L49" i="53" s="1"/>
  <c r="M107" i="55"/>
  <c r="M189" i="59"/>
  <c r="AC19" i="45" s="1"/>
  <c r="P71" i="59"/>
  <c r="P72" i="59" s="1"/>
  <c r="P73" i="59" s="1"/>
  <c r="P74" i="59" s="1"/>
  <c r="P143" i="59"/>
  <c r="P144" i="59" s="1"/>
  <c r="P145" i="59" s="1"/>
  <c r="P146" i="59" s="1"/>
  <c r="P167" i="59"/>
  <c r="P168" i="59" s="1"/>
  <c r="P169" i="59" s="1"/>
  <c r="P170" i="59" s="1"/>
  <c r="K189" i="39"/>
  <c r="C34" i="45" s="1"/>
  <c r="AM34" i="45" s="1"/>
  <c r="P189" i="39"/>
  <c r="L189" i="51"/>
  <c r="D68" i="45" s="1"/>
  <c r="K83" i="51"/>
  <c r="K84" i="51" s="1"/>
  <c r="K85" i="51" s="1"/>
  <c r="K86" i="51" s="1"/>
  <c r="K179" i="51"/>
  <c r="K180" i="51" s="1"/>
  <c r="K181" i="51" s="1"/>
  <c r="K189" i="52"/>
  <c r="AA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R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P32" i="45" s="1"/>
  <c r="G187" i="39"/>
  <c r="K187" i="39"/>
  <c r="C32" i="45" s="1"/>
  <c r="AM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O32" i="45" s="1"/>
  <c r="L143" i="49"/>
  <c r="L144" i="49" s="1"/>
  <c r="L145" i="49" s="1"/>
  <c r="H179" i="49"/>
  <c r="H180" i="49" s="1"/>
  <c r="H181" i="49" s="1"/>
  <c r="H182" i="49" s="1"/>
  <c r="G23" i="55"/>
  <c r="G24" i="55" s="1"/>
  <c r="P23" i="55"/>
  <c r="P24" i="55" s="1"/>
  <c r="H187" i="55"/>
  <c r="L187" i="55"/>
  <c r="D17" i="45" s="1"/>
  <c r="AN17" i="45" s="1"/>
  <c r="G47" i="55"/>
  <c r="G48" i="55" s="1"/>
  <c r="G49" i="55" s="1"/>
  <c r="P47" i="55"/>
  <c r="P48" i="55" s="1"/>
  <c r="P49" i="55" s="1"/>
  <c r="P50" i="55" s="1"/>
  <c r="P187" i="55"/>
  <c r="G95" i="55"/>
  <c r="G96" i="55" s="1"/>
  <c r="G97" i="55" s="1"/>
  <c r="P95" i="55"/>
  <c r="P96" i="55" s="1"/>
  <c r="P97" i="55" s="1"/>
  <c r="P98" i="55" s="1"/>
  <c r="H187" i="39"/>
  <c r="L187" i="39"/>
  <c r="D32" i="45" s="1"/>
  <c r="AN32" i="45" s="1"/>
  <c r="G47" i="39"/>
  <c r="G48" i="39" s="1"/>
  <c r="K47" i="39"/>
  <c r="K48" i="39" s="1"/>
  <c r="K49" i="39" s="1"/>
  <c r="G95" i="39"/>
  <c r="G96" i="39" s="1"/>
  <c r="G97" i="39" s="1"/>
  <c r="K95" i="39"/>
  <c r="K96" i="39" s="1"/>
  <c r="K97" i="39" s="1"/>
  <c r="G143" i="39"/>
  <c r="G144" i="39" s="1"/>
  <c r="K143" i="39"/>
  <c r="K144" i="39" s="1"/>
  <c r="K145" i="39" s="1"/>
  <c r="I187" i="51"/>
  <c r="L187" i="53"/>
  <c r="P66" i="45" s="1"/>
  <c r="H187" i="56"/>
  <c r="L187" i="56"/>
  <c r="D51" i="45" s="1"/>
  <c r="AN51" i="45" s="1"/>
  <c r="J186" i="55"/>
  <c r="N186" i="55"/>
  <c r="F16" i="45" s="1"/>
  <c r="L119" i="57"/>
  <c r="L120" i="57" s="1"/>
  <c r="H143" i="57"/>
  <c r="H144" i="57" s="1"/>
  <c r="G23" i="56"/>
  <c r="G24" i="56" s="1"/>
  <c r="P71" i="56"/>
  <c r="P72" i="56" s="1"/>
  <c r="G186" i="39"/>
  <c r="L186" i="39"/>
  <c r="D31" i="45" s="1"/>
  <c r="AN31" i="45" s="1"/>
  <c r="H186" i="39"/>
  <c r="I35" i="39"/>
  <c r="I36" i="39" s="1"/>
  <c r="I37" i="39" s="1"/>
  <c r="G23" i="39"/>
  <c r="G24" i="39" s="1"/>
  <c r="I186" i="39"/>
  <c r="M186" i="39"/>
  <c r="E31" i="45" s="1"/>
  <c r="AO31" i="45" s="1"/>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Q50" i="45" s="1"/>
  <c r="G59" i="52"/>
  <c r="K59" i="52"/>
  <c r="K60" i="52" s="1"/>
  <c r="L186" i="52"/>
  <c r="AB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M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Q31" i="45" s="1"/>
  <c r="G186" i="53"/>
  <c r="K186" i="53"/>
  <c r="O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M47" i="45"/>
  <c r="AO47" i="45"/>
  <c r="AN47" i="45"/>
  <c r="AP47" i="45"/>
  <c r="AP13" i="45"/>
  <c r="AM13" i="45"/>
  <c r="AN13" i="45"/>
  <c r="AO13" i="45"/>
  <c r="X60" i="39"/>
  <c r="Z72" i="39"/>
  <c r="X84" i="39"/>
  <c r="Z96" i="39"/>
  <c r="X108" i="39"/>
  <c r="Z120" i="39"/>
  <c r="X132" i="39"/>
  <c r="Z144" i="39"/>
  <c r="M183" i="39"/>
  <c r="E28" i="45" s="1"/>
  <c r="Z183" i="39"/>
  <c r="Z50" i="51"/>
  <c r="Z49" i="51"/>
  <c r="Z47" i="51"/>
  <c r="W74" i="51"/>
  <c r="W73" i="51"/>
  <c r="W71" i="51"/>
  <c r="N95" i="51"/>
  <c r="W146" i="51"/>
  <c r="W145" i="51"/>
  <c r="W143" i="51"/>
  <c r="W170" i="51"/>
  <c r="W169" i="51"/>
  <c r="W167" i="51"/>
  <c r="Q183" i="49"/>
  <c r="S28" i="45" s="1"/>
  <c r="Q23" i="49"/>
  <c r="Q24" i="49" s="1"/>
  <c r="Y183" i="49"/>
  <c r="Y26" i="49"/>
  <c r="Y194" i="49" s="1"/>
  <c r="Y25" i="49"/>
  <c r="Y193" i="49" s="1"/>
  <c r="Y23" i="49"/>
  <c r="Y191" i="49" s="1"/>
  <c r="G23" i="49"/>
  <c r="G24" i="49" s="1"/>
  <c r="Q47" i="49"/>
  <c r="Q48" i="49" s="1"/>
  <c r="R183" i="53"/>
  <c r="T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R23" i="39"/>
  <c r="R24" i="39" s="1"/>
  <c r="V23" i="39"/>
  <c r="V24" i="39" s="1"/>
  <c r="Z23" i="39"/>
  <c r="Z191" i="39" s="1"/>
  <c r="W24" i="39"/>
  <c r="W192" i="39" s="1"/>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R48" i="39" s="1"/>
  <c r="R49" i="39" s="1"/>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R71" i="39"/>
  <c r="R72" i="39" s="1"/>
  <c r="R73" i="39" s="1"/>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T179" i="39"/>
  <c r="X179" i="39"/>
  <c r="Z181" i="39"/>
  <c r="Z182" i="39"/>
  <c r="G187" i="51"/>
  <c r="K187" i="51"/>
  <c r="C66" i="45" s="1"/>
  <c r="H188" i="51"/>
  <c r="M189" i="51"/>
  <c r="E68" i="45" s="1"/>
  <c r="J22" i="51"/>
  <c r="N22" i="51"/>
  <c r="S22" i="51"/>
  <c r="W22" i="51"/>
  <c r="W190" i="51" s="1"/>
  <c r="G23" i="51"/>
  <c r="K23" i="51"/>
  <c r="K24" i="51" s="1"/>
  <c r="P23" i="51"/>
  <c r="P24" i="51" s="1"/>
  <c r="T23" i="51"/>
  <c r="X23" i="51"/>
  <c r="X191" i="51" s="1"/>
  <c r="U24" i="51"/>
  <c r="Y24" i="51"/>
  <c r="Y192" i="51" s="1"/>
  <c r="Z25" i="51"/>
  <c r="Z193" i="51" s="1"/>
  <c r="Z26" i="51"/>
  <c r="Z194" i="51" s="1"/>
  <c r="W36" i="51"/>
  <c r="W38" i="5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B62" i="45" s="1"/>
  <c r="L23" i="52"/>
  <c r="L24" i="52" s="1"/>
  <c r="Q183" i="52"/>
  <c r="AE62" i="45" s="1"/>
  <c r="Q23" i="52"/>
  <c r="Q24" i="52" s="1"/>
  <c r="U183" i="52"/>
  <c r="AI62" i="45" s="1"/>
  <c r="AU62" i="45" s="1"/>
  <c r="U23" i="52"/>
  <c r="Y183" i="52"/>
  <c r="Y23" i="52"/>
  <c r="Y191" i="52" s="1"/>
  <c r="I186" i="52"/>
  <c r="M186" i="52"/>
  <c r="AC65" i="45" s="1"/>
  <c r="R186" i="52"/>
  <c r="AF65" i="45" s="1"/>
  <c r="V186" i="52"/>
  <c r="AJ65" i="45" s="1"/>
  <c r="Z192" i="52"/>
  <c r="Z186" i="52"/>
  <c r="J187" i="52"/>
  <c r="N187" i="52"/>
  <c r="AD66" i="45" s="1"/>
  <c r="G188" i="52"/>
  <c r="L188" i="52"/>
  <c r="AB67" i="45" s="1"/>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Z24" i="39"/>
  <c r="Z192" i="39" s="1"/>
  <c r="X36" i="39"/>
  <c r="Z48" i="39"/>
  <c r="Z168" i="39"/>
  <c r="X180" i="39"/>
  <c r="I183" i="39"/>
  <c r="V183" i="39"/>
  <c r="L28" i="45" s="1"/>
  <c r="AV28" i="45" s="1"/>
  <c r="N184" i="39"/>
  <c r="F29" i="45" s="1"/>
  <c r="AP29" i="45" s="1"/>
  <c r="H35" i="51"/>
  <c r="R47" i="51"/>
  <c r="J71" i="51"/>
  <c r="W122" i="51"/>
  <c r="W121" i="51"/>
  <c r="W119" i="51"/>
  <c r="S143" i="51"/>
  <c r="J167" i="51"/>
  <c r="N167" i="51"/>
  <c r="K188" i="52"/>
  <c r="AA67" i="45" s="1"/>
  <c r="G95" i="52"/>
  <c r="G96" i="52" s="1"/>
  <c r="H107" i="52"/>
  <c r="H108" i="52" s="1"/>
  <c r="L107" i="52"/>
  <c r="L108" i="52" s="1"/>
  <c r="U183" i="49"/>
  <c r="W28" i="45" s="1"/>
  <c r="U23" i="49"/>
  <c r="U24" i="49" s="1"/>
  <c r="L47" i="49"/>
  <c r="L48" i="49" s="1"/>
  <c r="Y50" i="49"/>
  <c r="Y49" i="49"/>
  <c r="Y47" i="49"/>
  <c r="M183" i="53"/>
  <c r="Q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Z60" i="39"/>
  <c r="X72" i="39"/>
  <c r="V84" i="39"/>
  <c r="V85" i="39" s="1"/>
  <c r="V86" i="39" s="1"/>
  <c r="Z84" i="39"/>
  <c r="X96" i="39"/>
  <c r="Z108" i="39"/>
  <c r="T120" i="39"/>
  <c r="T121" i="39" s="1"/>
  <c r="X120" i="39"/>
  <c r="V132" i="39"/>
  <c r="V133" i="39" s="1"/>
  <c r="Z132" i="39"/>
  <c r="T144" i="39"/>
  <c r="T145" i="39" s="1"/>
  <c r="X144" i="39"/>
  <c r="L155" i="39"/>
  <c r="Z156" i="39"/>
  <c r="T168" i="39"/>
  <c r="T169" i="39" s="1"/>
  <c r="X168" i="39"/>
  <c r="H179" i="39"/>
  <c r="H180" i="39" s="1"/>
  <c r="H181" i="39" s="1"/>
  <c r="V180" i="39"/>
  <c r="V181" i="39" s="1"/>
  <c r="V182" i="39" s="1"/>
  <c r="Z180" i="39"/>
  <c r="G183" i="39"/>
  <c r="K183" i="39"/>
  <c r="C28" i="45" s="1"/>
  <c r="P183" i="39"/>
  <c r="T183" i="39"/>
  <c r="J28" i="45" s="1"/>
  <c r="AT28" i="45" s="1"/>
  <c r="X183" i="39"/>
  <c r="H184" i="39"/>
  <c r="L184" i="39"/>
  <c r="D29" i="45" s="1"/>
  <c r="AN29" i="45" s="1"/>
  <c r="I183" i="51"/>
  <c r="M183" i="51"/>
  <c r="E62" i="45" s="1"/>
  <c r="J184" i="51"/>
  <c r="N184" i="51"/>
  <c r="F63" i="45" s="1"/>
  <c r="AP63" i="45" s="1"/>
  <c r="G186" i="51"/>
  <c r="K186" i="51"/>
  <c r="C65" i="45" s="1"/>
  <c r="H187" i="51"/>
  <c r="L187" i="51"/>
  <c r="D66" i="45" s="1"/>
  <c r="N189" i="51"/>
  <c r="F68" i="45" s="1"/>
  <c r="G190" i="51"/>
  <c r="K190" i="51"/>
  <c r="C69" i="45" s="1"/>
  <c r="P190" i="51"/>
  <c r="H23" i="51"/>
  <c r="H24" i="51" s="1"/>
  <c r="L23" i="5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B28" i="45"/>
  <c r="AE28" i="45"/>
  <c r="I183" i="52"/>
  <c r="M183" i="52"/>
  <c r="AC62" i="45" s="1"/>
  <c r="J186" i="52"/>
  <c r="N186" i="52"/>
  <c r="AD65" i="45" s="1"/>
  <c r="G187" i="52"/>
  <c r="K187" i="52"/>
  <c r="AA66" i="45" s="1"/>
  <c r="H188" i="52"/>
  <c r="M189" i="52"/>
  <c r="AC68" i="45" s="1"/>
  <c r="K190" i="52"/>
  <c r="AA69" i="45" s="1"/>
  <c r="Y194" i="52"/>
  <c r="K35" i="52"/>
  <c r="K36" i="52" s="1"/>
  <c r="G47" i="52"/>
  <c r="G48" i="52" s="1"/>
  <c r="K47" i="52"/>
  <c r="K48" i="52" s="1"/>
  <c r="L47" i="52"/>
  <c r="L48" i="52" s="1"/>
  <c r="H59" i="52"/>
  <c r="H60" i="52" s="1"/>
  <c r="L59" i="52"/>
  <c r="L60" i="52" s="1"/>
  <c r="J56" i="52"/>
  <c r="J59" i="52" s="1"/>
  <c r="N56" i="52"/>
  <c r="S56" i="52"/>
  <c r="S59"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W157" i="52" s="1"/>
  <c r="G167" i="52"/>
  <c r="G168" i="52" s="1"/>
  <c r="H179" i="52"/>
  <c r="H180" i="52" s="1"/>
  <c r="N183" i="52"/>
  <c r="AD62" i="45" s="1"/>
  <c r="M187" i="52"/>
  <c r="AC66" i="45" s="1"/>
  <c r="K188" i="49"/>
  <c r="O33" i="45" s="1"/>
  <c r="W38" i="49"/>
  <c r="W37" i="49"/>
  <c r="W35" i="49"/>
  <c r="J32" i="49"/>
  <c r="J35" i="49" s="1"/>
  <c r="N32" i="49"/>
  <c r="S32" i="49"/>
  <c r="S35" i="49" s="1"/>
  <c r="W32" i="49"/>
  <c r="W62" i="49"/>
  <c r="W61" i="49"/>
  <c r="W59" i="49"/>
  <c r="S56" i="49"/>
  <c r="S59" i="49" s="1"/>
  <c r="W56" i="49"/>
  <c r="I71" i="49"/>
  <c r="Y72" i="49"/>
  <c r="L119" i="49"/>
  <c r="L120" i="49" s="1"/>
  <c r="X156" i="39"/>
  <c r="R183" i="39"/>
  <c r="H28" i="45" s="1"/>
  <c r="J184" i="39"/>
  <c r="X24" i="51"/>
  <c r="X192" i="51" s="1"/>
  <c r="Z36" i="51"/>
  <c r="W98" i="51"/>
  <c r="W97" i="51"/>
  <c r="W95" i="51"/>
  <c r="J119" i="51"/>
  <c r="N143" i="51"/>
  <c r="S167" i="51"/>
  <c r="M187" i="51"/>
  <c r="E66" i="45" s="1"/>
  <c r="K95" i="52"/>
  <c r="K96" i="52" s="1"/>
  <c r="H186" i="52"/>
  <c r="H183" i="49"/>
  <c r="H23" i="49"/>
  <c r="H24" i="49" s="1"/>
  <c r="L183" i="49"/>
  <c r="P28" i="45" s="1"/>
  <c r="L23" i="49"/>
  <c r="L24" i="49" s="1"/>
  <c r="L25" i="49" s="1"/>
  <c r="J186" i="49"/>
  <c r="N186" i="49"/>
  <c r="R31" i="45" s="1"/>
  <c r="H47" i="49"/>
  <c r="H48" i="49" s="1"/>
  <c r="U47" i="49"/>
  <c r="I183" i="53"/>
  <c r="V183" i="53"/>
  <c r="X62" i="45" s="1"/>
  <c r="V23" i="53"/>
  <c r="V24" i="53" s="1"/>
  <c r="J184" i="53"/>
  <c r="N184" i="53"/>
  <c r="R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24"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93" i="58"/>
  <c r="K95" i="58" s="1"/>
  <c r="K96" i="58" s="1"/>
  <c r="K97" i="58" s="1"/>
  <c r="K81" i="58"/>
  <c r="K83" i="58" s="1"/>
  <c r="K45" i="58"/>
  <c r="K47" i="58" s="1"/>
  <c r="K33" i="58"/>
  <c r="K35" i="58" s="1"/>
  <c r="K21" i="58"/>
  <c r="K23" i="58" s="1"/>
  <c r="K57" i="58"/>
  <c r="K59" i="58" s="1"/>
  <c r="K60" i="58" s="1"/>
  <c r="K69" i="58"/>
  <c r="K71" i="58" s="1"/>
  <c r="K72"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83" i="57" s="1"/>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W190" i="39" s="1"/>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W188" i="51" s="1"/>
  <c r="R23" i="51"/>
  <c r="V23" i="51"/>
  <c r="V24" i="51" s="1"/>
  <c r="Z23" i="51"/>
  <c r="Z191" i="51" s="1"/>
  <c r="X25" i="51"/>
  <c r="X193" i="51" s="1"/>
  <c r="X26" i="51"/>
  <c r="X194" i="51" s="1"/>
  <c r="J34" i="51"/>
  <c r="N34" i="51"/>
  <c r="S34" i="51"/>
  <c r="W34" i="51"/>
  <c r="G35" i="51"/>
  <c r="G36" i="51" s="1"/>
  <c r="K35" i="51"/>
  <c r="K36" i="51" s="1"/>
  <c r="K37" i="51" s="1"/>
  <c r="Q35" i="51"/>
  <c r="W35" i="51"/>
  <c r="V48" i="51"/>
  <c r="V49" i="51" s="1"/>
  <c r="W50" i="51"/>
  <c r="K59" i="51"/>
  <c r="K60" i="51" s="1"/>
  <c r="M83" i="51"/>
  <c r="M84" i="51" s="1"/>
  <c r="I179" i="51"/>
  <c r="AC28" i="45"/>
  <c r="AD28" i="45"/>
  <c r="G186" i="52"/>
  <c r="K186" i="52"/>
  <c r="AA65" i="45" s="1"/>
  <c r="H187" i="52"/>
  <c r="L187" i="52"/>
  <c r="AB66" i="45" s="1"/>
  <c r="P188" i="52"/>
  <c r="N189" i="52"/>
  <c r="AD68" i="45" s="1"/>
  <c r="G190" i="52"/>
  <c r="J82" i="52"/>
  <c r="N82" i="52"/>
  <c r="S82" i="52"/>
  <c r="W82" i="52"/>
  <c r="G83" i="52"/>
  <c r="G84" i="52" s="1"/>
  <c r="H95" i="52"/>
  <c r="H96" i="52" s="1"/>
  <c r="J107" i="52"/>
  <c r="N107" i="52"/>
  <c r="I167" i="52"/>
  <c r="I168" i="52" s="1"/>
  <c r="J178" i="52"/>
  <c r="N178" i="52"/>
  <c r="S178" i="52"/>
  <c r="W178" i="52"/>
  <c r="G179" i="52"/>
  <c r="G180" i="52" s="1"/>
  <c r="L188" i="49"/>
  <c r="P33" i="45" s="1"/>
  <c r="Y24" i="49"/>
  <c r="Y192" i="49" s="1"/>
  <c r="Y48" i="49"/>
  <c r="H83" i="49"/>
  <c r="H84" i="49" s="1"/>
  <c r="L83" i="49"/>
  <c r="L84" i="49" s="1"/>
  <c r="L85" i="49" s="1"/>
  <c r="W84" i="49"/>
  <c r="W86" i="49"/>
  <c r="X122" i="49"/>
  <c r="R131" i="49"/>
  <c r="R132" i="49" s="1"/>
  <c r="V131" i="49"/>
  <c r="V132" i="49" s="1"/>
  <c r="Z134" i="49"/>
  <c r="Z133" i="49"/>
  <c r="Z131" i="49"/>
  <c r="Z132" i="49"/>
  <c r="L23" i="53"/>
  <c r="L24" i="53" s="1"/>
  <c r="L25" i="53" s="1"/>
  <c r="R95" i="53"/>
  <c r="V95" i="53"/>
  <c r="V96" i="53" s="1"/>
  <c r="V97" i="53" s="1"/>
  <c r="Z98" i="53"/>
  <c r="Z97" i="53"/>
  <c r="Z95" i="53"/>
  <c r="Z96" i="53"/>
  <c r="T48" i="51"/>
  <c r="X48" i="51"/>
  <c r="Y49" i="51"/>
  <c r="Y50" i="51"/>
  <c r="Z60" i="51"/>
  <c r="W61" i="51"/>
  <c r="W62" i="51"/>
  <c r="T72" i="51"/>
  <c r="T73" i="51" s="1"/>
  <c r="X72" i="51"/>
  <c r="Y73" i="51"/>
  <c r="Y74" i="51"/>
  <c r="Z84" i="51"/>
  <c r="W85" i="51"/>
  <c r="W86" i="51"/>
  <c r="T96" i="51"/>
  <c r="X96" i="51"/>
  <c r="Y97" i="51"/>
  <c r="Y98" i="51"/>
  <c r="Z108" i="51"/>
  <c r="W109" i="51"/>
  <c r="W110" i="51"/>
  <c r="T120" i="51"/>
  <c r="X120" i="51"/>
  <c r="Y121" i="51"/>
  <c r="Y122" i="51"/>
  <c r="Z132" i="51"/>
  <c r="W133" i="51"/>
  <c r="W134" i="51"/>
  <c r="T144" i="51"/>
  <c r="T145" i="51" s="1"/>
  <c r="X144" i="51"/>
  <c r="Y145" i="51"/>
  <c r="Y146" i="51"/>
  <c r="V156" i="51"/>
  <c r="V157" i="51" s="1"/>
  <c r="V158" i="51" s="1"/>
  <c r="Z156" i="51"/>
  <c r="W157" i="51"/>
  <c r="W158" i="51"/>
  <c r="T168" i="51"/>
  <c r="X168" i="51"/>
  <c r="Y169" i="51"/>
  <c r="Y170" i="51"/>
  <c r="Z180" i="51"/>
  <c r="W181" i="51"/>
  <c r="W182" i="51"/>
  <c r="AA28" i="45"/>
  <c r="K23" i="52"/>
  <c r="K24" i="52" s="1"/>
  <c r="P23" i="52"/>
  <c r="P24" i="52" s="1"/>
  <c r="T23" i="52"/>
  <c r="X23" i="52"/>
  <c r="X191" i="52" s="1"/>
  <c r="H35" i="52"/>
  <c r="H36" i="52" s="1"/>
  <c r="L35" i="52"/>
  <c r="L36" i="52" s="1"/>
  <c r="Q35" i="52"/>
  <c r="Q36" i="52" s="1"/>
  <c r="U35" i="52"/>
  <c r="Y35" i="52"/>
  <c r="R47" i="52"/>
  <c r="R48" i="52" s="1"/>
  <c r="V47" i="52"/>
  <c r="V48" i="52" s="1"/>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R143" i="52"/>
  <c r="R144" i="52" s="1"/>
  <c r="V143" i="52"/>
  <c r="V144" i="52" s="1"/>
  <c r="Z143" i="52"/>
  <c r="W155" i="52"/>
  <c r="P167" i="52"/>
  <c r="P168" i="52" s="1"/>
  <c r="T167" i="52"/>
  <c r="T168" i="52" s="1"/>
  <c r="X167" i="52"/>
  <c r="Q179" i="52"/>
  <c r="Q180" i="52" s="1"/>
  <c r="U179" i="52"/>
  <c r="Y179" i="52"/>
  <c r="G183" i="52"/>
  <c r="K183" i="52"/>
  <c r="AA62" i="45" s="1"/>
  <c r="P183" i="52"/>
  <c r="T183" i="52"/>
  <c r="AH62" i="45" s="1"/>
  <c r="AT62" i="45" s="1"/>
  <c r="X183" i="52"/>
  <c r="I183" i="49"/>
  <c r="M183" i="49"/>
  <c r="Q28" i="45" s="1"/>
  <c r="J184" i="49"/>
  <c r="N184" i="49"/>
  <c r="R29" i="45" s="1"/>
  <c r="G186" i="49"/>
  <c r="K186" i="49"/>
  <c r="O31" i="45" s="1"/>
  <c r="H187" i="49"/>
  <c r="L187" i="49"/>
  <c r="P32" i="45" s="1"/>
  <c r="N189" i="49"/>
  <c r="R34" i="45" s="1"/>
  <c r="G190" i="49"/>
  <c r="K190" i="49"/>
  <c r="O35" i="45" s="1"/>
  <c r="P190" i="49"/>
  <c r="Z24" i="49"/>
  <c r="Z192" i="49" s="1"/>
  <c r="W25" i="49"/>
  <c r="W193" i="49" s="1"/>
  <c r="W26" i="49"/>
  <c r="W194" i="49" s="1"/>
  <c r="X36" i="49"/>
  <c r="Y37" i="49"/>
  <c r="Y38" i="49"/>
  <c r="V48" i="49"/>
  <c r="V49" i="49" s="1"/>
  <c r="V50" i="49" s="1"/>
  <c r="Z48" i="49"/>
  <c r="W49" i="49"/>
  <c r="W50" i="49"/>
  <c r="X60" i="49"/>
  <c r="Y61" i="49"/>
  <c r="Y62" i="49"/>
  <c r="Z72" i="49"/>
  <c r="W73" i="49"/>
  <c r="W74" i="49"/>
  <c r="X86" i="49"/>
  <c r="X85" i="49"/>
  <c r="X84" i="49"/>
  <c r="Y86" i="49"/>
  <c r="Z98" i="49"/>
  <c r="Z97" i="49"/>
  <c r="Z95" i="49"/>
  <c r="W96" i="49"/>
  <c r="X110" i="49"/>
  <c r="X109" i="49"/>
  <c r="K107" i="49"/>
  <c r="Q107" i="49"/>
  <c r="Q108" i="49" s="1"/>
  <c r="Y108" i="49"/>
  <c r="L131" i="49"/>
  <c r="L132" i="49" s="1"/>
  <c r="U131" i="49"/>
  <c r="G143" i="49"/>
  <c r="G144" i="49" s="1"/>
  <c r="K143" i="49"/>
  <c r="K144" i="49" s="1"/>
  <c r="K145" i="49" s="1"/>
  <c r="P143" i="49"/>
  <c r="T143" i="49"/>
  <c r="T144" i="49" s="1"/>
  <c r="X146" i="49"/>
  <c r="X145" i="49"/>
  <c r="X143" i="49"/>
  <c r="R167" i="49"/>
  <c r="R168" i="49" s="1"/>
  <c r="V167" i="49"/>
  <c r="V168" i="49" s="1"/>
  <c r="Z167" i="49"/>
  <c r="Z168" i="49"/>
  <c r="Z170" i="49"/>
  <c r="Z169" i="49"/>
  <c r="R179" i="49"/>
  <c r="R180" i="49" s="1"/>
  <c r="R181" i="49" s="1"/>
  <c r="V179" i="49"/>
  <c r="Z182" i="49"/>
  <c r="Z181" i="49"/>
  <c r="Z179" i="49"/>
  <c r="G183" i="49"/>
  <c r="X183" i="49"/>
  <c r="K188" i="53"/>
  <c r="O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R28" i="45" s="1"/>
  <c r="G184" i="49"/>
  <c r="K184" i="49"/>
  <c r="O29" i="45" s="1"/>
  <c r="H186" i="49"/>
  <c r="L186" i="49"/>
  <c r="P31" i="45" s="1"/>
  <c r="I187" i="49"/>
  <c r="M187" i="49"/>
  <c r="Q32" i="45" s="1"/>
  <c r="K189" i="49"/>
  <c r="O34" i="45" s="1"/>
  <c r="H190" i="49"/>
  <c r="L190" i="49"/>
  <c r="P35" i="45" s="1"/>
  <c r="R23" i="49"/>
  <c r="V23" i="49"/>
  <c r="Z23" i="49"/>
  <c r="Z191" i="49" s="1"/>
  <c r="W24" i="49"/>
  <c r="W192" i="49" s="1"/>
  <c r="X25" i="49"/>
  <c r="X193" i="49" s="1"/>
  <c r="X26" i="49"/>
  <c r="X194" i="49" s="1"/>
  <c r="Z37" i="49"/>
  <c r="Z38" i="49"/>
  <c r="X49" i="49"/>
  <c r="X50" i="49"/>
  <c r="U60" i="49"/>
  <c r="U61" i="49" s="1"/>
  <c r="U62" i="49" s="1"/>
  <c r="Y60" i="49"/>
  <c r="Z61" i="49"/>
  <c r="Z62" i="49"/>
  <c r="W72" i="49"/>
  <c r="X73" i="49"/>
  <c r="X74" i="49"/>
  <c r="G83" i="49"/>
  <c r="K83" i="49"/>
  <c r="K84" i="49" s="1"/>
  <c r="P83" i="49"/>
  <c r="T83" i="49"/>
  <c r="X83" i="49"/>
  <c r="Y84" i="49"/>
  <c r="Y85" i="49"/>
  <c r="Z86" i="49"/>
  <c r="V95" i="49"/>
  <c r="V96" i="49" s="1"/>
  <c r="X96" i="49"/>
  <c r="W98"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V180" i="49"/>
  <c r="K183" i="49"/>
  <c r="O28" i="45" s="1"/>
  <c r="G23" i="53"/>
  <c r="G24" i="53" s="1"/>
  <c r="K183" i="53"/>
  <c r="O62" i="45" s="1"/>
  <c r="H184" i="53"/>
  <c r="L184" i="53"/>
  <c r="P63" i="45" s="1"/>
  <c r="I186" i="53"/>
  <c r="M186" i="53"/>
  <c r="Q65" i="45" s="1"/>
  <c r="J187" i="53"/>
  <c r="N187" i="53"/>
  <c r="R66" i="45" s="1"/>
  <c r="G188" i="53"/>
  <c r="L189" i="53"/>
  <c r="P68" i="45" s="1"/>
  <c r="P190" i="53"/>
  <c r="I47" i="53"/>
  <c r="R47" i="53"/>
  <c r="V47" i="53"/>
  <c r="V48" i="53" s="1"/>
  <c r="Z50" i="53"/>
  <c r="Z49" i="53"/>
  <c r="Z47" i="53"/>
  <c r="M59" i="53"/>
  <c r="R71" i="53"/>
  <c r="R72" i="53" s="1"/>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W109" i="53"/>
  <c r="Z122" i="53"/>
  <c r="Z121" i="53"/>
  <c r="Z119" i="53"/>
  <c r="W120" i="53"/>
  <c r="X132" i="53"/>
  <c r="X134" i="53"/>
  <c r="X133" i="53"/>
  <c r="T131" i="53"/>
  <c r="V132" i="53"/>
  <c r="V133" i="53" s="1"/>
  <c r="X145" i="53"/>
  <c r="Z180" i="53"/>
  <c r="G183" i="53"/>
  <c r="P183" i="53"/>
  <c r="X183" i="53"/>
  <c r="M187" i="56"/>
  <c r="E51" i="45" s="1"/>
  <c r="AO51" i="45" s="1"/>
  <c r="Q188" i="56"/>
  <c r="G52" i="45" s="1"/>
  <c r="H35" i="56"/>
  <c r="W47" i="56"/>
  <c r="W48" i="56"/>
  <c r="Y50" i="56"/>
  <c r="Y49" i="56"/>
  <c r="H95" i="56"/>
  <c r="H96" i="56" s="1"/>
  <c r="Q95" i="56"/>
  <c r="Q96" i="56" s="1"/>
  <c r="W168" i="56"/>
  <c r="W167" i="56"/>
  <c r="G167" i="56"/>
  <c r="G168" i="56" s="1"/>
  <c r="Y169" i="56"/>
  <c r="Y170" i="56"/>
  <c r="M186" i="59"/>
  <c r="AC16" i="45" s="1"/>
  <c r="K188" i="59"/>
  <c r="AA18" i="45" s="1"/>
  <c r="Q188" i="59"/>
  <c r="AE18" i="45" s="1"/>
  <c r="V188" i="59"/>
  <c r="AJ18" i="45" s="1"/>
  <c r="R59" i="59"/>
  <c r="T180" i="49"/>
  <c r="T181" i="49" s="1"/>
  <c r="X180" i="49"/>
  <c r="Y181" i="49"/>
  <c r="Y182" i="49"/>
  <c r="X24" i="53"/>
  <c r="X192" i="53" s="1"/>
  <c r="Y25" i="53"/>
  <c r="Y193" i="53" s="1"/>
  <c r="Y26" i="53"/>
  <c r="Y194" i="53" s="1"/>
  <c r="V36" i="53"/>
  <c r="V37" i="53" s="1"/>
  <c r="Z36" i="53"/>
  <c r="G48" i="53"/>
  <c r="G49" i="53" s="1"/>
  <c r="T48" i="53"/>
  <c r="X48" i="53"/>
  <c r="Z60" i="53"/>
  <c r="W61" i="53"/>
  <c r="W62" i="53"/>
  <c r="T72" i="53"/>
  <c r="T73" i="53" s="1"/>
  <c r="X72" i="53"/>
  <c r="Y73" i="53"/>
  <c r="Y74" i="53"/>
  <c r="V84" i="53"/>
  <c r="V85" i="53" s="1"/>
  <c r="Z84" i="53"/>
  <c r="W85" i="53"/>
  <c r="W86" i="53"/>
  <c r="T96" i="53"/>
  <c r="T97" i="53" s="1"/>
  <c r="X96" i="53"/>
  <c r="Y97" i="53"/>
  <c r="Y98" i="53"/>
  <c r="Z110" i="53"/>
  <c r="X120" i="53"/>
  <c r="W122" i="53"/>
  <c r="Y134" i="53"/>
  <c r="Y133" i="53"/>
  <c r="U131" i="53"/>
  <c r="U132" i="53" s="1"/>
  <c r="Y132" i="53"/>
  <c r="Z134" i="53"/>
  <c r="W146" i="53"/>
  <c r="W145"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O17" i="45" s="1"/>
  <c r="H190" i="55"/>
  <c r="H35" i="55"/>
  <c r="H36" i="55" s="1"/>
  <c r="L35" i="55"/>
  <c r="L36" i="55" s="1"/>
  <c r="Q35" i="55"/>
  <c r="Q36" i="55" s="1"/>
  <c r="U35" i="55"/>
  <c r="Y35" i="55"/>
  <c r="Y36" i="55"/>
  <c r="H59" i="55"/>
  <c r="H60" i="55" s="1"/>
  <c r="H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L188" i="56"/>
  <c r="D52" i="45" s="1"/>
  <c r="M189" i="56"/>
  <c r="E53" i="45" s="1"/>
  <c r="H47" i="56"/>
  <c r="H48" i="56" s="1"/>
  <c r="L47" i="56"/>
  <c r="L48" i="56" s="1"/>
  <c r="W59" i="56"/>
  <c r="W60" i="56"/>
  <c r="Y62" i="56"/>
  <c r="Y61" i="56"/>
  <c r="G83" i="59"/>
  <c r="P83" i="59"/>
  <c r="P84" i="59" s="1"/>
  <c r="X84" i="59"/>
  <c r="X83" i="59"/>
  <c r="H188" i="59"/>
  <c r="L71" i="60"/>
  <c r="L72" i="60" s="1"/>
  <c r="L73" i="60" s="1"/>
  <c r="H183" i="53"/>
  <c r="L183" i="53"/>
  <c r="P62" i="45" s="1"/>
  <c r="I184" i="53"/>
  <c r="M184" i="53"/>
  <c r="Q63" i="45" s="1"/>
  <c r="J186" i="53"/>
  <c r="N186" i="53"/>
  <c r="R65" i="45" s="1"/>
  <c r="G187" i="53"/>
  <c r="K187" i="53"/>
  <c r="O66" i="45" s="1"/>
  <c r="H188" i="53"/>
  <c r="L188" i="53"/>
  <c r="P67" i="45" s="1"/>
  <c r="M189" i="53"/>
  <c r="Q68" i="45" s="1"/>
  <c r="K23" i="53"/>
  <c r="Y24" i="53"/>
  <c r="Y192" i="53" s="1"/>
  <c r="Z109" i="53"/>
  <c r="L119" i="53"/>
  <c r="W119" i="53"/>
  <c r="X122" i="53"/>
  <c r="H131" i="53"/>
  <c r="Q131" i="53"/>
  <c r="Q132" i="53" s="1"/>
  <c r="Z132" i="53"/>
  <c r="G143" i="53"/>
  <c r="K143" i="53"/>
  <c r="K144" i="53" s="1"/>
  <c r="H143" i="53"/>
  <c r="L143" i="53"/>
  <c r="W144" i="53"/>
  <c r="Y158" i="53"/>
  <c r="Y157" i="53"/>
  <c r="U155" i="53"/>
  <c r="U156" i="53" s="1"/>
  <c r="Y156" i="53"/>
  <c r="W170" i="53"/>
  <c r="W169" i="53"/>
  <c r="S167" i="53"/>
  <c r="I186" i="55"/>
  <c r="M186" i="55"/>
  <c r="E16" i="45" s="1"/>
  <c r="R186" i="55"/>
  <c r="H16" i="45" s="1"/>
  <c r="V186" i="55"/>
  <c r="L16" i="45" s="1"/>
  <c r="AV16" i="45" s="1"/>
  <c r="V24" i="55"/>
  <c r="Z186" i="55"/>
  <c r="Z24" i="55"/>
  <c r="Z192" i="55" s="1"/>
  <c r="G188" i="55"/>
  <c r="K188" i="55"/>
  <c r="C18" i="45" s="1"/>
  <c r="X26" i="55"/>
  <c r="X194" i="55" s="1"/>
  <c r="G108" i="55"/>
  <c r="J186" i="56"/>
  <c r="N186" i="56"/>
  <c r="F50" i="45" s="1"/>
  <c r="S186" i="56"/>
  <c r="I50" i="45" s="1"/>
  <c r="AS50" i="45" s="1"/>
  <c r="W186" i="56"/>
  <c r="W23" i="56"/>
  <c r="W191" i="56" s="1"/>
  <c r="W24" i="56"/>
  <c r="W192" i="56" s="1"/>
  <c r="G187" i="56"/>
  <c r="K187" i="56"/>
  <c r="C51" i="45" s="1"/>
  <c r="AM51" i="45" s="1"/>
  <c r="H188" i="56"/>
  <c r="Y188" i="56"/>
  <c r="Y26" i="56"/>
  <c r="Y194" i="56" s="1"/>
  <c r="Y25" i="56"/>
  <c r="Y193" i="56" s="1"/>
  <c r="Q49" i="56"/>
  <c r="Q50" i="56" s="1"/>
  <c r="L59" i="56"/>
  <c r="L60" i="56" s="1"/>
  <c r="L61" i="56" s="1"/>
  <c r="W71" i="56"/>
  <c r="W72" i="56"/>
  <c r="Y74" i="56"/>
  <c r="Y73" i="56"/>
  <c r="H186" i="56"/>
  <c r="M59" i="59"/>
  <c r="V59" i="59"/>
  <c r="V60" i="59" s="1"/>
  <c r="G186" i="55"/>
  <c r="K186" i="55"/>
  <c r="C16" i="45" s="1"/>
  <c r="P186" i="55"/>
  <c r="T186" i="55"/>
  <c r="J16" i="45" s="1"/>
  <c r="X186" i="55"/>
  <c r="R188" i="55"/>
  <c r="H18" i="45" s="1"/>
  <c r="V188" i="55"/>
  <c r="L18" i="45" s="1"/>
  <c r="AV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6" i="59"/>
  <c r="W95" i="59"/>
  <c r="G95" i="59"/>
  <c r="Q186" i="59"/>
  <c r="AE16" i="45" s="1"/>
  <c r="G47" i="60"/>
  <c r="G48" i="60" s="1"/>
  <c r="G49" i="60" s="1"/>
  <c r="K186" i="60"/>
  <c r="AA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37" i="56"/>
  <c r="X49" i="56"/>
  <c r="X61" i="56"/>
  <c r="H83" i="56"/>
  <c r="L83" i="56"/>
  <c r="L84" i="56" s="1"/>
  <c r="V83" i="56"/>
  <c r="Z85" i="56"/>
  <c r="I95" i="56"/>
  <c r="W120" i="56"/>
  <c r="W119" i="56"/>
  <c r="L131" i="56"/>
  <c r="M167" i="59"/>
  <c r="L95" i="60"/>
  <c r="G131" i="57"/>
  <c r="G132" i="57" s="1"/>
  <c r="P131" i="57"/>
  <c r="P132" i="57" s="1"/>
  <c r="T131" i="57"/>
  <c r="T132" i="57" s="1"/>
  <c r="T133" i="57" s="1"/>
  <c r="T134" i="57" s="1"/>
  <c r="X132" i="57"/>
  <c r="X131" i="57"/>
  <c r="H131" i="57"/>
  <c r="Z134" i="57"/>
  <c r="Z133" i="57"/>
  <c r="I186" i="56"/>
  <c r="M186" i="56"/>
  <c r="E50" i="45" s="1"/>
  <c r="J187" i="56"/>
  <c r="N187" i="56"/>
  <c r="F51" i="45" s="1"/>
  <c r="AP51" i="45" s="1"/>
  <c r="G188" i="56"/>
  <c r="K188" i="56"/>
  <c r="C52" i="45" s="1"/>
  <c r="P188" i="56"/>
  <c r="T24" i="56"/>
  <c r="X24" i="56"/>
  <c r="X192" i="56" s="1"/>
  <c r="R83" i="56"/>
  <c r="R84" i="56" s="1"/>
  <c r="U97" i="56"/>
  <c r="U98" i="56" s="1"/>
  <c r="M95" i="56"/>
  <c r="M131" i="56"/>
  <c r="R131" i="56"/>
  <c r="R132" i="56" s="1"/>
  <c r="V131" i="56"/>
  <c r="V132" i="56" s="1"/>
  <c r="Z131" i="56"/>
  <c r="Z132" i="56"/>
  <c r="X134" i="56"/>
  <c r="X133" i="56"/>
  <c r="G131" i="56"/>
  <c r="G132" i="56" s="1"/>
  <c r="W144" i="56"/>
  <c r="W143" i="56"/>
  <c r="T145" i="56"/>
  <c r="T146" i="56" s="1"/>
  <c r="L155" i="56"/>
  <c r="H186" i="59"/>
  <c r="H23" i="59"/>
  <c r="L186" i="59"/>
  <c r="AB16" i="45" s="1"/>
  <c r="U186" i="59"/>
  <c r="AI16" i="45" s="1"/>
  <c r="Y186" i="59"/>
  <c r="Y23" i="59"/>
  <c r="Y191" i="59" s="1"/>
  <c r="U188" i="59"/>
  <c r="AI18" i="45" s="1"/>
  <c r="Z188" i="59"/>
  <c r="Z25" i="59"/>
  <c r="Z193" i="59" s="1"/>
  <c r="H190" i="59"/>
  <c r="I47" i="59"/>
  <c r="I186" i="59"/>
  <c r="R47" i="59"/>
  <c r="R48" i="59" s="1"/>
  <c r="Z48" i="59"/>
  <c r="Z47" i="59"/>
  <c r="H59" i="59"/>
  <c r="Q59" i="59"/>
  <c r="Y60" i="59"/>
  <c r="Y59" i="59"/>
  <c r="L59" i="59"/>
  <c r="U71" i="59"/>
  <c r="L188" i="59"/>
  <c r="AB18" i="45" s="1"/>
  <c r="I186" i="60"/>
  <c r="M186" i="60"/>
  <c r="AC50" i="45" s="1"/>
  <c r="R23" i="60"/>
  <c r="R24" i="60" s="1"/>
  <c r="R186" i="60"/>
  <c r="AF50" i="45" s="1"/>
  <c r="V24" i="60"/>
  <c r="V186" i="60"/>
  <c r="AJ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V132" i="59" s="1"/>
  <c r="Y144" i="59"/>
  <c r="Y167" i="59"/>
  <c r="P179" i="59"/>
  <c r="P180" i="59" s="1"/>
  <c r="T179" i="59"/>
  <c r="J186" i="59"/>
  <c r="Y188" i="59"/>
  <c r="H59" i="60"/>
  <c r="L59" i="60"/>
  <c r="T59" i="60"/>
  <c r="T60" i="60" s="1"/>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R143" i="56"/>
  <c r="R144" i="56" s="1"/>
  <c r="V143" i="56"/>
  <c r="V144" i="56" s="1"/>
  <c r="Z143" i="56"/>
  <c r="Z144" i="56"/>
  <c r="X146" i="56"/>
  <c r="R167" i="56"/>
  <c r="R168" i="56" s="1"/>
  <c r="V167" i="56"/>
  <c r="V168" i="56" s="1"/>
  <c r="Z167" i="56"/>
  <c r="Z168" i="56"/>
  <c r="G186" i="59"/>
  <c r="K186" i="59"/>
  <c r="AA16" i="45" s="1"/>
  <c r="P186" i="59"/>
  <c r="T186" i="59"/>
  <c r="AH16" i="45" s="1"/>
  <c r="T24" i="59"/>
  <c r="X186" i="59"/>
  <c r="X24" i="59"/>
  <c r="X192" i="59" s="1"/>
  <c r="G190" i="59"/>
  <c r="K190" i="59"/>
  <c r="AA20" i="45" s="1"/>
  <c r="P190" i="59"/>
  <c r="V119" i="59"/>
  <c r="V120" i="59" s="1"/>
  <c r="M155" i="59"/>
  <c r="R155" i="59"/>
  <c r="R156" i="59" s="1"/>
  <c r="V155" i="59"/>
  <c r="H167" i="59"/>
  <c r="N186" i="59"/>
  <c r="AD16" i="45" s="1"/>
  <c r="G188" i="59"/>
  <c r="H186" i="60"/>
  <c r="H23" i="60"/>
  <c r="L186" i="60"/>
  <c r="AB50" i="45" s="1"/>
  <c r="L23" i="60"/>
  <c r="Q186" i="60"/>
  <c r="AE50" i="45" s="1"/>
  <c r="U186" i="60"/>
  <c r="AI50" i="45" s="1"/>
  <c r="Y186" i="60"/>
  <c r="Y24" i="60"/>
  <c r="Y192" i="60" s="1"/>
  <c r="Y23" i="60"/>
  <c r="Y191" i="60" s="1"/>
  <c r="R188" i="60"/>
  <c r="AF52" i="45" s="1"/>
  <c r="V188" i="60"/>
  <c r="AJ52" i="45" s="1"/>
  <c r="AV52" i="45" s="1"/>
  <c r="G190" i="60"/>
  <c r="U23" i="60"/>
  <c r="L35"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R108" i="57" s="1"/>
  <c r="V107" i="57"/>
  <c r="V108" i="57" s="1"/>
  <c r="Z107" i="57"/>
  <c r="Z108" i="57"/>
  <c r="X109" i="57"/>
  <c r="G107" i="57"/>
  <c r="G108" i="57" s="1"/>
  <c r="W167" i="57"/>
  <c r="W168" i="57"/>
  <c r="Y170" i="57"/>
  <c r="Y169" i="57"/>
  <c r="L186" i="57"/>
  <c r="P16" i="45" s="1"/>
  <c r="M23" i="59"/>
  <c r="R23" i="59"/>
  <c r="W24" i="59"/>
  <c r="W192" i="59" s="1"/>
  <c r="V36" i="59"/>
  <c r="Z36" i="59"/>
  <c r="U48" i="59"/>
  <c r="U49" i="59" s="1"/>
  <c r="Y48" i="59"/>
  <c r="T60" i="59"/>
  <c r="T61" i="59" s="1"/>
  <c r="X60" i="59"/>
  <c r="H107" i="59"/>
  <c r="Z107" i="59"/>
  <c r="G119" i="59"/>
  <c r="Y119" i="59"/>
  <c r="G131" i="59"/>
  <c r="X131" i="59"/>
  <c r="W186" i="59"/>
  <c r="J186" i="60"/>
  <c r="N186" i="60"/>
  <c r="AD50" i="45" s="1"/>
  <c r="G188" i="60"/>
  <c r="K188" i="60"/>
  <c r="AA52" i="45" s="1"/>
  <c r="P190" i="60"/>
  <c r="W23" i="60"/>
  <c r="W191" i="60" s="1"/>
  <c r="M47" i="60"/>
  <c r="W47" i="60"/>
  <c r="V59" i="60"/>
  <c r="V60" i="60" s="1"/>
  <c r="U71" i="60"/>
  <c r="I83" i="60"/>
  <c r="R83" i="60"/>
  <c r="R84" i="60" s="1"/>
  <c r="Z83" i="60"/>
  <c r="H107" i="60"/>
  <c r="H132" i="60"/>
  <c r="H133" i="60" s="1"/>
  <c r="Z131" i="60"/>
  <c r="X143" i="60"/>
  <c r="G155" i="60"/>
  <c r="P155" i="60"/>
  <c r="P156" i="60" s="1"/>
  <c r="G167" i="60"/>
  <c r="I179" i="60"/>
  <c r="G186" i="57"/>
  <c r="K186" i="57"/>
  <c r="O16" i="45" s="1"/>
  <c r="P186" i="57"/>
  <c r="P23" i="57"/>
  <c r="P24" i="57" s="1"/>
  <c r="T186" i="57"/>
  <c r="V16" i="45" s="1"/>
  <c r="T23" i="57"/>
  <c r="T24" i="57" s="1"/>
  <c r="X186" i="57"/>
  <c r="X23" i="57"/>
  <c r="X191" i="57" s="1"/>
  <c r="H187" i="57"/>
  <c r="L187" i="57"/>
  <c r="P17" i="45" s="1"/>
  <c r="Z188" i="57"/>
  <c r="Z26" i="57"/>
  <c r="Z194" i="57" s="1"/>
  <c r="Z25" i="57"/>
  <c r="Z193" i="57" s="1"/>
  <c r="U23" i="57"/>
  <c r="H35" i="57"/>
  <c r="H36" i="57" s="1"/>
  <c r="Y36" i="57"/>
  <c r="Y35" i="57"/>
  <c r="Z61" i="57"/>
  <c r="G71" i="57"/>
  <c r="G72" i="57" s="1"/>
  <c r="G73" i="57" s="1"/>
  <c r="P71" i="57"/>
  <c r="P72" i="57" s="1"/>
  <c r="X84" i="57"/>
  <c r="X83" i="57"/>
  <c r="H83" i="57"/>
  <c r="H84" i="57" s="1"/>
  <c r="Z86" i="57"/>
  <c r="Z85" i="57"/>
  <c r="M95" i="57"/>
  <c r="R95" i="57"/>
  <c r="R96" i="57" s="1"/>
  <c r="V95" i="57"/>
  <c r="V96" i="57" s="1"/>
  <c r="X98" i="57"/>
  <c r="X97" i="57"/>
  <c r="G95" i="57"/>
  <c r="G96" i="57" s="1"/>
  <c r="G97" i="57" s="1"/>
  <c r="G98" i="57" s="1"/>
  <c r="Z96" i="57"/>
  <c r="W155" i="57"/>
  <c r="W156" i="57"/>
  <c r="Y158" i="57"/>
  <c r="Y157" i="57"/>
  <c r="W179" i="57"/>
  <c r="W180" i="57"/>
  <c r="Y182" i="57"/>
  <c r="Y181" i="57"/>
  <c r="U186" i="57"/>
  <c r="W16" i="45" s="1"/>
  <c r="V107" i="59"/>
  <c r="U119" i="59"/>
  <c r="G155" i="59"/>
  <c r="K23" i="60"/>
  <c r="K190" i="60"/>
  <c r="AA54" i="45" s="1"/>
  <c r="G35" i="60"/>
  <c r="X35" i="60"/>
  <c r="M95" i="60"/>
  <c r="V119" i="60"/>
  <c r="L167" i="60"/>
  <c r="L168" i="60" s="1"/>
  <c r="L169" i="60" s="1"/>
  <c r="L23" i="57"/>
  <c r="Q186" i="57"/>
  <c r="S16" i="45" s="1"/>
  <c r="Y186" i="57"/>
  <c r="Y24" i="57"/>
  <c r="Y192" i="57" s="1"/>
  <c r="Y23" i="57"/>
  <c r="Y191" i="57" s="1"/>
  <c r="I187" i="57"/>
  <c r="M187" i="57"/>
  <c r="Q17" i="45" s="1"/>
  <c r="X60" i="57"/>
  <c r="L107" i="57"/>
  <c r="L143" i="57"/>
  <c r="M189" i="58"/>
  <c r="Q53" i="45" s="1"/>
  <c r="H188" i="60"/>
  <c r="M189" i="60"/>
  <c r="AC53" i="45" s="1"/>
  <c r="P23" i="60"/>
  <c r="T23" i="60"/>
  <c r="X84" i="60"/>
  <c r="W96" i="60"/>
  <c r="Z108" i="60"/>
  <c r="U120" i="60"/>
  <c r="U121" i="60" s="1"/>
  <c r="Y120" i="60"/>
  <c r="G132" i="60"/>
  <c r="G133" i="60" s="1"/>
  <c r="X167" i="60"/>
  <c r="G179" i="60"/>
  <c r="I186" i="57"/>
  <c r="J187" i="57"/>
  <c r="N187" i="57"/>
  <c r="R17" i="45" s="1"/>
  <c r="R23" i="57"/>
  <c r="R24" i="57" s="1"/>
  <c r="Z24" i="57"/>
  <c r="Z192" i="57" s="1"/>
  <c r="X50" i="57"/>
  <c r="V59" i="57"/>
  <c r="V60" i="57" s="1"/>
  <c r="X62" i="57"/>
  <c r="X61" i="57"/>
  <c r="Z72" i="57"/>
  <c r="I83" i="57"/>
  <c r="I84" i="57" s="1"/>
  <c r="V83" i="57"/>
  <c r="V84" i="57" s="1"/>
  <c r="X86" i="57"/>
  <c r="X85" i="57"/>
  <c r="X95" i="57"/>
  <c r="Z97" i="57"/>
  <c r="Z120" i="57"/>
  <c r="I131" i="57"/>
  <c r="I132" i="57" s="1"/>
  <c r="V131" i="57"/>
  <c r="V132" i="57" s="1"/>
  <c r="X134" i="57"/>
  <c r="X133" i="57"/>
  <c r="T143" i="57"/>
  <c r="G155" i="57"/>
  <c r="G156" i="57" s="1"/>
  <c r="X156" i="57"/>
  <c r="X155" i="57"/>
  <c r="L155" i="57"/>
  <c r="L167" i="57"/>
  <c r="M186" i="57"/>
  <c r="Q16" i="45" s="1"/>
  <c r="G83" i="58"/>
  <c r="G84" i="58" s="1"/>
  <c r="P83" i="58"/>
  <c r="P84" i="58" s="1"/>
  <c r="X83" i="58"/>
  <c r="X84" i="58"/>
  <c r="I83" i="58"/>
  <c r="Z86" i="58"/>
  <c r="Z85" i="58"/>
  <c r="K187" i="57"/>
  <c r="O17" i="45" s="1"/>
  <c r="Z60" i="57"/>
  <c r="I71" i="57"/>
  <c r="V71" i="57"/>
  <c r="V72" i="57" s="1"/>
  <c r="X74" i="57"/>
  <c r="X73" i="57"/>
  <c r="T108" i="57"/>
  <c r="T109" i="57" s="1"/>
  <c r="T110" i="57" s="1"/>
  <c r="I119" i="57"/>
  <c r="V119" i="57"/>
  <c r="V120" i="57" s="1"/>
  <c r="X122" i="57"/>
  <c r="X121" i="57"/>
  <c r="M35" i="58"/>
  <c r="T71" i="58"/>
  <c r="T72" i="58" s="1"/>
  <c r="X71" i="58"/>
  <c r="X72" i="58"/>
  <c r="Z74" i="58"/>
  <c r="Z73" i="58"/>
  <c r="J186" i="57"/>
  <c r="N186" i="57"/>
  <c r="R16" i="45" s="1"/>
  <c r="G187" i="57"/>
  <c r="M189" i="57"/>
  <c r="Q19" i="45" s="1"/>
  <c r="W143" i="57"/>
  <c r="W144" i="57"/>
  <c r="Y146" i="57"/>
  <c r="Y145" i="57"/>
  <c r="I155" i="57"/>
  <c r="I156" i="57" s="1"/>
  <c r="T179" i="57"/>
  <c r="T180" i="57" s="1"/>
  <c r="J186" i="58"/>
  <c r="N186" i="58"/>
  <c r="R50" i="45" s="1"/>
  <c r="S186" i="58"/>
  <c r="U50" i="45" s="1"/>
  <c r="S23" i="58"/>
  <c r="W186" i="58"/>
  <c r="W23" i="58"/>
  <c r="W191" i="58" s="1"/>
  <c r="W24" i="58"/>
  <c r="W192" i="58" s="1"/>
  <c r="G187" i="58"/>
  <c r="K187" i="58"/>
  <c r="O51" i="45" s="1"/>
  <c r="Y188" i="58"/>
  <c r="Y26" i="58"/>
  <c r="Y194" i="58" s="1"/>
  <c r="Y25" i="58"/>
  <c r="Y193" i="58" s="1"/>
  <c r="H23" i="58"/>
  <c r="X145" i="57"/>
  <c r="X169" i="57"/>
  <c r="G186" i="58"/>
  <c r="G24" i="58"/>
  <c r="G25" i="58" s="1"/>
  <c r="K186" i="58"/>
  <c r="O50" i="45" s="1"/>
  <c r="P186" i="58"/>
  <c r="T186" i="58"/>
  <c r="V50" i="45" s="1"/>
  <c r="X186" i="58"/>
  <c r="X24" i="58"/>
  <c r="X192" i="58" s="1"/>
  <c r="H187" i="58"/>
  <c r="L187" i="58"/>
  <c r="P51" i="45" s="1"/>
  <c r="U188" i="58"/>
  <c r="W52" i="45" s="1"/>
  <c r="T23" i="58"/>
  <c r="T24" i="58" s="1"/>
  <c r="W35" i="58"/>
  <c r="W36" i="58"/>
  <c r="Y38" i="58"/>
  <c r="Y37" i="58"/>
  <c r="Z37" i="58"/>
  <c r="T59" i="58"/>
  <c r="T60" i="58" s="1"/>
  <c r="Z62" i="58"/>
  <c r="Z61" i="58"/>
  <c r="U59" i="58"/>
  <c r="Q71" i="58"/>
  <c r="U71" i="58"/>
  <c r="U72" i="58" s="1"/>
  <c r="Y71" i="58"/>
  <c r="X35" i="58"/>
  <c r="Z50" i="58"/>
  <c r="Z49" i="58"/>
  <c r="T47" i="58"/>
  <c r="H59" i="58"/>
  <c r="L59" i="58"/>
  <c r="L60" i="58" s="1"/>
  <c r="Y60" i="58"/>
  <c r="Y59" i="58"/>
  <c r="H186" i="58"/>
  <c r="L186" i="58"/>
  <c r="P50" i="45" s="1"/>
  <c r="I187" i="58"/>
  <c r="M187" i="58"/>
  <c r="Q51" i="45" s="1"/>
  <c r="I23" i="58"/>
  <c r="M23" i="58"/>
  <c r="V23" i="58"/>
  <c r="V24" i="58" s="1"/>
  <c r="Z23" i="58"/>
  <c r="Z191" i="58" s="1"/>
  <c r="X25" i="58"/>
  <c r="X193" i="58" s="1"/>
  <c r="X26" i="58"/>
  <c r="X194" i="58" s="1"/>
  <c r="V47" i="58"/>
  <c r="V48" i="58" s="1"/>
  <c r="Z47" i="58"/>
  <c r="X62" i="58"/>
  <c r="L83" i="58"/>
  <c r="L84" i="58" s="1"/>
  <c r="L85" i="58" s="1"/>
  <c r="L86" i="58" s="1"/>
  <c r="Y83" i="58"/>
  <c r="T95" i="58"/>
  <c r="X95" i="58"/>
  <c r="X96" i="58"/>
  <c r="Z98" i="58"/>
  <c r="Z97" i="58"/>
  <c r="I95" i="58"/>
  <c r="I96" i="58" s="1"/>
  <c r="G107" i="58"/>
  <c r="X108" i="58"/>
  <c r="X107" i="58"/>
  <c r="U107" i="58"/>
  <c r="U108" i="58" s="1"/>
  <c r="U83" i="58"/>
  <c r="U84" i="58" s="1"/>
  <c r="U95" i="58"/>
  <c r="U96" i="58" s="1"/>
  <c r="Y107" i="58"/>
  <c r="P119" i="58"/>
  <c r="P120" i="58" s="1"/>
  <c r="X119" i="58"/>
  <c r="X120" i="58"/>
  <c r="Z122" i="58"/>
  <c r="Z121" i="58"/>
  <c r="G131" i="58"/>
  <c r="P131" i="58"/>
  <c r="T131" i="58"/>
  <c r="T132" i="58" s="1"/>
  <c r="T133" i="58" s="1"/>
  <c r="X131" i="58"/>
  <c r="X132" i="58"/>
  <c r="Z134" i="58"/>
  <c r="Z133" i="58"/>
  <c r="H156" i="58"/>
  <c r="H157" i="58" s="1"/>
  <c r="L131" i="58"/>
  <c r="U131" i="58"/>
  <c r="U132" i="58" s="1"/>
  <c r="G143" i="58"/>
  <c r="X144" i="58"/>
  <c r="X143" i="58"/>
  <c r="Z146" i="58"/>
  <c r="W155" i="58"/>
  <c r="W156" i="58"/>
  <c r="Y158" i="58"/>
  <c r="Y157" i="58"/>
  <c r="Y110" i="58"/>
  <c r="Y109" i="58"/>
  <c r="T143" i="58"/>
  <c r="T144" i="58" s="1"/>
  <c r="G155" i="58"/>
  <c r="G156" i="58" s="1"/>
  <c r="X156" i="58"/>
  <c r="X155" i="58"/>
  <c r="Y121" i="58"/>
  <c r="X134" i="58"/>
  <c r="X133" i="58"/>
  <c r="Y134" i="58"/>
  <c r="X146" i="58"/>
  <c r="X145" i="58"/>
  <c r="X167" i="58"/>
  <c r="X168" i="58"/>
  <c r="Z170" i="58"/>
  <c r="Z169" i="58"/>
  <c r="W143" i="58"/>
  <c r="W144" i="58"/>
  <c r="Y146" i="58"/>
  <c r="Y145" i="58"/>
  <c r="I179" i="58"/>
  <c r="R179" i="58"/>
  <c r="V179" i="58"/>
  <c r="V180" i="58" s="1"/>
  <c r="Z179" i="58"/>
  <c r="Z180" i="58"/>
  <c r="X182" i="58"/>
  <c r="X181" i="58"/>
  <c r="X157" i="58"/>
  <c r="I167" i="58"/>
  <c r="I168" i="58" s="1"/>
  <c r="I169" i="58" s="1"/>
  <c r="G179" i="58"/>
  <c r="V167" i="58"/>
  <c r="V168" i="58" s="1"/>
  <c r="Z167" i="58"/>
  <c r="Z168" i="58"/>
  <c r="Y180" i="58"/>
  <c r="Z181" i="58"/>
  <c r="V25" i="39" l="1"/>
  <c r="V26" i="39" s="1"/>
  <c r="V61" i="51"/>
  <c r="V62" i="51" s="1"/>
  <c r="V191" i="52"/>
  <c r="AJ70" i="45" s="1"/>
  <c r="V145" i="59"/>
  <c r="V146" i="59" s="1"/>
  <c r="V50" i="39"/>
  <c r="V73" i="49"/>
  <c r="V74" i="49" s="1"/>
  <c r="V182" i="53"/>
  <c r="V62" i="39"/>
  <c r="V191" i="39"/>
  <c r="L36" i="45" s="1"/>
  <c r="AV36" i="45" s="1"/>
  <c r="V24" i="49"/>
  <c r="V25" i="49" s="1"/>
  <c r="V26" i="49" s="1"/>
  <c r="V84" i="51"/>
  <c r="V157" i="39"/>
  <c r="V158" i="39" s="1"/>
  <c r="V181" i="49"/>
  <c r="V182" i="49" s="1"/>
  <c r="V98" i="39"/>
  <c r="V73" i="39"/>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X71" i="45" s="1"/>
  <c r="V158" i="49"/>
  <c r="V121" i="49"/>
  <c r="V122" i="49" s="1"/>
  <c r="V169" i="49"/>
  <c r="V170" i="49" s="1"/>
  <c r="V97" i="49"/>
  <c r="V98" i="49" s="1"/>
  <c r="V132" i="51"/>
  <c r="V133" i="51" s="1"/>
  <c r="V98" i="53"/>
  <c r="V38" i="51"/>
  <c r="V191" i="53"/>
  <c r="X70" i="45" s="1"/>
  <c r="V144" i="39"/>
  <c r="V145" i="39" s="1"/>
  <c r="V134" i="53"/>
  <c r="V85" i="49"/>
  <c r="V86" i="49" s="1"/>
  <c r="V110" i="51"/>
  <c r="V181" i="51"/>
  <c r="V182" i="51" s="1"/>
  <c r="V74" i="39"/>
  <c r="V134" i="39"/>
  <c r="V145" i="49"/>
  <c r="V146" i="49" s="1"/>
  <c r="V191" i="49"/>
  <c r="X36" i="45" s="1"/>
  <c r="V170" i="51"/>
  <c r="V133" i="49"/>
  <c r="V134" i="49" s="1"/>
  <c r="V191" i="51"/>
  <c r="L70" i="45" s="1"/>
  <c r="AV70" i="45" s="1"/>
  <c r="V169" i="39"/>
  <c r="V170" i="39" s="1"/>
  <c r="V25" i="53"/>
  <c r="V26" i="53" s="1"/>
  <c r="V25" i="51"/>
  <c r="V26" i="51" s="1"/>
  <c r="AV62" i="45"/>
  <c r="AV68" i="45"/>
  <c r="V191" i="60"/>
  <c r="AJ55" i="45" s="1"/>
  <c r="V191" i="55"/>
  <c r="L21" i="45" s="1"/>
  <c r="V145" i="55"/>
  <c r="V146" i="55" s="1"/>
  <c r="V37" i="58"/>
  <c r="V38" i="58" s="1"/>
  <c r="V49" i="57"/>
  <c r="V50" i="57" s="1"/>
  <c r="V61" i="58"/>
  <c r="V62" i="58" s="1"/>
  <c r="V49" i="59"/>
  <c r="V50" i="59" s="1"/>
  <c r="V191" i="58"/>
  <c r="X55" i="45" s="1"/>
  <c r="V191" i="59"/>
  <c r="AJ21" i="45" s="1"/>
  <c r="V48" i="55"/>
  <c r="V192" i="55" s="1"/>
  <c r="L22" i="45" s="1"/>
  <c r="V108" i="59"/>
  <c r="V109" i="59" s="1"/>
  <c r="V156" i="59"/>
  <c r="V157" i="59" s="1"/>
  <c r="V158" i="59" s="1"/>
  <c r="V191" i="57"/>
  <c r="X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X56" i="45" s="1"/>
  <c r="AV50" i="45"/>
  <c r="V120" i="60"/>
  <c r="V181" i="58"/>
  <c r="V182" i="58" s="1"/>
  <c r="V109" i="57"/>
  <c r="V110" i="57" s="1"/>
  <c r="V24" i="57"/>
  <c r="V192" i="57" s="1"/>
  <c r="X22" i="45" s="1"/>
  <c r="V121" i="59"/>
  <c r="V122" i="59" s="1"/>
  <c r="V145" i="56"/>
  <c r="V146" i="56" s="1"/>
  <c r="V191" i="56"/>
  <c r="L55" i="45" s="1"/>
  <c r="V24" i="56"/>
  <c r="V25" i="56" s="1"/>
  <c r="V26" i="56" s="1"/>
  <c r="V133" i="60"/>
  <c r="V134" i="60" s="1"/>
  <c r="V133" i="52"/>
  <c r="V134" i="52" s="1"/>
  <c r="V169" i="52"/>
  <c r="V170" i="52" s="1"/>
  <c r="V109" i="52"/>
  <c r="V110" i="52" s="1"/>
  <c r="AV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X54" i="45" s="1"/>
  <c r="V61" i="57"/>
  <c r="V62" i="57" s="1"/>
  <c r="V97" i="57"/>
  <c r="V98" i="57" s="1"/>
  <c r="I188" i="57"/>
  <c r="V25" i="60"/>
  <c r="V26" i="60" s="1"/>
  <c r="V25" i="55"/>
  <c r="V26" i="55" s="1"/>
  <c r="L35" i="57"/>
  <c r="X121" i="59"/>
  <c r="X38" i="59"/>
  <c r="X182" i="55"/>
  <c r="X85" i="56"/>
  <c r="U188" i="60"/>
  <c r="AI52" i="45" s="1"/>
  <c r="AU52" i="45" s="1"/>
  <c r="G60" i="60"/>
  <c r="G61" i="60" s="1"/>
  <c r="H132" i="59"/>
  <c r="R108" i="39"/>
  <c r="R156" i="51"/>
  <c r="R168" i="59"/>
  <c r="V86" i="55"/>
  <c r="V110" i="55"/>
  <c r="V158" i="57"/>
  <c r="V73" i="69"/>
  <c r="V74" i="69" s="1"/>
  <c r="V181" i="69"/>
  <c r="V182" i="69" s="1"/>
  <c r="U48" i="70"/>
  <c r="U49" i="70" s="1"/>
  <c r="U50" i="70" s="1"/>
  <c r="T120" i="73"/>
  <c r="V190" i="57"/>
  <c r="X20" i="45" s="1"/>
  <c r="V74" i="55"/>
  <c r="V134" i="55"/>
  <c r="L188" i="60"/>
  <c r="AB52" i="45" s="1"/>
  <c r="V61" i="59"/>
  <c r="V62" i="59" s="1"/>
  <c r="S144" i="52"/>
  <c r="S24" i="49"/>
  <c r="L119" i="56"/>
  <c r="L120" i="56" s="1"/>
  <c r="X97" i="58"/>
  <c r="H84" i="60"/>
  <c r="H85" i="60" s="1"/>
  <c r="X133" i="60"/>
  <c r="U156" i="58"/>
  <c r="U157" i="58" s="1"/>
  <c r="U158" i="58" s="1"/>
  <c r="AQ54" i="45"/>
  <c r="R120" i="60"/>
  <c r="R72" i="55"/>
  <c r="R73" i="55" s="1"/>
  <c r="R74" i="55" s="1"/>
  <c r="R120" i="55"/>
  <c r="R121" i="55" s="1"/>
  <c r="R122" i="55" s="1"/>
  <c r="V182" i="55"/>
  <c r="V74" i="56"/>
  <c r="U84" i="60"/>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X100" i="45" s="1"/>
  <c r="V190" i="68"/>
  <c r="L102" i="45" s="1"/>
  <c r="V190" i="73"/>
  <c r="X87" i="45" s="1"/>
  <c r="V61" i="48"/>
  <c r="V62" i="48" s="1"/>
  <c r="V190" i="48"/>
  <c r="AJ35" i="45" s="1"/>
  <c r="V37" i="59"/>
  <c r="V38" i="59" s="1"/>
  <c r="V97" i="56"/>
  <c r="V98" i="56" s="1"/>
  <c r="V37" i="69"/>
  <c r="V38" i="69" s="1"/>
  <c r="V188" i="68"/>
  <c r="L100" i="45" s="1"/>
  <c r="V190" i="70"/>
  <c r="X102" i="45" s="1"/>
  <c r="V190" i="71"/>
  <c r="L87" i="45" s="1"/>
  <c r="V109" i="48"/>
  <c r="V110" i="48" s="1"/>
  <c r="V37" i="48"/>
  <c r="V38" i="48" s="1"/>
  <c r="V158" i="58"/>
  <c r="V169" i="57"/>
  <c r="V170" i="57" s="1"/>
  <c r="V73" i="57"/>
  <c r="V74" i="57" s="1"/>
  <c r="V146" i="58"/>
  <c r="AV67" i="45"/>
  <c r="V133" i="56"/>
  <c r="V134" i="56" s="1"/>
  <c r="AV54" i="45"/>
  <c r="V26" i="59"/>
  <c r="V110" i="60"/>
  <c r="M72" i="59"/>
  <c r="M73" i="59" s="1"/>
  <c r="M74" i="59" s="1"/>
  <c r="I120" i="52"/>
  <c r="V190" i="69"/>
  <c r="AJ102" i="45" s="1"/>
  <c r="V121" i="48"/>
  <c r="V122" i="48" s="1"/>
  <c r="V85" i="48"/>
  <c r="V86" i="48" s="1"/>
  <c r="V133" i="58"/>
  <c r="V134" i="58" s="1"/>
  <c r="V181" i="57"/>
  <c r="V182" i="57" s="1"/>
  <c r="V181" i="56"/>
  <c r="V182" i="56" s="1"/>
  <c r="AV35" i="45"/>
  <c r="V121" i="56"/>
  <c r="V122" i="56" s="1"/>
  <c r="V49" i="69"/>
  <c r="V50" i="69" s="1"/>
  <c r="V145" i="69"/>
  <c r="V146" i="69" s="1"/>
  <c r="V97" i="69"/>
  <c r="V98" i="69" s="1"/>
  <c r="V190" i="72"/>
  <c r="AJ87" i="45" s="1"/>
  <c r="V169" i="48"/>
  <c r="V170" i="48" s="1"/>
  <c r="V145" i="48"/>
  <c r="V146" i="48" s="1"/>
  <c r="V73" i="48"/>
  <c r="V74" i="48" s="1"/>
  <c r="V188" i="58"/>
  <c r="X52" i="45" s="1"/>
  <c r="V85" i="57"/>
  <c r="V86" i="57" s="1"/>
  <c r="V188" i="57"/>
  <c r="X18" i="45" s="1"/>
  <c r="AV20" i="45"/>
  <c r="AU50" i="45"/>
  <c r="AU67" i="45"/>
  <c r="AU18" i="45"/>
  <c r="U121" i="58"/>
  <c r="R168" i="57"/>
  <c r="N71" i="55"/>
  <c r="N155" i="58"/>
  <c r="Q169" i="60"/>
  <c r="Q170" i="60" s="1"/>
  <c r="N131" i="59"/>
  <c r="AT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AQ52" i="45"/>
  <c r="I108" i="55"/>
  <c r="I109" i="55" s="1"/>
  <c r="I110" i="55" s="1"/>
  <c r="L132" i="57"/>
  <c r="L133" i="57" s="1"/>
  <c r="L134" i="57" s="1"/>
  <c r="M132" i="49"/>
  <c r="G72" i="48"/>
  <c r="G73" i="48" s="1"/>
  <c r="G74" i="48" s="1"/>
  <c r="AU19" i="45"/>
  <c r="U37" i="59"/>
  <c r="U38" i="59" s="1"/>
  <c r="U25" i="59"/>
  <c r="U26" i="59" s="1"/>
  <c r="U169" i="60"/>
  <c r="U170" i="60" s="1"/>
  <c r="U85" i="60"/>
  <c r="U86" i="60" s="1"/>
  <c r="U134" i="56"/>
  <c r="U37" i="56"/>
  <c r="U38" i="56" s="1"/>
  <c r="U25" i="56"/>
  <c r="U26" i="56" s="1"/>
  <c r="U49" i="60"/>
  <c r="U50" i="60" s="1"/>
  <c r="AU53" i="45"/>
  <c r="U145" i="59"/>
  <c r="U146" i="59" s="1"/>
  <c r="U121" i="56"/>
  <c r="U122" i="56" s="1"/>
  <c r="U108" i="59"/>
  <c r="U109" i="59" s="1"/>
  <c r="U110" i="59" s="1"/>
  <c r="AU68" i="45"/>
  <c r="U73" i="56"/>
  <c r="U74" i="56" s="1"/>
  <c r="U37" i="51"/>
  <c r="U38" i="51" s="1"/>
  <c r="S144" i="58"/>
  <c r="T96" i="39"/>
  <c r="T97" i="39" s="1"/>
  <c r="T120" i="52"/>
  <c r="T60" i="53"/>
  <c r="T61" i="53" s="1"/>
  <c r="T62" i="53" s="1"/>
  <c r="T96" i="60"/>
  <c r="T97" i="60" s="1"/>
  <c r="T98" i="60" s="1"/>
  <c r="H48" i="59"/>
  <c r="H49" i="59" s="1"/>
  <c r="L190" i="56"/>
  <c r="D54" i="45" s="1"/>
  <c r="L190" i="60"/>
  <c r="AB54" i="45" s="1"/>
  <c r="I188" i="58"/>
  <c r="P96" i="58"/>
  <c r="T120" i="58"/>
  <c r="X170" i="58"/>
  <c r="I180" i="58"/>
  <c r="I155" i="58"/>
  <c r="T168" i="58"/>
  <c r="T169" i="58" s="1"/>
  <c r="H60" i="58"/>
  <c r="Q72" i="58"/>
  <c r="H188" i="58"/>
  <c r="X26" i="57"/>
  <c r="X194" i="57" s="1"/>
  <c r="R188" i="58"/>
  <c r="T52" i="45" s="1"/>
  <c r="R188" i="57"/>
  <c r="T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36" i="49"/>
  <c r="T37" i="49" s="1"/>
  <c r="X86" i="58"/>
  <c r="X73" i="59"/>
  <c r="X37" i="55"/>
  <c r="X97" i="60"/>
  <c r="X38" i="60"/>
  <c r="T156" i="53"/>
  <c r="L188" i="57"/>
  <c r="P18" i="45" s="1"/>
  <c r="T180" i="59"/>
  <c r="U180" i="60"/>
  <c r="T60" i="49"/>
  <c r="T61" i="49" s="1"/>
  <c r="N108" i="52"/>
  <c r="R180" i="58"/>
  <c r="Q188" i="58"/>
  <c r="S52" i="45" s="1"/>
  <c r="X25" i="57"/>
  <c r="X193" i="57" s="1"/>
  <c r="T84" i="58"/>
  <c r="L168" i="57"/>
  <c r="X38" i="57"/>
  <c r="S108" i="56"/>
  <c r="S109" i="56" s="1"/>
  <c r="S110" i="56" s="1"/>
  <c r="X73" i="56"/>
  <c r="K107" i="58"/>
  <c r="K108" i="58" s="1"/>
  <c r="T188" i="52"/>
  <c r="AH67" i="45" s="1"/>
  <c r="H168" i="58"/>
  <c r="H169" i="58" s="1"/>
  <c r="T180" i="39"/>
  <c r="T181" i="39" s="1"/>
  <c r="L119" i="60"/>
  <c r="T108" i="52"/>
  <c r="R108" i="58"/>
  <c r="R109" i="58" s="1"/>
  <c r="R110" i="58" s="1"/>
  <c r="R48" i="60"/>
  <c r="R49" i="60" s="1"/>
  <c r="R50" i="60" s="1"/>
  <c r="T60" i="55"/>
  <c r="U108" i="71"/>
  <c r="U109" i="71" s="1"/>
  <c r="U110" i="71" s="1"/>
  <c r="U60" i="73"/>
  <c r="T108" i="73"/>
  <c r="AM18" i="45"/>
  <c r="M72" i="57"/>
  <c r="L179" i="58"/>
  <c r="L180" i="58" s="1"/>
  <c r="L181" i="58" s="1"/>
  <c r="X86" i="55"/>
  <c r="X181" i="60"/>
  <c r="X122" i="60"/>
  <c r="I144" i="55"/>
  <c r="I145" i="55" s="1"/>
  <c r="I146" i="55" s="1"/>
  <c r="T180" i="52"/>
  <c r="R96" i="60"/>
  <c r="R97" i="60" s="1"/>
  <c r="R98" i="60" s="1"/>
  <c r="R156" i="57"/>
  <c r="R157" i="57" s="1"/>
  <c r="R158" i="57" s="1"/>
  <c r="R132" i="60"/>
  <c r="R133" i="60" s="1"/>
  <c r="R134" i="60" s="1"/>
  <c r="U120" i="71"/>
  <c r="U121" i="71" s="1"/>
  <c r="U122" i="71" s="1"/>
  <c r="U72" i="73"/>
  <c r="U73" i="73" s="1"/>
  <c r="U74" i="73" s="1"/>
  <c r="U144" i="71"/>
  <c r="U145" i="71" s="1"/>
  <c r="U146" i="71" s="1"/>
  <c r="T36" i="72"/>
  <c r="AU20" i="45"/>
  <c r="L84" i="57"/>
  <c r="L85" i="57" s="1"/>
  <c r="T132" i="51"/>
  <c r="T133" i="51" s="1"/>
  <c r="T134" i="51" s="1"/>
  <c r="R120" i="57"/>
  <c r="R121" i="57" s="1"/>
  <c r="R122" i="57" s="1"/>
  <c r="U156" i="71"/>
  <c r="T168" i="72"/>
  <c r="X146" i="55"/>
  <c r="X50" i="55"/>
  <c r="T180" i="53"/>
  <c r="T144" i="52"/>
  <c r="T145" i="52" s="1"/>
  <c r="T146" i="52" s="1"/>
  <c r="U156" i="70"/>
  <c r="U157" i="70" s="1"/>
  <c r="U158" i="70" s="1"/>
  <c r="U132" i="68"/>
  <c r="U133" i="68" s="1"/>
  <c r="U134" i="68" s="1"/>
  <c r="U132" i="72"/>
  <c r="U133" i="72" s="1"/>
  <c r="U134" i="72" s="1"/>
  <c r="S156" i="52"/>
  <c r="S60" i="52"/>
  <c r="M36" i="55"/>
  <c r="M37" i="55" s="1"/>
  <c r="T84" i="51"/>
  <c r="M24" i="52"/>
  <c r="I180" i="52"/>
  <c r="U84" i="71"/>
  <c r="U85" i="71" s="1"/>
  <c r="U86" i="71" s="1"/>
  <c r="T48" i="52"/>
  <c r="T84" i="52"/>
  <c r="T85" i="52" s="1"/>
  <c r="T86" i="52" s="1"/>
  <c r="R60" i="57"/>
  <c r="T156" i="58"/>
  <c r="T157" i="58" s="1"/>
  <c r="U84" i="72"/>
  <c r="U180" i="58"/>
  <c r="U181" i="58" s="1"/>
  <c r="I60" i="58"/>
  <c r="M180" i="52"/>
  <c r="M181" i="52" s="1"/>
  <c r="M182" i="52" s="1"/>
  <c r="I60" i="51"/>
  <c r="I61" i="51" s="1"/>
  <c r="I120" i="51"/>
  <c r="I121" i="51" s="1"/>
  <c r="I122" i="51" s="1"/>
  <c r="T168" i="56"/>
  <c r="T169" i="56" s="1"/>
  <c r="T170" i="56" s="1"/>
  <c r="U190" i="72"/>
  <c r="AI87" i="45" s="1"/>
  <c r="U60" i="60"/>
  <c r="U61" i="60" s="1"/>
  <c r="T72" i="60"/>
  <c r="T73" i="60" s="1"/>
  <c r="T74" i="60" s="1"/>
  <c r="R190" i="59"/>
  <c r="AF20" i="45" s="1"/>
  <c r="AR20" i="45" s="1"/>
  <c r="U168" i="68"/>
  <c r="U169" i="68" s="1"/>
  <c r="U170" i="68" s="1"/>
  <c r="T84" i="73"/>
  <c r="T85" i="73" s="1"/>
  <c r="T86" i="73" s="1"/>
  <c r="T96" i="48"/>
  <c r="T97" i="48" s="1"/>
  <c r="T98" i="48" s="1"/>
  <c r="L144" i="48"/>
  <c r="L145" i="48" s="1"/>
  <c r="L146" i="48" s="1"/>
  <c r="M168" i="52"/>
  <c r="T168" i="57"/>
  <c r="T169" i="57" s="1"/>
  <c r="R72" i="48"/>
  <c r="R73" i="48" s="1"/>
  <c r="R74" i="48" s="1"/>
  <c r="AU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W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W18" i="45" s="1"/>
  <c r="U96" i="52"/>
  <c r="U97" i="52" s="1"/>
  <c r="U98" i="52" s="1"/>
  <c r="U158" i="59"/>
  <c r="U24" i="58"/>
  <c r="R190" i="60"/>
  <c r="AF54" i="45" s="1"/>
  <c r="AR54" i="45" s="1"/>
  <c r="R131" i="59"/>
  <c r="R188" i="59"/>
  <c r="AF18" i="45" s="1"/>
  <c r="U144" i="60"/>
  <c r="U145" i="60" s="1"/>
  <c r="U190" i="60"/>
  <c r="AI54" i="45" s="1"/>
  <c r="AU54" i="45" s="1"/>
  <c r="T182" i="49"/>
  <c r="U120" i="59"/>
  <c r="U121" i="59" s="1"/>
  <c r="U50" i="59"/>
  <c r="U36" i="60"/>
  <c r="U37" i="60" s="1"/>
  <c r="U168" i="59"/>
  <c r="U169" i="59" s="1"/>
  <c r="U170" i="59" s="1"/>
  <c r="U60" i="55"/>
  <c r="U61" i="55" s="1"/>
  <c r="U72" i="55"/>
  <c r="U73" i="55" s="1"/>
  <c r="U74" i="55" s="1"/>
  <c r="T182" i="39"/>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W100" i="45" s="1"/>
  <c r="U23" i="70"/>
  <c r="U167" i="72"/>
  <c r="U168" i="72" s="1"/>
  <c r="U47" i="69"/>
  <c r="U48" i="69" s="1"/>
  <c r="U71" i="70"/>
  <c r="U72" i="70" s="1"/>
  <c r="U73" i="70" s="1"/>
  <c r="U167" i="71"/>
  <c r="U168" i="71" s="1"/>
  <c r="U169" i="71" s="1"/>
  <c r="U170" i="71" s="1"/>
  <c r="U47" i="73"/>
  <c r="U48" i="73" s="1"/>
  <c r="U190" i="70"/>
  <c r="W102" i="45" s="1"/>
  <c r="U190" i="71"/>
  <c r="K87" i="45" s="1"/>
  <c r="AU87" i="45" s="1"/>
  <c r="U119" i="48"/>
  <c r="U120" i="48" s="1"/>
  <c r="U121" i="48" s="1"/>
  <c r="U122" i="48" s="1"/>
  <c r="U190" i="48"/>
  <c r="AI35" i="45" s="1"/>
  <c r="AU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W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I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W20" i="45" s="1"/>
  <c r="U62" i="59"/>
  <c r="U72" i="52"/>
  <c r="U73" i="52" s="1"/>
  <c r="U144" i="52"/>
  <c r="U120" i="52"/>
  <c r="U60" i="52"/>
  <c r="U61" i="52" s="1"/>
  <c r="U132" i="52"/>
  <c r="U36" i="52"/>
  <c r="U37" i="52" s="1"/>
  <c r="U108" i="52"/>
  <c r="U168" i="52"/>
  <c r="U84" i="52"/>
  <c r="U85" i="52" s="1"/>
  <c r="U191" i="59"/>
  <c r="AI21" i="45" s="1"/>
  <c r="U191" i="60"/>
  <c r="AI55" i="45" s="1"/>
  <c r="U24" i="60"/>
  <c r="U191" i="56"/>
  <c r="K55" i="45" s="1"/>
  <c r="U24" i="57"/>
  <c r="U25" i="57" s="1"/>
  <c r="U192" i="56"/>
  <c r="K56" i="45" s="1"/>
  <c r="U191" i="58"/>
  <c r="W55" i="45" s="1"/>
  <c r="U72" i="59"/>
  <c r="AU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W70" i="45" s="1"/>
  <c r="U108" i="39"/>
  <c r="U191" i="49"/>
  <c r="W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I70" i="45" s="1"/>
  <c r="U144" i="53"/>
  <c r="AT65" i="45"/>
  <c r="AQ53" i="45"/>
  <c r="T85" i="51"/>
  <c r="T86" i="51" s="1"/>
  <c r="T157" i="51"/>
  <c r="T158" i="51" s="1"/>
  <c r="T181" i="53"/>
  <c r="T182" i="53" s="1"/>
  <c r="T109" i="51"/>
  <c r="T110" i="51" s="1"/>
  <c r="T48" i="49"/>
  <c r="T110" i="39"/>
  <c r="T191" i="53"/>
  <c r="V70" i="45" s="1"/>
  <c r="T24" i="53"/>
  <c r="T25" i="53" s="1"/>
  <c r="T26" i="53" s="1"/>
  <c r="T49" i="53"/>
  <c r="T50" i="53" s="1"/>
  <c r="T37" i="53"/>
  <c r="T38" i="53" s="1"/>
  <c r="T122" i="39"/>
  <c r="T98" i="39"/>
  <c r="T74" i="39"/>
  <c r="T50" i="39"/>
  <c r="T62" i="49"/>
  <c r="T180" i="51"/>
  <c r="T181" i="51" s="1"/>
  <c r="T191" i="49"/>
  <c r="V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H70" i="45" s="1"/>
  <c r="T108" i="53"/>
  <c r="T109" i="53" s="1"/>
  <c r="T168" i="53"/>
  <c r="T169" i="53" s="1"/>
  <c r="T157" i="49"/>
  <c r="T158" i="49" s="1"/>
  <c r="T98" i="53"/>
  <c r="T74" i="53"/>
  <c r="T84" i="49"/>
  <c r="T170" i="49"/>
  <c r="AT50" i="45"/>
  <c r="T60" i="56"/>
  <c r="T61" i="56" s="1"/>
  <c r="T62" i="56" s="1"/>
  <c r="T181" i="57"/>
  <c r="T182" i="57" s="1"/>
  <c r="T73" i="57"/>
  <c r="T74" i="57" s="1"/>
  <c r="AT16" i="45"/>
  <c r="T144" i="57"/>
  <c r="T109" i="60"/>
  <c r="T84" i="59"/>
  <c r="T85" i="59" s="1"/>
  <c r="T86" i="59" s="1"/>
  <c r="T48" i="58"/>
  <c r="T49" i="58" s="1"/>
  <c r="T50" i="58" s="1"/>
  <c r="T24" i="60"/>
  <c r="T25" i="60" s="1"/>
  <c r="T84" i="56"/>
  <c r="T24" i="52"/>
  <c r="T25" i="52" s="1"/>
  <c r="T181" i="52"/>
  <c r="T182" i="52" s="1"/>
  <c r="T157" i="52"/>
  <c r="T158" i="52" s="1"/>
  <c r="T49" i="52"/>
  <c r="T50" i="52" s="1"/>
  <c r="T72" i="52"/>
  <c r="T132" i="52"/>
  <c r="T133" i="52" s="1"/>
  <c r="T61" i="58"/>
  <c r="T62" i="58" s="1"/>
  <c r="T121" i="57"/>
  <c r="T122" i="57" s="1"/>
  <c r="T73" i="58"/>
  <c r="T74" i="58" s="1"/>
  <c r="S108" i="52"/>
  <c r="J96" i="52"/>
  <c r="S96" i="52"/>
  <c r="S97" i="52" s="1"/>
  <c r="I96" i="51"/>
  <c r="I97" i="51" s="1"/>
  <c r="I98" i="51" s="1"/>
  <c r="I156" i="52"/>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R132" i="59"/>
  <c r="R133" i="59" s="1"/>
  <c r="R134" i="59" s="1"/>
  <c r="T170" i="58"/>
  <c r="T25" i="58"/>
  <c r="T26" i="58" s="1"/>
  <c r="T170" i="57"/>
  <c r="T188" i="39"/>
  <c r="J33" i="45" s="1"/>
  <c r="S190" i="70"/>
  <c r="U102" i="45" s="1"/>
  <c r="S190" i="48"/>
  <c r="AG35" i="45" s="1"/>
  <c r="T188" i="70"/>
  <c r="V100" i="45" s="1"/>
  <c r="T134" i="58"/>
  <c r="T188" i="49"/>
  <c r="V33" i="45" s="1"/>
  <c r="T85" i="58"/>
  <c r="T86" i="58" s="1"/>
  <c r="T190" i="51"/>
  <c r="J69" i="45" s="1"/>
  <c r="T145" i="58"/>
  <c r="T146" i="58" s="1"/>
  <c r="T97" i="58"/>
  <c r="T98" i="58" s="1"/>
  <c r="T61" i="57"/>
  <c r="T62" i="57" s="1"/>
  <c r="T37" i="57"/>
  <c r="T38" i="57" s="1"/>
  <c r="T188" i="51"/>
  <c r="J67" i="45" s="1"/>
  <c r="T190" i="39"/>
  <c r="J35" i="45" s="1"/>
  <c r="K120" i="48"/>
  <c r="K121" i="48" s="1"/>
  <c r="K122" i="48" s="1"/>
  <c r="I120" i="60"/>
  <c r="I121" i="60" s="1"/>
  <c r="M72" i="52"/>
  <c r="M156" i="52"/>
  <c r="M24" i="55"/>
  <c r="M25" i="55" s="1"/>
  <c r="I48" i="52"/>
  <c r="N120" i="52"/>
  <c r="T49" i="60"/>
  <c r="T50" i="60" s="1"/>
  <c r="L72" i="57"/>
  <c r="L73" i="57" s="1"/>
  <c r="L74" i="57" s="1"/>
  <c r="P120" i="57"/>
  <c r="P121" i="57" s="1"/>
  <c r="G188" i="57"/>
  <c r="I132" i="56"/>
  <c r="M144" i="52"/>
  <c r="M60" i="52"/>
  <c r="T188" i="55"/>
  <c r="J18" i="45" s="1"/>
  <c r="T190" i="56"/>
  <c r="J54" i="45" s="1"/>
  <c r="T188" i="57"/>
  <c r="V18" i="45" s="1"/>
  <c r="T62" i="59"/>
  <c r="T190" i="60"/>
  <c r="AH54" i="45" s="1"/>
  <c r="T190" i="52"/>
  <c r="AH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49" i="72"/>
  <c r="V50" i="72" s="1"/>
  <c r="V37" i="72"/>
  <c r="V38" i="72" s="1"/>
  <c r="V169" i="72"/>
  <c r="V170" i="72" s="1"/>
  <c r="V49" i="73"/>
  <c r="V50" i="73" s="1"/>
  <c r="V188" i="72"/>
  <c r="AJ85" i="45" s="1"/>
  <c r="V25" i="72"/>
  <c r="V188" i="71"/>
  <c r="L85" i="45" s="1"/>
  <c r="V25" i="71"/>
  <c r="V26" i="71" s="1"/>
  <c r="V121" i="72"/>
  <c r="V122" i="72" s="1"/>
  <c r="V169" i="73"/>
  <c r="V170" i="73" s="1"/>
  <c r="V181" i="71"/>
  <c r="V182" i="71" s="1"/>
  <c r="V133" i="73"/>
  <c r="V134" i="73"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S100" i="45" s="1"/>
  <c r="Q23" i="70"/>
  <c r="Q24" i="70" s="1"/>
  <c r="Q23" i="73"/>
  <c r="Q24" i="73" s="1"/>
  <c r="Q188" i="73"/>
  <c r="S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E87" i="45" s="1"/>
  <c r="Q190" i="73"/>
  <c r="S87" i="45" s="1"/>
  <c r="Q188" i="48"/>
  <c r="AE33" i="45" s="1"/>
  <c r="AQ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U85" i="45" s="1"/>
  <c r="S23" i="73"/>
  <c r="S24" i="73" s="1"/>
  <c r="S190" i="72"/>
  <c r="AG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O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I100" i="45" s="1"/>
  <c r="U188" i="72"/>
  <c r="AI85" i="45" s="1"/>
  <c r="U188" i="73"/>
  <c r="W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D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R85" i="45" s="1"/>
  <c r="N23" i="73"/>
  <c r="N24" i="73" s="1"/>
  <c r="N107" i="73"/>
  <c r="N108" i="73" s="1"/>
  <c r="N109" i="73" s="1"/>
  <c r="N119" i="71"/>
  <c r="N120" i="71" s="1"/>
  <c r="N119" i="73"/>
  <c r="N120" i="73" s="1"/>
  <c r="N121" i="73" s="1"/>
  <c r="N122" i="73" s="1"/>
  <c r="N47" i="48"/>
  <c r="N48" i="48" s="1"/>
  <c r="N190" i="48"/>
  <c r="AD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V87" i="45" s="1"/>
  <c r="M47" i="68"/>
  <c r="M48" i="68" s="1"/>
  <c r="M71" i="70"/>
  <c r="M72" i="70" s="1"/>
  <c r="M73" i="70" s="1"/>
  <c r="M74" i="70" s="1"/>
  <c r="M23" i="73"/>
  <c r="M24" i="73" s="1"/>
  <c r="M188" i="73"/>
  <c r="Q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Q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Q87" i="45" s="1"/>
  <c r="M190" i="72"/>
  <c r="AC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F85" i="45" s="1"/>
  <c r="R23" i="72"/>
  <c r="R24" i="72" s="1"/>
  <c r="R119" i="68"/>
  <c r="R120" i="68" s="1"/>
  <c r="R121" i="68" s="1"/>
  <c r="R122" i="68" s="1"/>
  <c r="R59" i="69"/>
  <c r="R60" i="69" s="1"/>
  <c r="R61" i="69" s="1"/>
  <c r="R62" i="69" s="1"/>
  <c r="R35" i="70"/>
  <c r="R36" i="70" s="1"/>
  <c r="R37" i="70" s="1"/>
  <c r="R47" i="71"/>
  <c r="R48" i="71" s="1"/>
  <c r="R49" i="71" s="1"/>
  <c r="R23" i="73"/>
  <c r="R24" i="73" s="1"/>
  <c r="R188" i="73"/>
  <c r="T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F102" i="45" s="1"/>
  <c r="R190" i="70"/>
  <c r="T102" i="45" s="1"/>
  <c r="R95" i="48"/>
  <c r="R96" i="48" s="1"/>
  <c r="R59" i="48"/>
  <c r="R60" i="48" s="1"/>
  <c r="R190" i="48"/>
  <c r="AF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P85" i="45" s="1"/>
  <c r="L131" i="71"/>
  <c r="L132" i="71" s="1"/>
  <c r="L133" i="71" s="1"/>
  <c r="L134" i="71" s="1"/>
  <c r="L131" i="72"/>
  <c r="L132" i="72" s="1"/>
  <c r="L133" i="72" s="1"/>
  <c r="L134" i="72" s="1"/>
  <c r="L71" i="71"/>
  <c r="L72" i="71" s="1"/>
  <c r="L95" i="72"/>
  <c r="L96" i="72" s="1"/>
  <c r="L155" i="73"/>
  <c r="L156" i="73" s="1"/>
  <c r="L157" i="73" s="1"/>
  <c r="L190" i="71"/>
  <c r="D87" i="45" s="1"/>
  <c r="L190" i="72"/>
  <c r="AB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132" i="52"/>
  <c r="S133" i="52" s="1"/>
  <c r="S24" i="52"/>
  <c r="S120" i="52"/>
  <c r="S121" i="52" s="1"/>
  <c r="T25" i="57"/>
  <c r="I36" i="52"/>
  <c r="I37" i="52" s="1"/>
  <c r="T190" i="55"/>
  <c r="J20" i="45" s="1"/>
  <c r="T190" i="59"/>
  <c r="AH20" i="45" s="1"/>
  <c r="T188" i="58"/>
  <c r="V52" i="45" s="1"/>
  <c r="T190" i="49"/>
  <c r="V35" i="45" s="1"/>
  <c r="T188" i="53"/>
  <c r="V67" i="45" s="1"/>
  <c r="T121" i="52"/>
  <c r="T122" i="52"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73" i="73"/>
  <c r="V74" i="73" s="1"/>
  <c r="V25" i="73"/>
  <c r="V26" i="73" s="1"/>
  <c r="V188" i="73"/>
  <c r="X85" i="45" s="1"/>
  <c r="V169" i="71"/>
  <c r="V170" i="71" s="1"/>
  <c r="V37" i="73"/>
  <c r="V38" i="73" s="1"/>
  <c r="V188" i="69"/>
  <c r="AJ100" i="45" s="1"/>
  <c r="V25" i="69"/>
  <c r="V26" i="69" s="1"/>
  <c r="V61" i="72"/>
  <c r="V62" i="72" s="1"/>
  <c r="V61" i="71"/>
  <c r="V62" i="71" s="1"/>
  <c r="V145" i="72"/>
  <c r="V146" i="72" s="1"/>
  <c r="V37" i="71"/>
  <c r="V38" i="71" s="1"/>
  <c r="V109" i="72"/>
  <c r="V110" i="72" s="1"/>
  <c r="V181" i="73"/>
  <c r="V182" i="73"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E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U87" i="45" s="1"/>
  <c r="S167" i="68"/>
  <c r="S168" i="68" s="1"/>
  <c r="S59" i="70"/>
  <c r="S60" i="70" s="1"/>
  <c r="S23" i="69"/>
  <c r="S188" i="69"/>
  <c r="AG100" i="45" s="1"/>
  <c r="S143" i="69"/>
  <c r="S144" i="69" s="1"/>
  <c r="S23" i="72"/>
  <c r="S24" i="72" s="1"/>
  <c r="S188" i="72"/>
  <c r="AG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O85" i="45" s="1"/>
  <c r="K23" i="73"/>
  <c r="K24" i="73" s="1"/>
  <c r="K107" i="73"/>
  <c r="K108" i="73" s="1"/>
  <c r="K109" i="73" s="1"/>
  <c r="K110" i="73" s="1"/>
  <c r="K190" i="72"/>
  <c r="AA87" i="45" s="1"/>
  <c r="K190" i="71"/>
  <c r="C87" i="45" s="1"/>
  <c r="K107" i="48"/>
  <c r="K108" i="48" s="1"/>
  <c r="K83" i="48"/>
  <c r="K84" i="48" s="1"/>
  <c r="K85" i="48" s="1"/>
  <c r="K86" i="48" s="1"/>
  <c r="K188" i="48"/>
  <c r="AA33" i="45" s="1"/>
  <c r="AM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I33" i="45" s="1"/>
  <c r="AU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R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D102" i="45" s="1"/>
  <c r="N190" i="73"/>
  <c r="R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H85" i="45" s="1"/>
  <c r="T25" i="72"/>
  <c r="T169" i="72"/>
  <c r="T170" i="72" s="1"/>
  <c r="T73" i="73"/>
  <c r="T74" i="73" s="1"/>
  <c r="T190" i="48"/>
  <c r="AH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C102" i="45" s="1"/>
  <c r="M190" i="71"/>
  <c r="E87" i="45" s="1"/>
  <c r="M107" i="48"/>
  <c r="M108" i="48" s="1"/>
  <c r="M155" i="48"/>
  <c r="M119" i="48"/>
  <c r="M120" i="48" s="1"/>
  <c r="M188" i="48"/>
  <c r="AC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F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B102" i="45" s="1"/>
  <c r="L190" i="68"/>
  <c r="D102" i="45" s="1"/>
  <c r="L167" i="48"/>
  <c r="L168" i="48" s="1"/>
  <c r="L169" i="48" s="1"/>
  <c r="L170" i="48" s="1"/>
  <c r="L179" i="48"/>
  <c r="L190" i="48"/>
  <c r="AB35" i="45" s="1"/>
  <c r="AN35" i="45" s="1"/>
  <c r="L107" i="48"/>
  <c r="L108" i="48" s="1"/>
  <c r="L109" i="48" s="1"/>
  <c r="L110" i="48" s="1"/>
  <c r="L23" i="48"/>
  <c r="L188" i="48"/>
  <c r="AB33" i="45" s="1"/>
  <c r="AN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S132" i="56"/>
  <c r="S133" i="56" s="1"/>
  <c r="S134" i="56" s="1"/>
  <c r="T110" i="60"/>
  <c r="H132" i="58"/>
  <c r="H133" i="58" s="1"/>
  <c r="I96" i="52"/>
  <c r="T158" i="58"/>
  <c r="T38" i="58"/>
  <c r="T146" i="55"/>
  <c r="T190" i="58"/>
  <c r="V54" i="45" s="1"/>
  <c r="T109" i="52"/>
  <c r="T110" i="52" s="1"/>
  <c r="T188" i="60"/>
  <c r="AH52" i="45" s="1"/>
  <c r="T190" i="53"/>
  <c r="V69" i="45" s="1"/>
  <c r="Z73" i="72"/>
  <c r="Z74" i="72"/>
  <c r="Z182" i="72"/>
  <c r="Z181" i="72"/>
  <c r="Z50" i="72"/>
  <c r="Z49" i="72"/>
  <c r="Z110" i="73"/>
  <c r="Z109" i="73"/>
  <c r="Z86" i="73"/>
  <c r="Z85" i="73"/>
  <c r="Z188" i="69"/>
  <c r="Z25" i="69"/>
  <c r="Z193" i="69" s="1"/>
  <c r="Z49" i="73"/>
  <c r="Z50" i="73"/>
  <c r="Z85" i="71"/>
  <c r="Z86" i="71"/>
  <c r="Z158" i="72"/>
  <c r="Z157" i="72"/>
  <c r="Z134" i="71"/>
  <c r="Z133" i="71"/>
  <c r="Z134" i="72"/>
  <c r="Z133" i="72"/>
  <c r="V49" i="71"/>
  <c r="V50" i="71" s="1"/>
  <c r="V97" i="73"/>
  <c r="V98" i="73" s="1"/>
  <c r="V157" i="73"/>
  <c r="V158" i="73" s="1"/>
  <c r="V109" i="73"/>
  <c r="V110" i="73" s="1"/>
  <c r="V157" i="71"/>
  <c r="V158" i="71" s="1"/>
  <c r="V73" i="72"/>
  <c r="V74" i="72" s="1"/>
  <c r="V73" i="71"/>
  <c r="V74" i="71" s="1"/>
  <c r="V181" i="72"/>
  <c r="V182" i="72" s="1"/>
  <c r="V85" i="71"/>
  <c r="V86" i="71" s="1"/>
  <c r="V157" i="72"/>
  <c r="V158" i="72" s="1"/>
  <c r="V133" i="71"/>
  <c r="V134" i="71" s="1"/>
  <c r="V133" i="72"/>
  <c r="V134" i="72" s="1"/>
  <c r="Q47" i="70"/>
  <c r="Q48" i="70" s="1"/>
  <c r="Q49" i="70" s="1"/>
  <c r="Q59" i="72"/>
  <c r="Q131" i="69"/>
  <c r="Q107" i="73"/>
  <c r="Q95" i="71"/>
  <c r="Q96" i="71" s="1"/>
  <c r="Q97" i="71" s="1"/>
  <c r="Q119" i="68"/>
  <c r="Q120" i="68" s="1"/>
  <c r="Q121" i="68" s="1"/>
  <c r="Q122" i="68" s="1"/>
  <c r="Q47" i="72"/>
  <c r="Q48" i="72" s="1"/>
  <c r="Q188" i="69"/>
  <c r="AE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E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U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AS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G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A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7" i="71"/>
  <c r="U158" i="71"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D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H100" i="45" s="1"/>
  <c r="T61" i="73"/>
  <c r="T62" i="73" s="1"/>
  <c r="T121" i="73"/>
  <c r="T122" i="73" s="1"/>
  <c r="T157" i="73"/>
  <c r="T158" i="73" s="1"/>
  <c r="T190" i="68"/>
  <c r="J102" i="45" s="1"/>
  <c r="T190" i="70"/>
  <c r="V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C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F87" i="45" s="1"/>
  <c r="R155" i="48"/>
  <c r="R156" i="48" s="1"/>
  <c r="R131" i="48"/>
  <c r="R132" i="48" s="1"/>
  <c r="R188" i="48"/>
  <c r="AF33" i="45" s="1"/>
  <c r="AR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P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P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S84" i="52"/>
  <c r="S85" i="52" s="1"/>
  <c r="S180" i="52"/>
  <c r="S181" i="52" s="1"/>
  <c r="S72" i="52"/>
  <c r="S73" i="52" s="1"/>
  <c r="S168" i="52"/>
  <c r="I190" i="56"/>
  <c r="AQ35" i="45"/>
  <c r="I84" i="52"/>
  <c r="T158" i="57"/>
  <c r="AR35" i="45"/>
  <c r="T61" i="60"/>
  <c r="T62" i="60" s="1"/>
  <c r="T86" i="60"/>
  <c r="T61" i="55"/>
  <c r="T62" i="55" s="1"/>
  <c r="T37" i="52"/>
  <c r="T38" i="52" s="1"/>
  <c r="T61" i="52"/>
  <c r="T62" i="52" s="1"/>
  <c r="T97" i="52"/>
  <c r="T98" i="52" s="1"/>
  <c r="T38" i="55"/>
  <c r="T38" i="56"/>
  <c r="T190" i="57"/>
  <c r="V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09" i="71"/>
  <c r="V110" i="71" s="1"/>
  <c r="V145" i="73"/>
  <c r="V146" i="73" s="1"/>
  <c r="V85" i="72"/>
  <c r="V86" i="72" s="1"/>
  <c r="V97" i="72"/>
  <c r="V98" i="72" s="1"/>
  <c r="V97" i="71"/>
  <c r="V98" i="71" s="1"/>
  <c r="V85" i="73"/>
  <c r="V86" i="73" s="1"/>
  <c r="V121" i="71"/>
  <c r="V122" i="71" s="1"/>
  <c r="V121" i="73"/>
  <c r="V122" i="73" s="1"/>
  <c r="V145" i="71"/>
  <c r="V146" i="71" s="1"/>
  <c r="V61" i="73"/>
  <c r="V62" i="73" s="1"/>
  <c r="V25" i="48"/>
  <c r="V26" i="48" s="1"/>
  <c r="V188" i="48"/>
  <c r="AJ33" i="45" s="1"/>
  <c r="AV33" i="45" s="1"/>
  <c r="Q155" i="70"/>
  <c r="Q179" i="72"/>
  <c r="Q180" i="72" s="1"/>
  <c r="Q181" i="72" s="1"/>
  <c r="Q143" i="69"/>
  <c r="Q144" i="69" s="1"/>
  <c r="Q83" i="69"/>
  <c r="Q84" i="69" s="1"/>
  <c r="Q23" i="72"/>
  <c r="Q188" i="72"/>
  <c r="AE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S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G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A85" i="45" s="1"/>
  <c r="K167" i="72"/>
  <c r="K168" i="72" s="1"/>
  <c r="K71" i="73"/>
  <c r="K72" i="73" s="1"/>
  <c r="K73" i="73" s="1"/>
  <c r="K74" i="73" s="1"/>
  <c r="K190" i="69"/>
  <c r="K190" i="73"/>
  <c r="O87" i="45" s="1"/>
  <c r="K179" i="48"/>
  <c r="K180" i="48" s="1"/>
  <c r="K181" i="48" s="1"/>
  <c r="K182" i="48" s="1"/>
  <c r="K71" i="48"/>
  <c r="K72" i="48" s="1"/>
  <c r="K167" i="48"/>
  <c r="K168" i="48" s="1"/>
  <c r="K190" i="48"/>
  <c r="AA35" i="45" s="1"/>
  <c r="AM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U85" i="72"/>
  <c r="U86" i="72" s="1"/>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R102" i="45" s="1"/>
  <c r="N190" i="71"/>
  <c r="F87" i="45" s="1"/>
  <c r="N190" i="72"/>
  <c r="AD87" i="45" s="1"/>
  <c r="N143" i="48"/>
  <c r="N144" i="48" s="1"/>
  <c r="N23" i="48"/>
  <c r="N188" i="48"/>
  <c r="AD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V85" i="45" s="1"/>
  <c r="T109" i="73"/>
  <c r="T110" i="73" s="1"/>
  <c r="T190" i="69"/>
  <c r="AH102" i="45" s="1"/>
  <c r="T190" i="72"/>
  <c r="AH87" i="45" s="1"/>
  <c r="T188" i="48"/>
  <c r="AH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C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Q102" i="45" s="1"/>
  <c r="M179" i="48"/>
  <c r="M180" i="48" s="1"/>
  <c r="M181" i="48" s="1"/>
  <c r="M182" i="48" s="1"/>
  <c r="M131" i="48"/>
  <c r="M132" i="48" s="1"/>
  <c r="M59" i="48"/>
  <c r="M60" i="48" s="1"/>
  <c r="M61" i="48" s="1"/>
  <c r="M190" i="48"/>
  <c r="AC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T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R102" i="45" s="1"/>
  <c r="R190" i="73"/>
  <c r="T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B100" i="45" s="1"/>
  <c r="L23" i="69"/>
  <c r="L24" i="69" s="1"/>
  <c r="L25" i="69" s="1"/>
  <c r="L26" i="69" s="1"/>
  <c r="L107" i="70"/>
  <c r="L108" i="70" s="1"/>
  <c r="L109" i="70" s="1"/>
  <c r="L110" i="70" s="1"/>
  <c r="L23" i="72"/>
  <c r="L24" i="72" s="1"/>
  <c r="L25" i="72" s="1"/>
  <c r="L188" i="72"/>
  <c r="AB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P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T19" i="45"/>
  <c r="AT68" i="45"/>
  <c r="AO16" i="45"/>
  <c r="AQ20" i="45"/>
  <c r="AR18" i="45"/>
  <c r="AM50" i="45"/>
  <c r="AN52" i="45"/>
  <c r="AQ16" i="45"/>
  <c r="AO66" i="45"/>
  <c r="AM69" i="45"/>
  <c r="AN67" i="45"/>
  <c r="AM67" i="45"/>
  <c r="AM54" i="45"/>
  <c r="AN20" i="45"/>
  <c r="AO65" i="45"/>
  <c r="AP50" i="45"/>
  <c r="AR16" i="45"/>
  <c r="AN68" i="45"/>
  <c r="AR53" i="45"/>
  <c r="AS53" i="45"/>
  <c r="AR52" i="45"/>
  <c r="AM52" i="45"/>
  <c r="AO50" i="45"/>
  <c r="AQ50" i="45"/>
  <c r="AR50" i="45"/>
  <c r="AN50" i="45"/>
  <c r="AO53" i="45"/>
  <c r="AP16" i="45"/>
  <c r="AO19" i="45"/>
  <c r="AN18" i="45"/>
  <c r="AN16" i="45"/>
  <c r="AR19" i="45"/>
  <c r="AS16" i="45"/>
  <c r="AS19" i="45"/>
  <c r="AM16" i="45"/>
  <c r="AQ18" i="45"/>
  <c r="AM20" i="45"/>
  <c r="AM65" i="45"/>
  <c r="AM66" i="45"/>
  <c r="AN69" i="45"/>
  <c r="AQ68" i="45"/>
  <c r="G60" i="52"/>
  <c r="G61" i="52" s="1"/>
  <c r="G62" i="52" s="1"/>
  <c r="P36" i="52"/>
  <c r="P37" i="52" s="1"/>
  <c r="P38" i="52" s="1"/>
  <c r="K72" i="52"/>
  <c r="K73" i="52" s="1"/>
  <c r="K74" i="52" s="1"/>
  <c r="H144" i="52"/>
  <c r="H145" i="52" s="1"/>
  <c r="AS65" i="45"/>
  <c r="G156" i="52"/>
  <c r="G157" i="52" s="1"/>
  <c r="G158" i="52" s="1"/>
  <c r="AP68" i="45"/>
  <c r="G36" i="52"/>
  <c r="G37" i="52" s="1"/>
  <c r="G38" i="52" s="1"/>
  <c r="AN65" i="45"/>
  <c r="G120" i="52"/>
  <c r="G121" i="52" s="1"/>
  <c r="G122" i="52" s="1"/>
  <c r="AP65" i="45"/>
  <c r="G108" i="52"/>
  <c r="AM68" i="45"/>
  <c r="AQ69" i="45"/>
  <c r="AR69" i="45"/>
  <c r="AR66" i="45"/>
  <c r="R108" i="52"/>
  <c r="R109" i="52" s="1"/>
  <c r="R110" i="52" s="1"/>
  <c r="AR65" i="45"/>
  <c r="AR68" i="45"/>
  <c r="AP66" i="45"/>
  <c r="AS68" i="45"/>
  <c r="AN66" i="45"/>
  <c r="AO68" i="45"/>
  <c r="P60" i="52"/>
  <c r="P61" i="52" s="1"/>
  <c r="P62" i="52" s="1"/>
  <c r="K156" i="52"/>
  <c r="Q96" i="52"/>
  <c r="Q97" i="52" s="1"/>
  <c r="Q98" i="52" s="1"/>
  <c r="AQ65" i="45"/>
  <c r="AQ66" i="45"/>
  <c r="AQ67" i="45"/>
  <c r="AR67" i="45"/>
  <c r="AS66" i="45"/>
  <c r="Q24" i="57"/>
  <c r="Q25" i="57" s="1"/>
  <c r="AQ62" i="45"/>
  <c r="G49" i="57"/>
  <c r="G50" i="57" s="1"/>
  <c r="I60" i="56"/>
  <c r="I61" i="56" s="1"/>
  <c r="AR28" i="45"/>
  <c r="L190" i="58"/>
  <c r="P54" i="45" s="1"/>
  <c r="K190" i="58"/>
  <c r="O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C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AR62" i="45"/>
  <c r="AS28" i="45"/>
  <c r="AS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156" i="58"/>
  <c r="I157" i="58"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Q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U70" i="45" s="1"/>
  <c r="S156" i="49"/>
  <c r="S157" i="49" s="1"/>
  <c r="S158" i="49" s="1"/>
  <c r="S97" i="49"/>
  <c r="S98" i="49" s="1"/>
  <c r="S144" i="49"/>
  <c r="S145" i="49" s="1"/>
  <c r="S144" i="53"/>
  <c r="S145" i="53" s="1"/>
  <c r="S156" i="53"/>
  <c r="S157" i="53" s="1"/>
  <c r="S48" i="53"/>
  <c r="S48" i="39"/>
  <c r="S49" i="39" s="1"/>
  <c r="S191" i="49"/>
  <c r="U36" i="45" s="1"/>
  <c r="S120" i="49"/>
  <c r="S121" i="49" s="1"/>
  <c r="S96" i="53"/>
  <c r="S156" i="39"/>
  <c r="S157" i="39" s="1"/>
  <c r="S25" i="49"/>
  <c r="S191" i="52"/>
  <c r="AG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U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O20" i="45" s="1"/>
  <c r="G60" i="57"/>
  <c r="G61" i="57" s="1"/>
  <c r="G62" i="57" s="1"/>
  <c r="M188" i="51"/>
  <c r="E67" i="45" s="1"/>
  <c r="M120" i="39"/>
  <c r="M121" i="39" s="1"/>
  <c r="M122" i="39" s="1"/>
  <c r="I181" i="52"/>
  <c r="I182" i="52" s="1"/>
  <c r="M108" i="49"/>
  <c r="M109" i="49" s="1"/>
  <c r="M110" i="49" s="1"/>
  <c r="H96" i="57"/>
  <c r="H97" i="57" s="1"/>
  <c r="H98" i="57" s="1"/>
  <c r="I35" i="49"/>
  <c r="I36" i="49" s="1"/>
  <c r="U97" i="58"/>
  <c r="U98" i="58" s="1"/>
  <c r="U85" i="57"/>
  <c r="U86" i="57" s="1"/>
  <c r="Q131" i="57"/>
  <c r="Q132" i="57" s="1"/>
  <c r="Q133" i="57" s="1"/>
  <c r="Q134" i="57" s="1"/>
  <c r="Q188" i="57"/>
  <c r="S18" i="45" s="1"/>
  <c r="X110" i="55"/>
  <c r="X109" i="55"/>
  <c r="X122" i="55"/>
  <c r="X121" i="55"/>
  <c r="X62" i="59"/>
  <c r="X61" i="59"/>
  <c r="T25" i="59"/>
  <c r="T26" i="59" s="1"/>
  <c r="T188" i="59"/>
  <c r="AH18" i="45" s="1"/>
  <c r="T133" i="59"/>
  <c r="T134" i="59" s="1"/>
  <c r="T145" i="60"/>
  <c r="T146" i="60" s="1"/>
  <c r="S190" i="39"/>
  <c r="I35" i="45" s="1"/>
  <c r="AS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72" i="58"/>
  <c r="M73" i="58" s="1"/>
  <c r="M74" i="58" s="1"/>
  <c r="M180" i="58"/>
  <c r="M181" i="58" s="1"/>
  <c r="M182" i="58" s="1"/>
  <c r="M144" i="58"/>
  <c r="M145" i="58" s="1"/>
  <c r="I36" i="59"/>
  <c r="I37" i="59" s="1"/>
  <c r="I190" i="59"/>
  <c r="I180" i="57"/>
  <c r="I181" i="57" s="1"/>
  <c r="I84" i="59"/>
  <c r="I85" i="59" s="1"/>
  <c r="I86" i="59" s="1"/>
  <c r="K188" i="57"/>
  <c r="O18" i="45" s="1"/>
  <c r="M60" i="39"/>
  <c r="M61" i="39" s="1"/>
  <c r="M62" i="39" s="1"/>
  <c r="M190" i="52"/>
  <c r="AC69" i="45" s="1"/>
  <c r="M180" i="39"/>
  <c r="M181" i="39" s="1"/>
  <c r="S188" i="39"/>
  <c r="I33" i="45" s="1"/>
  <c r="S190" i="56"/>
  <c r="I54" i="45" s="1"/>
  <c r="S190" i="58"/>
  <c r="U54" i="45" s="1"/>
  <c r="S169" i="52"/>
  <c r="S190" i="49"/>
  <c r="U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U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G69" i="45" s="1"/>
  <c r="S188" i="49"/>
  <c r="U33" i="45" s="1"/>
  <c r="S190" i="60"/>
  <c r="AG54" i="45" s="1"/>
  <c r="S109" i="52"/>
  <c r="S110" i="52" s="1"/>
  <c r="R48" i="58"/>
  <c r="R49" i="58" s="1"/>
  <c r="R50" i="58" s="1"/>
  <c r="S36" i="57"/>
  <c r="S37" i="57" s="1"/>
  <c r="S38" i="57" s="1"/>
  <c r="R59" i="58"/>
  <c r="R60" i="58" s="1"/>
  <c r="R61" i="58" s="1"/>
  <c r="R62" i="58" s="1"/>
  <c r="S167" i="59"/>
  <c r="S168" i="59" s="1"/>
  <c r="S95" i="58"/>
  <c r="S96" i="58" s="1"/>
  <c r="S190" i="51"/>
  <c r="I69" i="45" s="1"/>
  <c r="S190" i="53"/>
  <c r="U69" i="45" s="1"/>
  <c r="S190" i="59"/>
  <c r="AG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F21" i="45" s="1"/>
  <c r="R24" i="59"/>
  <c r="R25" i="59" s="1"/>
  <c r="R191" i="56"/>
  <c r="H55" i="45" s="1"/>
  <c r="R73" i="60"/>
  <c r="R74" i="60" s="1"/>
  <c r="R96" i="58"/>
  <c r="R97" i="58" s="1"/>
  <c r="R98" i="58" s="1"/>
  <c r="R191" i="57"/>
  <c r="T21" i="45" s="1"/>
  <c r="R191" i="60"/>
  <c r="AF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T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T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F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P52" i="45" s="1"/>
  <c r="M96" i="53"/>
  <c r="M97" i="53" s="1"/>
  <c r="M98" i="53" s="1"/>
  <c r="M190" i="53"/>
  <c r="Q69" i="45" s="1"/>
  <c r="M84" i="56"/>
  <c r="M85" i="56" s="1"/>
  <c r="I144" i="53"/>
  <c r="I145" i="53" s="1"/>
  <c r="I146" i="53" s="1"/>
  <c r="I180" i="59"/>
  <c r="I181" i="59" s="1"/>
  <c r="I182" i="59" s="1"/>
  <c r="P60" i="58"/>
  <c r="P61" i="58" s="1"/>
  <c r="P62" i="58" s="1"/>
  <c r="L190" i="57"/>
  <c r="P20" i="45" s="1"/>
  <c r="M145" i="52"/>
  <c r="R190" i="57"/>
  <c r="T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C52" i="45" s="1"/>
  <c r="I119" i="59"/>
  <c r="I120" i="59" s="1"/>
  <c r="M107" i="59"/>
  <c r="M108" i="59" s="1"/>
  <c r="M109" i="59" s="1"/>
  <c r="M110" i="59" s="1"/>
  <c r="M188" i="57"/>
  <c r="Q18" i="45" s="1"/>
  <c r="M23" i="57"/>
  <c r="M24" i="57" s="1"/>
  <c r="M59" i="58"/>
  <c r="M60" i="58" s="1"/>
  <c r="M61" i="58" s="1"/>
  <c r="M62" i="58" s="1"/>
  <c r="M188" i="58"/>
  <c r="Q52" i="45" s="1"/>
  <c r="M190" i="57"/>
  <c r="Q20" i="45" s="1"/>
  <c r="I188" i="60"/>
  <c r="I190" i="55"/>
  <c r="I188" i="56"/>
  <c r="I35" i="56"/>
  <c r="I36" i="56" s="1"/>
  <c r="I190" i="60"/>
  <c r="H190" i="58"/>
  <c r="M188" i="53"/>
  <c r="Q67" i="45" s="1"/>
  <c r="M23" i="53"/>
  <c r="M24" i="53" s="1"/>
  <c r="I188" i="49"/>
  <c r="I95" i="49"/>
  <c r="I96" i="49" s="1"/>
  <c r="I47" i="55"/>
  <c r="I48" i="55" s="1"/>
  <c r="I188" i="55"/>
  <c r="I167" i="53"/>
  <c r="I168" i="53" s="1"/>
  <c r="I190" i="53"/>
  <c r="U169" i="58"/>
  <c r="U170" i="58" s="1"/>
  <c r="H71" i="57"/>
  <c r="H72" i="57" s="1"/>
  <c r="H188" i="57"/>
  <c r="P190" i="58"/>
  <c r="K188" i="58"/>
  <c r="O52" i="45" s="1"/>
  <c r="G190" i="58"/>
  <c r="G48" i="58"/>
  <c r="G49" i="58" s="1"/>
  <c r="G50" i="58" s="1"/>
  <c r="M108" i="51"/>
  <c r="M109" i="51" s="1"/>
  <c r="M188" i="52"/>
  <c r="AC67" i="45" s="1"/>
  <c r="M47" i="52"/>
  <c r="M95" i="49"/>
  <c r="M96" i="49" s="1"/>
  <c r="M97" i="49" s="1"/>
  <c r="M188" i="49"/>
  <c r="Q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T54" i="45" s="1"/>
  <c r="AQ28" i="45"/>
  <c r="AN28" i="45"/>
  <c r="Q61" i="56"/>
  <c r="Q62" i="56" s="1"/>
  <c r="Q157" i="57"/>
  <c r="Q158" i="57" s="1"/>
  <c r="AN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C20" i="45" s="1"/>
  <c r="M190" i="60"/>
  <c r="AC54" i="45" s="1"/>
  <c r="M190" i="49"/>
  <c r="Q35" i="45" s="1"/>
  <c r="P188" i="58"/>
  <c r="I144" i="59"/>
  <c r="I145" i="59" s="1"/>
  <c r="Q190" i="57"/>
  <c r="S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S54" i="45" s="1"/>
  <c r="Q122" i="59"/>
  <c r="Q134" i="56"/>
  <c r="Q145" i="56"/>
  <c r="Q146" i="56" s="1"/>
  <c r="Q191" i="59"/>
  <c r="AE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S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E55" i="45" s="1"/>
  <c r="Q191" i="55"/>
  <c r="G21" i="45" s="1"/>
  <c r="Q60" i="59"/>
  <c r="Q192" i="59" s="1"/>
  <c r="AE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S36" i="45" s="1"/>
  <c r="Q191" i="53"/>
  <c r="S70" i="45" s="1"/>
  <c r="Q48" i="53"/>
  <c r="Q25" i="51"/>
  <c r="Q26" i="51" s="1"/>
  <c r="Q191" i="39"/>
  <c r="G36" i="45" s="1"/>
  <c r="Q50" i="39"/>
  <c r="Q97" i="53"/>
  <c r="Q98" i="53" s="1"/>
  <c r="Q73" i="53"/>
  <c r="Q74" i="53" s="1"/>
  <c r="Q133" i="53"/>
  <c r="Q134" i="53" s="1"/>
  <c r="Q84" i="49"/>
  <c r="Q85" i="49" s="1"/>
  <c r="Q109" i="49"/>
  <c r="Q110" i="49" s="1"/>
  <c r="Q73" i="49"/>
  <c r="Q74" i="49" s="1"/>
  <c r="Q191" i="52"/>
  <c r="AE70" i="45" s="1"/>
  <c r="Q168" i="49"/>
  <c r="Q169" i="49" s="1"/>
  <c r="Q170" i="49" s="1"/>
  <c r="Q108" i="53"/>
  <c r="Q109" i="53" s="1"/>
  <c r="Q168" i="53"/>
  <c r="Q169" i="53" s="1"/>
  <c r="Q132" i="49"/>
  <c r="Q133" i="49" s="1"/>
  <c r="Q96" i="49"/>
  <c r="Q146" i="49"/>
  <c r="Q121" i="53"/>
  <c r="Q122" i="53" s="1"/>
  <c r="Q121" i="49"/>
  <c r="Q122" i="49" s="1"/>
  <c r="Q85" i="53"/>
  <c r="Q86" i="53" s="1"/>
  <c r="Q157" i="49"/>
  <c r="Q158" i="49" s="1"/>
  <c r="AM62" i="45"/>
  <c r="AP28" i="45"/>
  <c r="L73" i="51"/>
  <c r="L74" i="51" s="1"/>
  <c r="L189" i="57"/>
  <c r="P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B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R35" i="45" s="1"/>
  <c r="N190" i="59"/>
  <c r="AD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J85" i="52"/>
  <c r="J86" i="52" s="1"/>
  <c r="I133" i="52"/>
  <c r="I134" i="52" s="1"/>
  <c r="I109" i="52"/>
  <c r="L133" i="52"/>
  <c r="L134" i="52" s="1"/>
  <c r="K181" i="52"/>
  <c r="K182" i="52" s="1"/>
  <c r="N109" i="52"/>
  <c r="N110" i="52" s="1"/>
  <c r="I145" i="52"/>
  <c r="I146" i="52" s="1"/>
  <c r="M133" i="52"/>
  <c r="I49" i="52"/>
  <c r="I50"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AD53" i="45" s="1"/>
  <c r="M133" i="58"/>
  <c r="M134" i="58" s="1"/>
  <c r="L189" i="60"/>
  <c r="AB53" i="45" s="1"/>
  <c r="L189" i="56"/>
  <c r="D53" i="45" s="1"/>
  <c r="L189" i="55"/>
  <c r="D19" i="45" s="1"/>
  <c r="L97" i="51"/>
  <c r="L98" i="51" s="1"/>
  <c r="L189" i="58"/>
  <c r="P53" i="45" s="1"/>
  <c r="N189" i="59"/>
  <c r="AD19" i="45" s="1"/>
  <c r="N189" i="56"/>
  <c r="F53" i="45" s="1"/>
  <c r="N189" i="55"/>
  <c r="F19" i="45" s="1"/>
  <c r="N189" i="58"/>
  <c r="R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R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I158"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N121" i="52"/>
  <c r="K158" i="57"/>
  <c r="P97" i="58"/>
  <c r="P98" i="58" s="1"/>
  <c r="P25" i="59"/>
  <c r="P26" i="59" s="1"/>
  <c r="L25" i="59"/>
  <c r="L26" i="59" s="1"/>
  <c r="P37" i="57"/>
  <c r="P38" i="57" s="1"/>
  <c r="K146" i="49"/>
  <c r="G121" i="51"/>
  <c r="G122" i="51" s="1"/>
  <c r="K73" i="51"/>
  <c r="K74" i="51" s="1"/>
  <c r="G62" i="51"/>
  <c r="H134" i="58"/>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182" i="56"/>
  <c r="H74" i="55"/>
  <c r="G146" i="55"/>
  <c r="G62" i="55"/>
  <c r="H110" i="56"/>
  <c r="H134" i="56"/>
  <c r="G62" i="56"/>
  <c r="L74" i="55"/>
  <c r="G110" i="56"/>
  <c r="K62" i="56"/>
  <c r="G50" i="55"/>
  <c r="G158" i="56"/>
  <c r="K121" i="58"/>
  <c r="K122" i="58" s="1"/>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D18" i="45" s="1"/>
  <c r="J179" i="51"/>
  <c r="J180" i="51" s="1"/>
  <c r="J83" i="51"/>
  <c r="J84" i="51" s="1"/>
  <c r="W98" i="55"/>
  <c r="W97" i="55"/>
  <c r="W110" i="55"/>
  <c r="W109" i="55"/>
  <c r="W38" i="56"/>
  <c r="W37" i="56"/>
  <c r="W146" i="56"/>
  <c r="W145" i="56"/>
  <c r="W110" i="57"/>
  <c r="W109" i="57"/>
  <c r="W86" i="58"/>
  <c r="W85" i="58"/>
  <c r="N35" i="52"/>
  <c r="N36" i="52" s="1"/>
  <c r="K189" i="59"/>
  <c r="AA19" i="45" s="1"/>
  <c r="K23" i="59"/>
  <c r="S188" i="56"/>
  <c r="I52" i="45" s="1"/>
  <c r="S188" i="59"/>
  <c r="AG18" i="45" s="1"/>
  <c r="K85" i="49"/>
  <c r="K86" i="49" s="1"/>
  <c r="N48" i="39"/>
  <c r="N49" i="39" s="1"/>
  <c r="N50" i="39" s="1"/>
  <c r="I181" i="58"/>
  <c r="I182" i="58" s="1"/>
  <c r="I191" i="58"/>
  <c r="I24" i="58"/>
  <c r="H38" i="58"/>
  <c r="K61" i="58"/>
  <c r="K62" i="58" s="1"/>
  <c r="H191" i="58"/>
  <c r="M120" i="60"/>
  <c r="M121" i="60" s="1"/>
  <c r="L156" i="60"/>
  <c r="L157" i="60" s="1"/>
  <c r="K191" i="53"/>
  <c r="O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I97" i="52"/>
  <c r="G85" i="52"/>
  <c r="I62" i="51"/>
  <c r="N190" i="39"/>
  <c r="F35" i="45" s="1"/>
  <c r="K49" i="55"/>
  <c r="K50" i="55" s="1"/>
  <c r="K145" i="55"/>
  <c r="K146" i="55" s="1"/>
  <c r="K61" i="55"/>
  <c r="K62" i="55" s="1"/>
  <c r="K189" i="58"/>
  <c r="O53" i="45" s="1"/>
  <c r="N71" i="52"/>
  <c r="N72" i="52" s="1"/>
  <c r="N167" i="52"/>
  <c r="N168" i="52" s="1"/>
  <c r="N96" i="55"/>
  <c r="N188" i="53"/>
  <c r="R67" i="45" s="1"/>
  <c r="N188" i="55"/>
  <c r="F18" i="45" s="1"/>
  <c r="N24" i="55"/>
  <c r="N108" i="55"/>
  <c r="N109" i="55" s="1"/>
  <c r="N110" i="55" s="1"/>
  <c r="N190" i="56"/>
  <c r="F54" i="45" s="1"/>
  <c r="N188" i="56"/>
  <c r="F52" i="45" s="1"/>
  <c r="N48" i="59"/>
  <c r="N49" i="59" s="1"/>
  <c r="N120" i="58"/>
  <c r="N47" i="57"/>
  <c r="N48" i="57" s="1"/>
  <c r="N35" i="59"/>
  <c r="N119" i="60"/>
  <c r="N190" i="58"/>
  <c r="R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P36" i="45" s="1"/>
  <c r="H191" i="49"/>
  <c r="J132" i="51"/>
  <c r="J133" i="51" s="1"/>
  <c r="J134" i="51" s="1"/>
  <c r="M72" i="53"/>
  <c r="N143" i="52"/>
  <c r="N144" i="52" s="1"/>
  <c r="L61" i="52"/>
  <c r="G49" i="52"/>
  <c r="AP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R69" i="45" s="1"/>
  <c r="N131" i="56"/>
  <c r="N132" i="56" s="1"/>
  <c r="N47" i="60"/>
  <c r="N72" i="58"/>
  <c r="J190" i="53"/>
  <c r="J188" i="59"/>
  <c r="J47" i="52"/>
  <c r="J48" i="52" s="1"/>
  <c r="W26" i="55"/>
  <c r="W194" i="55" s="1"/>
  <c r="W25" i="55"/>
  <c r="W193" i="55" s="1"/>
  <c r="W188" i="55"/>
  <c r="W61" i="58"/>
  <c r="W62" i="58"/>
  <c r="M48" i="53"/>
  <c r="M49" i="53" s="1"/>
  <c r="K133" i="52"/>
  <c r="H191" i="52"/>
  <c r="S73" i="55"/>
  <c r="S74" i="55" s="1"/>
  <c r="S145" i="57"/>
  <c r="S146" i="57" s="1"/>
  <c r="H36" i="51"/>
  <c r="H37" i="51" s="1"/>
  <c r="J36" i="39"/>
  <c r="J37" i="39" s="1"/>
  <c r="H73" i="58"/>
  <c r="H74" i="58" s="1"/>
  <c r="K170" i="57"/>
  <c r="G168" i="60"/>
  <c r="G169" i="60" s="1"/>
  <c r="I132" i="60"/>
  <c r="I133" i="60" s="1"/>
  <c r="L191" i="60"/>
  <c r="AB55" i="45" s="1"/>
  <c r="L24" i="60"/>
  <c r="G169" i="56"/>
  <c r="G170" i="56" s="1"/>
  <c r="K60" i="60"/>
  <c r="K61" i="60" s="1"/>
  <c r="M168" i="59"/>
  <c r="M169" i="59" s="1"/>
  <c r="N23" i="59"/>
  <c r="L120" i="58"/>
  <c r="H108" i="60"/>
  <c r="H109" i="60" s="1"/>
  <c r="M191" i="60"/>
  <c r="AC55" i="45"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G122" i="58"/>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I120" i="57"/>
  <c r="I49" i="57"/>
  <c r="I50" i="57" s="1"/>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M134" i="55"/>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P70" i="45" s="1"/>
  <c r="G181" i="52"/>
  <c r="M191" i="51"/>
  <c r="E70" i="45" s="1"/>
  <c r="N188" i="51"/>
  <c r="F67" i="45" s="1"/>
  <c r="H192" i="39"/>
  <c r="J190" i="39"/>
  <c r="K73" i="55"/>
  <c r="K74" i="55" s="1"/>
  <c r="K169" i="55"/>
  <c r="K170" i="55" s="1"/>
  <c r="K85" i="55"/>
  <c r="K86" i="55" s="1"/>
  <c r="K181" i="55"/>
  <c r="K182" i="55" s="1"/>
  <c r="K132" i="56"/>
  <c r="N120" i="59"/>
  <c r="N121" i="59" s="1"/>
  <c r="N95" i="56"/>
  <c r="N96" i="56" s="1"/>
  <c r="N132" i="59"/>
  <c r="N133" i="59" s="1"/>
  <c r="N71" i="59"/>
  <c r="N167" i="59"/>
  <c r="N132" i="60"/>
  <c r="N133" i="60" s="1"/>
  <c r="N190" i="57"/>
  <c r="R20" i="45" s="1"/>
  <c r="N188" i="58"/>
  <c r="R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61" i="52"/>
  <c r="J107" i="51"/>
  <c r="J108" i="51" s="1"/>
  <c r="J59" i="51"/>
  <c r="G37" i="51"/>
  <c r="G38" i="51" s="1"/>
  <c r="H191" i="51"/>
  <c r="AM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I156" i="53"/>
  <c r="G61" i="53"/>
  <c r="G62" i="53" s="1"/>
  <c r="H37" i="53"/>
  <c r="H38" i="53" s="1"/>
  <c r="K157" i="49"/>
  <c r="K158" i="49" s="1"/>
  <c r="N84" i="49"/>
  <c r="N85" i="49" s="1"/>
  <c r="K191" i="49"/>
  <c r="O36" i="45" s="1"/>
  <c r="L37" i="52"/>
  <c r="J35" i="52"/>
  <c r="J36" i="52" s="1"/>
  <c r="L191" i="52"/>
  <c r="AB70" i="45" s="1"/>
  <c r="K61" i="51"/>
  <c r="K62" i="51" s="1"/>
  <c r="N47" i="51"/>
  <c r="N48" i="51" s="1"/>
  <c r="K146" i="39"/>
  <c r="K98" i="39"/>
  <c r="K50" i="39"/>
  <c r="I38" i="39"/>
  <c r="J24" i="39"/>
  <c r="M191" i="39"/>
  <c r="E36" i="45" s="1"/>
  <c r="N188" i="39"/>
  <c r="F33" i="45" s="1"/>
  <c r="K189" i="60"/>
  <c r="AA53" i="45" s="1"/>
  <c r="K24" i="60"/>
  <c r="K168" i="60"/>
  <c r="K169" i="60" s="1"/>
  <c r="S133" i="55"/>
  <c r="S134" i="55" s="1"/>
  <c r="S188" i="60"/>
  <c r="AG52" i="45" s="1"/>
  <c r="S188" i="58"/>
  <c r="U52" i="45" s="1"/>
  <c r="H191" i="53"/>
  <c r="K49" i="51"/>
  <c r="K50" i="51" s="1"/>
  <c r="G24" i="51"/>
  <c r="G25" i="51" s="1"/>
  <c r="AO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AA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L191" i="57"/>
  <c r="P21" i="45" s="1"/>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P37" i="45" s="1"/>
  <c r="M24" i="49"/>
  <c r="K191" i="52"/>
  <c r="AA70" i="45" s="1"/>
  <c r="I156" i="51"/>
  <c r="I157" i="51" s="1"/>
  <c r="I158" i="51" s="1"/>
  <c r="I108" i="51"/>
  <c r="I109" i="51" s="1"/>
  <c r="H24" i="56"/>
  <c r="J188" i="51"/>
  <c r="K97" i="55"/>
  <c r="K98" i="55" s="1"/>
  <c r="K189" i="55"/>
  <c r="C19" i="45" s="1"/>
  <c r="K109" i="55"/>
  <c r="K110" i="55" s="1"/>
  <c r="K189" i="56"/>
  <c r="C53" i="45" s="1"/>
  <c r="K189" i="57"/>
  <c r="O19" i="45" s="1"/>
  <c r="N190" i="52"/>
  <c r="AD69" i="45" s="1"/>
  <c r="N188" i="49"/>
  <c r="R33" i="45" s="1"/>
  <c r="N188" i="52"/>
  <c r="AD67" i="45" s="1"/>
  <c r="N48" i="55"/>
  <c r="N49" i="55" s="1"/>
  <c r="N50" i="55" s="1"/>
  <c r="N144" i="55"/>
  <c r="N145" i="55" s="1"/>
  <c r="N146" i="55" s="1"/>
  <c r="N60" i="55"/>
  <c r="N156" i="55"/>
  <c r="N190" i="55"/>
  <c r="F20" i="45" s="1"/>
  <c r="N49" i="56"/>
  <c r="N50" i="56" s="1"/>
  <c r="N188" i="60"/>
  <c r="AD52" i="45" s="1"/>
  <c r="N23" i="60"/>
  <c r="N167" i="60"/>
  <c r="N155" i="59"/>
  <c r="N84" i="59"/>
  <c r="N85" i="59" s="1"/>
  <c r="N35" i="57"/>
  <c r="N36" i="57" s="1"/>
  <c r="N121" i="56"/>
  <c r="N122" i="56" s="1"/>
  <c r="N188" i="57"/>
  <c r="R18" i="45" s="1"/>
  <c r="N23" i="57"/>
  <c r="N190" i="60"/>
  <c r="AD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O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L24" i="51"/>
  <c r="L192" i="51" s="1"/>
  <c r="D71" i="45" s="1"/>
  <c r="I191" i="39"/>
  <c r="J188" i="39"/>
  <c r="K156" i="59"/>
  <c r="K157" i="59" s="1"/>
  <c r="K168" i="59"/>
  <c r="K169" i="59" s="1"/>
  <c r="K133" i="60"/>
  <c r="K134" i="60" s="1"/>
  <c r="S188" i="52"/>
  <c r="AG67" i="45" s="1"/>
  <c r="S157" i="55"/>
  <c r="S158" i="55" s="1"/>
  <c r="S188" i="57"/>
  <c r="U18" i="45" s="1"/>
  <c r="S145" i="58"/>
  <c r="S146" i="58" s="1"/>
  <c r="G191" i="49"/>
  <c r="N95" i="52"/>
  <c r="N96" i="52" s="1"/>
  <c r="N23" i="51"/>
  <c r="I168" i="39"/>
  <c r="I169" i="39" s="1"/>
  <c r="N107" i="39"/>
  <c r="N108" i="39" s="1"/>
  <c r="C48" i="19"/>
  <c r="G21" i="19"/>
  <c r="C37" i="19"/>
  <c r="G42" i="19"/>
  <c r="G57" i="19"/>
  <c r="H37" i="19"/>
  <c r="G26" i="19"/>
  <c r="E15" i="19"/>
  <c r="F17" i="19"/>
  <c r="E58" i="19"/>
  <c r="C39" i="19"/>
  <c r="E37" i="19"/>
  <c r="G36" i="19"/>
  <c r="C16" i="19"/>
  <c r="C25" i="19"/>
  <c r="C58" i="19"/>
  <c r="F25" i="19"/>
  <c r="D46" i="19"/>
  <c r="C61" i="19"/>
  <c r="C41" i="19"/>
  <c r="E66" i="19"/>
  <c r="C56" i="19"/>
  <c r="D41" i="19"/>
  <c r="C45" i="19"/>
  <c r="F18" i="19"/>
  <c r="C17" i="19"/>
  <c r="C62" i="19"/>
  <c r="C67" i="19"/>
  <c r="C40" i="19"/>
  <c r="E45" i="19"/>
  <c r="F45" i="19"/>
  <c r="C15" i="19"/>
  <c r="D19" i="19"/>
  <c r="F20" i="19"/>
  <c r="D35" i="19"/>
  <c r="E36" i="19"/>
  <c r="C57" i="19"/>
  <c r="C35" i="19"/>
  <c r="C24" i="19"/>
  <c r="G16" i="19"/>
  <c r="F16" i="19"/>
  <c r="D57" i="19"/>
  <c r="F36" i="19"/>
  <c r="E59" i="19"/>
  <c r="E62" i="19"/>
  <c r="E57" i="19"/>
  <c r="C46" i="19"/>
  <c r="E43" i="19"/>
  <c r="H61" i="19"/>
  <c r="D43" i="19"/>
  <c r="D39" i="19"/>
  <c r="E46" i="19"/>
  <c r="C59" i="19"/>
  <c r="C44" i="19"/>
  <c r="D42" i="19"/>
  <c r="G20" i="19"/>
  <c r="E61" i="19"/>
  <c r="C64" i="19"/>
  <c r="E25" i="19"/>
  <c r="G15" i="19"/>
  <c r="G14" i="19"/>
  <c r="E67" i="19"/>
  <c r="G66" i="19"/>
  <c r="D40" i="19"/>
  <c r="E27" i="19"/>
  <c r="F41" i="19"/>
  <c r="H17" i="19"/>
  <c r="C68" i="19"/>
  <c r="E40" i="19"/>
  <c r="C69" i="19"/>
  <c r="C47" i="19"/>
  <c r="G69" i="19"/>
  <c r="C43" i="19"/>
  <c r="E69" i="19"/>
  <c r="C42" i="19"/>
  <c r="G27" i="19"/>
  <c r="C18" i="19"/>
  <c r="E19" i="19"/>
  <c r="C60" i="19"/>
  <c r="AV55" i="45" l="1"/>
  <c r="V25" i="57"/>
  <c r="V26" i="57" s="1"/>
  <c r="V194" i="48"/>
  <c r="AJ39" i="45" s="1"/>
  <c r="V193" i="39"/>
  <c r="L38" i="45" s="1"/>
  <c r="V192" i="51"/>
  <c r="L71" i="45" s="1"/>
  <c r="V122" i="39"/>
  <c r="V194" i="69"/>
  <c r="AJ106" i="45" s="1"/>
  <c r="AV106" i="45" s="1"/>
  <c r="AV107" i="45" s="1"/>
  <c r="V85" i="51"/>
  <c r="V86" i="51" s="1"/>
  <c r="V192" i="49"/>
  <c r="X37" i="45" s="1"/>
  <c r="AV21" i="45"/>
  <c r="V192" i="60"/>
  <c r="AJ56" i="45" s="1"/>
  <c r="V134" i="51"/>
  <c r="V193" i="49"/>
  <c r="X38" i="45" s="1"/>
  <c r="V181" i="52"/>
  <c r="V182" i="52" s="1"/>
  <c r="V192" i="39"/>
  <c r="L37" i="45" s="1"/>
  <c r="AV37" i="45" s="1"/>
  <c r="V98" i="52"/>
  <c r="V157" i="53"/>
  <c r="V193" i="53" s="1"/>
  <c r="X72" i="45" s="1"/>
  <c r="V122" i="52"/>
  <c r="V146" i="39"/>
  <c r="V38" i="49"/>
  <c r="V194" i="49" s="1"/>
  <c r="X39" i="45" s="1"/>
  <c r="V110" i="39"/>
  <c r="V74" i="52"/>
  <c r="V86" i="52"/>
  <c r="V145" i="51"/>
  <c r="V193" i="51" s="1"/>
  <c r="L72" i="45" s="1"/>
  <c r="V62" i="52"/>
  <c r="V192" i="56"/>
  <c r="L56" i="45" s="1"/>
  <c r="AV56" i="45" s="1"/>
  <c r="V194" i="55"/>
  <c r="L24" i="45" s="1"/>
  <c r="V110" i="59"/>
  <c r="V194" i="59" s="1"/>
  <c r="AJ24" i="45" s="1"/>
  <c r="V193" i="59"/>
  <c r="AJ23" i="45" s="1"/>
  <c r="V193" i="55"/>
  <c r="L23" i="45" s="1"/>
  <c r="V121" i="60"/>
  <c r="V122" i="60" s="1"/>
  <c r="V194" i="60" s="1"/>
  <c r="AJ58" i="45" s="1"/>
  <c r="V192" i="59"/>
  <c r="AJ22" i="45" s="1"/>
  <c r="AV22" i="45" s="1"/>
  <c r="V193" i="69"/>
  <c r="AJ105" i="45" s="1"/>
  <c r="AV105" i="45" s="1"/>
  <c r="V192" i="52"/>
  <c r="AJ71" i="45" s="1"/>
  <c r="V37" i="52"/>
  <c r="V193" i="48"/>
  <c r="AJ38" i="45" s="1"/>
  <c r="AV38" i="45" s="1"/>
  <c r="AV85" i="45"/>
  <c r="T191" i="58"/>
  <c r="V55" i="45" s="1"/>
  <c r="I191" i="59"/>
  <c r="T74" i="59"/>
  <c r="V194" i="71"/>
  <c r="L91" i="45" s="1"/>
  <c r="V194" i="73"/>
  <c r="X91" i="45" s="1"/>
  <c r="V194" i="58"/>
  <c r="X58" i="45" s="1"/>
  <c r="AV100" i="45"/>
  <c r="AV102" i="45"/>
  <c r="V193" i="72"/>
  <c r="AJ90" i="45" s="1"/>
  <c r="V193" i="56"/>
  <c r="L57" i="45" s="1"/>
  <c r="V193" i="58"/>
  <c r="X57" i="45" s="1"/>
  <c r="V193" i="73"/>
  <c r="X90" i="45" s="1"/>
  <c r="V26" i="72"/>
  <c r="V194" i="72" s="1"/>
  <c r="AJ91" i="45" s="1"/>
  <c r="V194" i="57"/>
  <c r="X24" i="45" s="1"/>
  <c r="AV87" i="45"/>
  <c r="V193" i="71"/>
  <c r="L90" i="45" s="1"/>
  <c r="V193" i="57"/>
  <c r="X23" i="45" s="1"/>
  <c r="V194" i="56"/>
  <c r="L58" i="45" s="1"/>
  <c r="AS33" i="45"/>
  <c r="AT52" i="45"/>
  <c r="AT69" i="45"/>
  <c r="AN54" i="45"/>
  <c r="AT67" i="45"/>
  <c r="AP33" i="45"/>
  <c r="AN19" i="45"/>
  <c r="R192" i="60"/>
  <c r="AF56" i="45" s="1"/>
  <c r="L182" i="58"/>
  <c r="T191" i="57"/>
  <c r="V21" i="45" s="1"/>
  <c r="T170" i="55"/>
  <c r="S191" i="48"/>
  <c r="T191" i="56"/>
  <c r="J55" i="45" s="1"/>
  <c r="H182" i="58"/>
  <c r="U181" i="60"/>
  <c r="U182" i="60" s="1"/>
  <c r="U192" i="55"/>
  <c r="K22" i="45" s="1"/>
  <c r="U192" i="59"/>
  <c r="AI22" i="45" s="1"/>
  <c r="K169" i="48"/>
  <c r="K170" i="48" s="1"/>
  <c r="AO35" i="45"/>
  <c r="T192" i="49"/>
  <c r="V37" i="45" s="1"/>
  <c r="K134" i="45"/>
  <c r="K146" i="57"/>
  <c r="I191" i="56"/>
  <c r="AP100" i="45"/>
  <c r="I25" i="53"/>
  <c r="I26" i="53" s="1"/>
  <c r="M98" i="51"/>
  <c r="M62" i="57"/>
  <c r="T191" i="48"/>
  <c r="AH36" i="45" s="1"/>
  <c r="U191" i="73"/>
  <c r="W88" i="45" s="1"/>
  <c r="T73" i="48"/>
  <c r="T74" i="48" s="1"/>
  <c r="I26" i="57"/>
  <c r="I170" i="55"/>
  <c r="M158" i="60"/>
  <c r="AM85" i="45"/>
  <c r="T191" i="59"/>
  <c r="AH21" i="45" s="1"/>
  <c r="M26" i="55"/>
  <c r="I50" i="53"/>
  <c r="M158" i="55"/>
  <c r="AT85" i="45"/>
  <c r="T170" i="59"/>
  <c r="AP85" i="45"/>
  <c r="T191" i="60"/>
  <c r="AH55" i="45" s="1"/>
  <c r="T121" i="68"/>
  <c r="T122" i="68" s="1"/>
  <c r="L191" i="58"/>
  <c r="P55" i="45" s="1"/>
  <c r="AO33" i="45"/>
  <c r="U192" i="60"/>
  <c r="AI56" i="45" s="1"/>
  <c r="AU56" i="45" s="1"/>
  <c r="U182" i="58"/>
  <c r="U193" i="56"/>
  <c r="K57" i="45" s="1"/>
  <c r="U192" i="58"/>
  <c r="W56" i="45" s="1"/>
  <c r="G169" i="48"/>
  <c r="G170" i="48" s="1"/>
  <c r="AU21" i="45"/>
  <c r="U49" i="72"/>
  <c r="U50" i="72" s="1"/>
  <c r="S158" i="72"/>
  <c r="U61" i="48"/>
  <c r="U62" i="48" s="1"/>
  <c r="T38" i="39"/>
  <c r="T192" i="51"/>
  <c r="J71" i="45" s="1"/>
  <c r="U24" i="73"/>
  <c r="U25" i="73" s="1"/>
  <c r="U26" i="73" s="1"/>
  <c r="U37" i="69"/>
  <c r="U38" i="69" s="1"/>
  <c r="U97" i="70"/>
  <c r="U98" i="70" s="1"/>
  <c r="T73" i="69"/>
  <c r="T74" i="69" s="1"/>
  <c r="U170" i="70"/>
  <c r="AU55" i="45"/>
  <c r="U73" i="48"/>
  <c r="U74" i="48" s="1"/>
  <c r="U109" i="72"/>
  <c r="U110" i="72" s="1"/>
  <c r="U25" i="71"/>
  <c r="U26" i="71" s="1"/>
  <c r="U109" i="73"/>
  <c r="U110" i="73" s="1"/>
  <c r="U169" i="72"/>
  <c r="U170" i="72" s="1"/>
  <c r="U61" i="72"/>
  <c r="U62" i="72" s="1"/>
  <c r="U181" i="57"/>
  <c r="U182" i="57" s="1"/>
  <c r="U97" i="72"/>
  <c r="U98" i="72" s="1"/>
  <c r="U145" i="72"/>
  <c r="U146" i="72" s="1"/>
  <c r="AO102" i="45"/>
  <c r="T191" i="71"/>
  <c r="J88" i="45" s="1"/>
  <c r="U191" i="72"/>
  <c r="AI88" i="45" s="1"/>
  <c r="T145" i="70"/>
  <c r="T146" i="70" s="1"/>
  <c r="U109" i="69"/>
  <c r="U110" i="69" s="1"/>
  <c r="T169" i="60"/>
  <c r="T170" i="60" s="1"/>
  <c r="T121" i="69"/>
  <c r="T122" i="69" s="1"/>
  <c r="U49" i="69"/>
  <c r="U50" i="69" s="1"/>
  <c r="T192" i="52"/>
  <c r="AH71" i="45" s="1"/>
  <c r="T193" i="39"/>
  <c r="J38" i="45" s="1"/>
  <c r="T157" i="69"/>
  <c r="T158" i="69" s="1"/>
  <c r="U109" i="70"/>
  <c r="U110" i="70" s="1"/>
  <c r="T191" i="72"/>
  <c r="AH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I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V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U100" i="45"/>
  <c r="U110" i="60"/>
  <c r="U194" i="56"/>
  <c r="K58" i="45" s="1"/>
  <c r="T181" i="60"/>
  <c r="T182" i="60" s="1"/>
  <c r="U62" i="55"/>
  <c r="U122" i="59"/>
  <c r="U145" i="58"/>
  <c r="U146" i="58" s="1"/>
  <c r="AT36" i="45"/>
  <c r="U145" i="55"/>
  <c r="U146" i="55" s="1"/>
  <c r="U145" i="57"/>
  <c r="U146" i="57" s="1"/>
  <c r="U48" i="57"/>
  <c r="U49" i="57" s="1"/>
  <c r="U74" i="60"/>
  <c r="U169" i="55"/>
  <c r="U170" i="55" s="1"/>
  <c r="U191" i="57"/>
  <c r="W21" i="45" s="1"/>
  <c r="T192" i="73"/>
  <c r="V89" i="45" s="1"/>
  <c r="T85" i="70"/>
  <c r="T86" i="70" s="1"/>
  <c r="T146" i="68"/>
  <c r="T26" i="70"/>
  <c r="T25" i="68"/>
  <c r="T26" i="68" s="1"/>
  <c r="U86" i="70"/>
  <c r="T180" i="68"/>
  <c r="U24" i="70"/>
  <c r="U191" i="70"/>
  <c r="W103" i="45" s="1"/>
  <c r="T133" i="60"/>
  <c r="T134" i="60" s="1"/>
  <c r="U108" i="57"/>
  <c r="U109" i="57" s="1"/>
  <c r="U110" i="57" s="1"/>
  <c r="T48" i="55"/>
  <c r="T109" i="59"/>
  <c r="T110" i="59" s="1"/>
  <c r="U146" i="60"/>
  <c r="U25" i="58"/>
  <c r="U26" i="58" s="1"/>
  <c r="U145" i="52"/>
  <c r="U146" i="52" s="1"/>
  <c r="U37" i="57"/>
  <c r="U38" i="57" s="1"/>
  <c r="U25" i="60"/>
  <c r="U97" i="55"/>
  <c r="AU85" i="45"/>
  <c r="T192" i="56"/>
  <c r="J56" i="45" s="1"/>
  <c r="T192" i="57"/>
  <c r="V22" i="45" s="1"/>
  <c r="T25" i="51"/>
  <c r="T193" i="51" s="1"/>
  <c r="J72" i="45" s="1"/>
  <c r="U157" i="57"/>
  <c r="U158" i="57" s="1"/>
  <c r="T191" i="73"/>
  <c r="V88" i="45" s="1"/>
  <c r="T24" i="71"/>
  <c r="T50" i="68"/>
  <c r="U37" i="48"/>
  <c r="U38" i="48" s="1"/>
  <c r="U97" i="48"/>
  <c r="U98" i="48" s="1"/>
  <c r="U62" i="70"/>
  <c r="T191" i="69"/>
  <c r="AH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H56" i="45" s="1"/>
  <c r="T192" i="59"/>
  <c r="AH22" i="45" s="1"/>
  <c r="T182" i="51"/>
  <c r="U86" i="52"/>
  <c r="U62" i="52"/>
  <c r="U74" i="52"/>
  <c r="U192" i="71"/>
  <c r="K89" i="45" s="1"/>
  <c r="T192" i="69"/>
  <c r="AH104" i="45" s="1"/>
  <c r="T191" i="68"/>
  <c r="J103" i="45" s="1"/>
  <c r="AU102" i="45"/>
  <c r="U191" i="48"/>
  <c r="AI36" i="45" s="1"/>
  <c r="AU36" i="45" s="1"/>
  <c r="U24" i="68"/>
  <c r="U192" i="68" s="1"/>
  <c r="K104" i="45" s="1"/>
  <c r="U191" i="68"/>
  <c r="K103" i="45" s="1"/>
  <c r="U98" i="60"/>
  <c r="U133" i="52"/>
  <c r="U134" i="52" s="1"/>
  <c r="U73" i="59"/>
  <c r="U193" i="59" s="1"/>
  <c r="AI23" i="45" s="1"/>
  <c r="U109" i="52"/>
  <c r="U110" i="52" s="1"/>
  <c r="U192" i="52"/>
  <c r="AI71" i="45" s="1"/>
  <c r="U38" i="52"/>
  <c r="AU70" i="45"/>
  <c r="U192" i="49"/>
  <c r="W37" i="45" s="1"/>
  <c r="U192" i="51"/>
  <c r="K71" i="45" s="1"/>
  <c r="U146" i="39"/>
  <c r="U192" i="39"/>
  <c r="K37" i="45" s="1"/>
  <c r="U192" i="53"/>
  <c r="W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R85" i="45"/>
  <c r="AP102" i="45"/>
  <c r="AR100" i="45"/>
  <c r="AP20" i="45"/>
  <c r="AT33" i="45"/>
  <c r="AT35" i="45"/>
  <c r="AP35" i="45"/>
  <c r="AT70" i="45"/>
  <c r="AQ100" i="45"/>
  <c r="T62" i="39"/>
  <c r="T26" i="39"/>
  <c r="T134" i="39"/>
  <c r="T192" i="39"/>
  <c r="J37" i="45" s="1"/>
  <c r="T192" i="53"/>
  <c r="V71" i="45" s="1"/>
  <c r="T49" i="49"/>
  <c r="T85" i="49"/>
  <c r="T86" i="49" s="1"/>
  <c r="T134" i="52"/>
  <c r="T170" i="53"/>
  <c r="T26" i="52"/>
  <c r="T110" i="53"/>
  <c r="T133" i="53"/>
  <c r="T193" i="53" s="1"/>
  <c r="V72" i="45" s="1"/>
  <c r="T145" i="57"/>
  <c r="T146" i="57" s="1"/>
  <c r="T85" i="56"/>
  <c r="T86" i="56" s="1"/>
  <c r="T194" i="56" s="1"/>
  <c r="J58" i="45" s="1"/>
  <c r="T192" i="58"/>
  <c r="V56" i="45" s="1"/>
  <c r="T73" i="52"/>
  <c r="T193" i="52" s="1"/>
  <c r="AH72" i="45" s="1"/>
  <c r="J133" i="48"/>
  <c r="J134" i="48" s="1"/>
  <c r="R61" i="48"/>
  <c r="R62" i="48" s="1"/>
  <c r="I145" i="48"/>
  <c r="I146" i="48" s="1"/>
  <c r="Q181" i="48"/>
  <c r="Q182" i="48" s="1"/>
  <c r="S85" i="69"/>
  <c r="S86" i="69" s="1"/>
  <c r="Q157" i="69"/>
  <c r="R49" i="69"/>
  <c r="R50" i="69" s="1"/>
  <c r="I37" i="48"/>
  <c r="P73" i="69"/>
  <c r="P74" i="69" s="1"/>
  <c r="H158" i="48"/>
  <c r="M191" i="69"/>
  <c r="AC103" i="45" s="1"/>
  <c r="H37" i="48"/>
  <c r="H38" i="48" s="1"/>
  <c r="M25" i="73"/>
  <c r="P145" i="48"/>
  <c r="P146" i="48" s="1"/>
  <c r="R181" i="69"/>
  <c r="R182" i="69" s="1"/>
  <c r="K49" i="73"/>
  <c r="K50" i="73" s="1"/>
  <c r="AR87" i="45"/>
  <c r="G191" i="68"/>
  <c r="Q98" i="71"/>
  <c r="H145" i="71"/>
  <c r="H146" i="71" s="1"/>
  <c r="H157" i="69"/>
  <c r="H158" i="69" s="1"/>
  <c r="H122" i="73"/>
  <c r="H134" i="68"/>
  <c r="H85" i="73"/>
  <c r="H86" i="73" s="1"/>
  <c r="M109" i="48"/>
  <c r="M110" i="48" s="1"/>
  <c r="M145" i="70"/>
  <c r="M146" i="70" s="1"/>
  <c r="G146" i="48"/>
  <c r="S145" i="69"/>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N102" i="45"/>
  <c r="R169" i="69"/>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T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U104" i="45" s="1"/>
  <c r="P86" i="70"/>
  <c r="P191" i="70"/>
  <c r="H97" i="73"/>
  <c r="H98" i="73" s="1"/>
  <c r="H38" i="68"/>
  <c r="I122" i="69"/>
  <c r="AO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38" i="48"/>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N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157" i="73"/>
  <c r="S158" i="73" s="1"/>
  <c r="I57" i="19"/>
  <c r="I69" i="19"/>
  <c r="M98" i="69"/>
  <c r="G49" i="69"/>
  <c r="G50" i="69" s="1"/>
  <c r="L26" i="72"/>
  <c r="R37" i="68"/>
  <c r="R38" i="68" s="1"/>
  <c r="R61" i="70"/>
  <c r="R62" i="70" s="1"/>
  <c r="I25" i="70"/>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B103" i="45" s="1"/>
  <c r="R110" i="73"/>
  <c r="I49" i="72"/>
  <c r="I50" i="72" s="1"/>
  <c r="M62" i="48"/>
  <c r="M182" i="73"/>
  <c r="M86" i="68"/>
  <c r="J98" i="71"/>
  <c r="J62" i="68"/>
  <c r="J60" i="73"/>
  <c r="J192" i="73" s="1"/>
  <c r="N110" i="48"/>
  <c r="N24" i="48"/>
  <c r="N192" i="48" s="1"/>
  <c r="N191" i="48"/>
  <c r="AD36" i="45" s="1"/>
  <c r="AP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P103" i="45" s="1"/>
  <c r="L191" i="71"/>
  <c r="D88" i="45" s="1"/>
  <c r="L86" i="69"/>
  <c r="R191" i="48"/>
  <c r="AF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T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V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C89" i="45" s="1"/>
  <c r="M191" i="72"/>
  <c r="AC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92" i="68" s="1"/>
  <c r="D104" i="45" s="1"/>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93" i="58"/>
  <c r="V57" i="45" s="1"/>
  <c r="T110" i="58"/>
  <c r="S182" i="49"/>
  <c r="H86" i="48"/>
  <c r="L191" i="72"/>
  <c r="AB88" i="45" s="1"/>
  <c r="R85" i="69"/>
  <c r="R86" i="69" s="1"/>
  <c r="I26" i="70"/>
  <c r="M191" i="71"/>
  <c r="E88" i="45" s="1"/>
  <c r="T193" i="73"/>
  <c r="V90" i="45" s="1"/>
  <c r="J24" i="70"/>
  <c r="J182" i="73"/>
  <c r="N97" i="48"/>
  <c r="N98" i="48" s="1"/>
  <c r="N182" i="72"/>
  <c r="G24" i="68"/>
  <c r="G192" i="68" s="1"/>
  <c r="AA102" i="45"/>
  <c r="K24" i="68"/>
  <c r="S97" i="69"/>
  <c r="S98" i="69" s="1"/>
  <c r="P24" i="69"/>
  <c r="P24" i="70"/>
  <c r="P191" i="68"/>
  <c r="P97" i="48"/>
  <c r="P98" i="48" s="1"/>
  <c r="P145" i="69"/>
  <c r="P146" i="69" s="1"/>
  <c r="Q169" i="69"/>
  <c r="Q170" i="69" s="1"/>
  <c r="Q109" i="69"/>
  <c r="Q110" i="69" s="1"/>
  <c r="Q191" i="68"/>
  <c r="G103" i="45" s="1"/>
  <c r="Q24" i="72"/>
  <c r="Q191" i="72"/>
  <c r="AE88" i="45" s="1"/>
  <c r="Q145" i="69"/>
  <c r="Q146" i="69" s="1"/>
  <c r="H97" i="48"/>
  <c r="H98" i="48" s="1"/>
  <c r="L24" i="71"/>
  <c r="R25" i="48"/>
  <c r="R121" i="69"/>
  <c r="R122" i="69" s="1"/>
  <c r="R24" i="68"/>
  <c r="R158" i="69"/>
  <c r="J25" i="72"/>
  <c r="G144" i="69"/>
  <c r="G145" i="69" s="1"/>
  <c r="G146" i="69" s="1"/>
  <c r="G121" i="72"/>
  <c r="G122" i="72" s="1"/>
  <c r="K74" i="69"/>
  <c r="S156" i="48"/>
  <c r="S157" i="48" s="1"/>
  <c r="S158" i="48" s="1"/>
  <c r="S134" i="72"/>
  <c r="S191" i="71"/>
  <c r="I88" i="45" s="1"/>
  <c r="S25" i="71"/>
  <c r="S26" i="71" s="1"/>
  <c r="S191" i="68"/>
  <c r="I103" i="45" s="1"/>
  <c r="S24" i="68"/>
  <c r="S192" i="68" s="1"/>
  <c r="I104" i="45" s="1"/>
  <c r="AS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T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B89" i="45" s="1"/>
  <c r="R191" i="70"/>
  <c r="T103" i="45" s="1"/>
  <c r="I191" i="71"/>
  <c r="G191" i="72"/>
  <c r="K24" i="72"/>
  <c r="K192" i="72" s="1"/>
  <c r="AA89" i="45" s="1"/>
  <c r="K191" i="72"/>
  <c r="AA88" i="45" s="1"/>
  <c r="P110" i="48"/>
  <c r="Q26" i="68"/>
  <c r="H191" i="71"/>
  <c r="L25" i="70"/>
  <c r="L26" i="70" s="1"/>
  <c r="AN85" i="45"/>
  <c r="I24" i="48"/>
  <c r="I192" i="48" s="1"/>
  <c r="I191" i="48"/>
  <c r="I24" i="68"/>
  <c r="I25" i="68" s="1"/>
  <c r="J191" i="69"/>
  <c r="N24" i="72"/>
  <c r="N191" i="72"/>
  <c r="AD88" i="45" s="1"/>
  <c r="N191" i="68"/>
  <c r="F103" i="45" s="1"/>
  <c r="G74" i="72"/>
  <c r="G36" i="72"/>
  <c r="G192" i="72" s="1"/>
  <c r="K36" i="48"/>
  <c r="K37" i="48" s="1"/>
  <c r="K170" i="73"/>
  <c r="AM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T89" i="45" s="1"/>
  <c r="R25" i="73"/>
  <c r="M49" i="68"/>
  <c r="M50" i="68" s="1"/>
  <c r="J26" i="68"/>
  <c r="N121" i="71"/>
  <c r="N122" i="71" s="1"/>
  <c r="P133" i="68"/>
  <c r="P134" i="68" s="1"/>
  <c r="G191" i="69"/>
  <c r="K191" i="69"/>
  <c r="AA103" i="45" s="1"/>
  <c r="S191" i="70"/>
  <c r="U103" i="45" s="1"/>
  <c r="Q25" i="48"/>
  <c r="M191" i="48"/>
  <c r="AC36" i="45" s="1"/>
  <c r="AO36" i="45" s="1"/>
  <c r="J25" i="71"/>
  <c r="J37" i="73"/>
  <c r="J38" i="73" s="1"/>
  <c r="J109" i="72"/>
  <c r="J110" i="72" s="1"/>
  <c r="J85" i="68"/>
  <c r="J86" i="68" s="1"/>
  <c r="J50" i="70"/>
  <c r="J109" i="70"/>
  <c r="J110" i="70" s="1"/>
  <c r="N26" i="71"/>
  <c r="N73" i="72"/>
  <c r="N74" i="72" s="1"/>
  <c r="N26" i="70"/>
  <c r="N61" i="68"/>
  <c r="N62" i="68" s="1"/>
  <c r="N50" i="70"/>
  <c r="G25" i="48"/>
  <c r="G86" i="48"/>
  <c r="G109" i="71"/>
  <c r="G110" i="71" s="1"/>
  <c r="G181" i="71"/>
  <c r="G182" i="71" s="1"/>
  <c r="G169" i="68"/>
  <c r="G170" i="68" s="1"/>
  <c r="G25" i="70"/>
  <c r="G26" i="70" s="1"/>
  <c r="G192" i="70"/>
  <c r="K25" i="48"/>
  <c r="K26" i="48" s="1"/>
  <c r="K191" i="73"/>
  <c r="O88" i="45" s="1"/>
  <c r="K133" i="73"/>
  <c r="K134" i="73" s="1"/>
  <c r="K25" i="71"/>
  <c r="K192" i="71"/>
  <c r="C89" i="45" s="1"/>
  <c r="K37" i="69"/>
  <c r="K38" i="69" s="1"/>
  <c r="K122" i="68"/>
  <c r="S191" i="72"/>
  <c r="AG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F89" i="45" s="1"/>
  <c r="I61" i="48"/>
  <c r="I62" i="48" s="1"/>
  <c r="I38" i="71"/>
  <c r="I98" i="72"/>
  <c r="I61" i="69"/>
  <c r="I62" i="69" s="1"/>
  <c r="I38" i="69"/>
  <c r="M37" i="48"/>
  <c r="M38" i="48" s="1"/>
  <c r="M133" i="72"/>
  <c r="M134" i="72" s="1"/>
  <c r="M182" i="72"/>
  <c r="AO100" i="45"/>
  <c r="M191" i="70"/>
  <c r="Q103" i="45" s="1"/>
  <c r="M62" i="68"/>
  <c r="J110" i="73"/>
  <c r="J108" i="71"/>
  <c r="N192" i="69"/>
  <c r="AD104" i="45" s="1"/>
  <c r="G50" i="48"/>
  <c r="G85" i="73"/>
  <c r="G86" i="73" s="1"/>
  <c r="G50" i="68"/>
  <c r="G169" i="73"/>
  <c r="G170" i="73" s="1"/>
  <c r="K50" i="72"/>
  <c r="K73" i="71"/>
  <c r="K74" i="71" s="1"/>
  <c r="K86" i="70"/>
  <c r="K109" i="68"/>
  <c r="K110" i="68" s="1"/>
  <c r="K158" i="68"/>
  <c r="K191" i="70"/>
  <c r="O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Q87" i="45"/>
  <c r="Q144" i="73"/>
  <c r="Q145" i="73" s="1"/>
  <c r="Q36" i="71"/>
  <c r="Q37" i="71" s="1"/>
  <c r="Q38" i="71" s="1"/>
  <c r="AQ85" i="45"/>
  <c r="Q85" i="73"/>
  <c r="Q86" i="73" s="1"/>
  <c r="G25" i="69"/>
  <c r="K25" i="69"/>
  <c r="K26" i="69" s="1"/>
  <c r="S26" i="70"/>
  <c r="Q191" i="48"/>
  <c r="AE36" i="45" s="1"/>
  <c r="AQ36" i="45" s="1"/>
  <c r="Q158" i="69"/>
  <c r="H191" i="72"/>
  <c r="R24" i="69"/>
  <c r="R191" i="69"/>
  <c r="AF103" i="45" s="1"/>
  <c r="R170" i="69"/>
  <c r="M26" i="48"/>
  <c r="G109" i="48"/>
  <c r="G110" i="48" s="1"/>
  <c r="G191" i="70"/>
  <c r="AM87" i="45"/>
  <c r="K191" i="71"/>
  <c r="C88" i="45" s="1"/>
  <c r="S25" i="72"/>
  <c r="S146" i="69"/>
  <c r="P24" i="48"/>
  <c r="H181" i="48"/>
  <c r="H182" i="48" s="1"/>
  <c r="H191" i="73"/>
  <c r="R191" i="72"/>
  <c r="AF88" i="45" s="1"/>
  <c r="R37" i="69"/>
  <c r="R38" i="69" s="1"/>
  <c r="I191" i="73"/>
  <c r="M97" i="48"/>
  <c r="M98" i="48" s="1"/>
  <c r="M86" i="71"/>
  <c r="M191" i="68"/>
  <c r="E103" i="45" s="1"/>
  <c r="M158" i="73"/>
  <c r="J85" i="48"/>
  <c r="J86" i="48" s="1"/>
  <c r="J49" i="48"/>
  <c r="J50" i="48" s="1"/>
  <c r="J122" i="73"/>
  <c r="J120" i="71"/>
  <c r="J191" i="68"/>
  <c r="J109" i="69"/>
  <c r="J110" i="69" s="1"/>
  <c r="N133" i="48"/>
  <c r="N134" i="48" s="1"/>
  <c r="N191" i="73"/>
  <c r="R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S103" i="45" s="1"/>
  <c r="Q191" i="71"/>
  <c r="G88" i="45" s="1"/>
  <c r="AT18" i="45"/>
  <c r="J191" i="71"/>
  <c r="N192" i="71"/>
  <c r="F89" i="45" s="1"/>
  <c r="N191" i="70"/>
  <c r="R103" i="45" s="1"/>
  <c r="G191" i="48"/>
  <c r="G25" i="73"/>
  <c r="K191" i="48"/>
  <c r="AA36" i="45" s="1"/>
  <c r="AM36" i="45" s="1"/>
  <c r="AS85" i="45"/>
  <c r="H191" i="70"/>
  <c r="AO87" i="45"/>
  <c r="J191" i="73"/>
  <c r="J38" i="70"/>
  <c r="J50" i="69"/>
  <c r="J74" i="71"/>
  <c r="J62" i="70"/>
  <c r="N157" i="48"/>
  <c r="N158" i="48" s="1"/>
  <c r="N109" i="71"/>
  <c r="N110" i="71" s="1"/>
  <c r="N145" i="68"/>
  <c r="N146" i="68" s="1"/>
  <c r="N191" i="69"/>
  <c r="AD103" i="45" s="1"/>
  <c r="N37" i="71"/>
  <c r="N38" i="71" s="1"/>
  <c r="G133" i="48"/>
  <c r="G134" i="48" s="1"/>
  <c r="G98" i="72"/>
  <c r="O102" i="45"/>
  <c r="K158" i="73"/>
  <c r="K158" i="70"/>
  <c r="S37" i="48"/>
  <c r="S38" i="48" s="1"/>
  <c r="S170" i="73"/>
  <c r="S73" i="69"/>
  <c r="S74" i="69" s="1"/>
  <c r="S192" i="73"/>
  <c r="U89" i="45" s="1"/>
  <c r="P191" i="73"/>
  <c r="AQ102" i="45"/>
  <c r="Q86" i="72"/>
  <c r="Q145" i="72"/>
  <c r="Q146" i="72" s="1"/>
  <c r="Q191" i="73"/>
  <c r="S88" i="45" s="1"/>
  <c r="Q170" i="73"/>
  <c r="Q25" i="71"/>
  <c r="AT54" i="45"/>
  <c r="Q24" i="69"/>
  <c r="Q191" i="69"/>
  <c r="AE103" i="45" s="1"/>
  <c r="L24" i="48"/>
  <c r="L191" i="48"/>
  <c r="AB36" i="45" s="1"/>
  <c r="AN36" i="45" s="1"/>
  <c r="AN100" i="45"/>
  <c r="N191" i="71"/>
  <c r="F88" i="45" s="1"/>
  <c r="G26" i="48"/>
  <c r="G191" i="73"/>
  <c r="F152" i="45" s="1"/>
  <c r="K192" i="73"/>
  <c r="O89" i="45" s="1"/>
  <c r="S192" i="72"/>
  <c r="AG89" i="45" s="1"/>
  <c r="S24" i="69"/>
  <c r="S191" i="69"/>
  <c r="AG103" i="45" s="1"/>
  <c r="AT20" i="45"/>
  <c r="T193" i="57"/>
  <c r="V23" i="45" s="1"/>
  <c r="T26" i="57"/>
  <c r="H191" i="69"/>
  <c r="H192" i="73"/>
  <c r="L37" i="48"/>
  <c r="L38" i="48" s="1"/>
  <c r="L191" i="73"/>
  <c r="P88" i="45" s="1"/>
  <c r="R191" i="71"/>
  <c r="H88" i="45" s="1"/>
  <c r="R191" i="73"/>
  <c r="T88" i="45" s="1"/>
  <c r="R38" i="70"/>
  <c r="R26" i="72"/>
  <c r="I133" i="48"/>
  <c r="I134" i="48" s="1"/>
  <c r="I146" i="73"/>
  <c r="I24" i="72"/>
  <c r="I191" i="72"/>
  <c r="M24" i="68"/>
  <c r="M24" i="70"/>
  <c r="M26" i="73"/>
  <c r="M191" i="73"/>
  <c r="Q88" i="45" s="1"/>
  <c r="AT87" i="45"/>
  <c r="J74" i="48"/>
  <c r="J26" i="73"/>
  <c r="J192" i="68"/>
  <c r="J38" i="71"/>
  <c r="N74" i="48"/>
  <c r="N110" i="73"/>
  <c r="N25" i="73"/>
  <c r="N62" i="72"/>
  <c r="N146" i="69"/>
  <c r="N25" i="69"/>
  <c r="AS87" i="45"/>
  <c r="S191" i="73"/>
  <c r="U88" i="45" s="1"/>
  <c r="P85" i="69"/>
  <c r="P86" i="69" s="1"/>
  <c r="P121" i="69"/>
  <c r="P122" i="69" s="1"/>
  <c r="Q25" i="73"/>
  <c r="Q25" i="70"/>
  <c r="AO67" i="45"/>
  <c r="AO18" i="45"/>
  <c r="AO69" i="45"/>
  <c r="AN53" i="45"/>
  <c r="AP54" i="45"/>
  <c r="AM19" i="45"/>
  <c r="AP18" i="45"/>
  <c r="AO54" i="45"/>
  <c r="AM53" i="45"/>
  <c r="AS18" i="45"/>
  <c r="Q26" i="57"/>
  <c r="AO52" i="45"/>
  <c r="AP53" i="45"/>
  <c r="AS52" i="45"/>
  <c r="AS54" i="45"/>
  <c r="AP52" i="45"/>
  <c r="I110" i="60"/>
  <c r="AP19" i="45"/>
  <c r="AS20" i="45"/>
  <c r="AO20" i="45"/>
  <c r="I37" i="56"/>
  <c r="I38" i="56" s="1"/>
  <c r="M74" i="56"/>
  <c r="I62" i="56"/>
  <c r="M182" i="55"/>
  <c r="AP69" i="45"/>
  <c r="AS67" i="45"/>
  <c r="AS70" i="45"/>
  <c r="H146" i="52"/>
  <c r="M48" i="52"/>
  <c r="M49" i="52" s="1"/>
  <c r="M50" i="52" s="1"/>
  <c r="K157" i="52"/>
  <c r="K158" i="52" s="1"/>
  <c r="G109" i="52"/>
  <c r="G110" i="52" s="1"/>
  <c r="I60" i="52"/>
  <c r="I61" i="52" s="1"/>
  <c r="I193" i="52" s="1"/>
  <c r="AP67" i="45"/>
  <c r="AS69" i="45"/>
  <c r="AN70" i="45"/>
  <c r="AQ22" i="45"/>
  <c r="AQ70" i="45"/>
  <c r="AN55" i="45"/>
  <c r="AR55" i="45"/>
  <c r="P25" i="60"/>
  <c r="P26" i="60" s="1"/>
  <c r="I74" i="55"/>
  <c r="I182" i="55"/>
  <c r="L50" i="57"/>
  <c r="M134" i="59"/>
  <c r="S86" i="39"/>
  <c r="AQ21" i="45"/>
  <c r="G192" i="57"/>
  <c r="M146" i="51"/>
  <c r="I38" i="59"/>
  <c r="AQ55" i="45"/>
  <c r="AR21" i="45"/>
  <c r="AM70" i="45"/>
  <c r="I191" i="55"/>
  <c r="AR36" i="45"/>
  <c r="AG36" i="45"/>
  <c r="AS36" i="45" s="1"/>
  <c r="AR70" i="45"/>
  <c r="AM55" i="45"/>
  <c r="AO55" i="45"/>
  <c r="M191" i="57"/>
  <c r="Q21" i="45" s="1"/>
  <c r="H73" i="57"/>
  <c r="H74" i="57" s="1"/>
  <c r="H191" i="57"/>
  <c r="F136" i="45" s="1"/>
  <c r="M49" i="59"/>
  <c r="M50" i="59" s="1"/>
  <c r="M191" i="58"/>
  <c r="Q55" i="45" s="1"/>
  <c r="I134" i="59"/>
  <c r="Q38" i="57"/>
  <c r="R192" i="57"/>
  <c r="T22" i="45" s="1"/>
  <c r="S38" i="51"/>
  <c r="M191" i="59"/>
  <c r="AC21" i="45" s="1"/>
  <c r="M170" i="60"/>
  <c r="M146" i="60"/>
  <c r="M74" i="60"/>
  <c r="M191" i="49"/>
  <c r="Q36" i="45" s="1"/>
  <c r="M25" i="57"/>
  <c r="M26" i="57" s="1"/>
  <c r="I191" i="53"/>
  <c r="K145" i="58"/>
  <c r="K146" i="58" s="1"/>
  <c r="M146" i="58"/>
  <c r="M49" i="55"/>
  <c r="M50" i="55" s="1"/>
  <c r="M191" i="55"/>
  <c r="E21" i="45" s="1"/>
  <c r="I38" i="55"/>
  <c r="S98" i="39"/>
  <c r="G191" i="58"/>
  <c r="F144" i="45" s="1"/>
  <c r="G73" i="58"/>
  <c r="G74" i="58" s="1"/>
  <c r="I74" i="57"/>
  <c r="K191" i="57"/>
  <c r="O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O55" i="45" s="1"/>
  <c r="M86" i="56"/>
  <c r="I122" i="55"/>
  <c r="I122" i="58"/>
  <c r="M38" i="60"/>
  <c r="I86" i="52"/>
  <c r="S74" i="39"/>
  <c r="M192" i="51"/>
  <c r="E71" i="45" s="1"/>
  <c r="M191" i="53"/>
  <c r="Q70" i="45" s="1"/>
  <c r="I48" i="51"/>
  <c r="I49" i="51" s="1"/>
  <c r="I50" i="51" s="1"/>
  <c r="M62" i="55"/>
  <c r="H192" i="58"/>
  <c r="Q133" i="58"/>
  <c r="Q134" i="58" s="1"/>
  <c r="S182" i="39"/>
  <c r="I86" i="39"/>
  <c r="M86" i="53"/>
  <c r="H98" i="58"/>
  <c r="M110" i="51"/>
  <c r="M191" i="52"/>
  <c r="AC70" i="45" s="1"/>
  <c r="AO70" i="45" s="1"/>
  <c r="M182" i="59"/>
  <c r="I62" i="60"/>
  <c r="M182" i="60"/>
  <c r="I74" i="60"/>
  <c r="M146" i="52"/>
  <c r="S192" i="49"/>
  <c r="U37" i="45" s="1"/>
  <c r="S192" i="51"/>
  <c r="I71" i="45" s="1"/>
  <c r="R191" i="58"/>
  <c r="T55" i="45" s="1"/>
  <c r="S146" i="52"/>
  <c r="S37" i="39"/>
  <c r="S193" i="39" s="1"/>
  <c r="I38" i="45" s="1"/>
  <c r="S146" i="49"/>
  <c r="S193" i="51"/>
  <c r="I72" i="45" s="1"/>
  <c r="S192" i="53"/>
  <c r="U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U21" i="45" s="1"/>
  <c r="S191" i="59"/>
  <c r="AG21" i="45" s="1"/>
  <c r="AS21" i="45" s="1"/>
  <c r="S191" i="58"/>
  <c r="U55" i="45" s="1"/>
  <c r="S192" i="56"/>
  <c r="I56" i="45" s="1"/>
  <c r="S192" i="55"/>
  <c r="I22" i="45" s="1"/>
  <c r="S191" i="60"/>
  <c r="AG55" i="45" s="1"/>
  <c r="AS55" i="45" s="1"/>
  <c r="S181" i="56"/>
  <c r="S182" i="56" s="1"/>
  <c r="S192" i="52"/>
  <c r="AG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U56" i="45" s="1"/>
  <c r="S181" i="59"/>
  <c r="S182" i="59" s="1"/>
  <c r="S61" i="57"/>
  <c r="S62" i="57" s="1"/>
  <c r="S192" i="60"/>
  <c r="AG56" i="45" s="1"/>
  <c r="S37" i="60"/>
  <c r="S38" i="60" s="1"/>
  <c r="S193" i="55"/>
  <c r="I23" i="45" s="1"/>
  <c r="S26" i="58"/>
  <c r="S26" i="55"/>
  <c r="S25" i="52"/>
  <c r="L191" i="59"/>
  <c r="AB21" i="45" s="1"/>
  <c r="AN21" i="45" s="1"/>
  <c r="S192" i="57"/>
  <c r="U22" i="45" s="1"/>
  <c r="S192" i="59"/>
  <c r="AG22" i="45" s="1"/>
  <c r="R192" i="55"/>
  <c r="H22" i="45" s="1"/>
  <c r="R192" i="58"/>
  <c r="T56" i="45" s="1"/>
  <c r="R192" i="56"/>
  <c r="H56" i="45" s="1"/>
  <c r="R193" i="55"/>
  <c r="H23" i="45" s="1"/>
  <c r="R192" i="59"/>
  <c r="AF22" i="45" s="1"/>
  <c r="R192" i="51"/>
  <c r="H71" i="45" s="1"/>
  <c r="R192" i="52"/>
  <c r="AF71" i="45" s="1"/>
  <c r="R50" i="52"/>
  <c r="R146" i="52"/>
  <c r="R98" i="52"/>
  <c r="R37" i="52"/>
  <c r="R98" i="39"/>
  <c r="R192" i="49"/>
  <c r="T37" i="45" s="1"/>
  <c r="R25" i="51"/>
  <c r="R26" i="51" s="1"/>
  <c r="R193" i="39"/>
  <c r="H38" i="45" s="1"/>
  <c r="R192" i="53"/>
  <c r="T71" i="45" s="1"/>
  <c r="R158" i="53"/>
  <c r="R192" i="39"/>
  <c r="H37" i="45" s="1"/>
  <c r="R50" i="53"/>
  <c r="R122" i="39"/>
  <c r="R25" i="49"/>
  <c r="R193" i="49" s="1"/>
  <c r="T38" i="45" s="1"/>
  <c r="R193" i="53"/>
  <c r="T72" i="45" s="1"/>
  <c r="R146" i="39"/>
  <c r="R98" i="53"/>
  <c r="R86" i="49"/>
  <c r="R26" i="55"/>
  <c r="R194" i="55" s="1"/>
  <c r="H24" i="45" s="1"/>
  <c r="R193" i="58"/>
  <c r="T57" i="45" s="1"/>
  <c r="R193" i="60"/>
  <c r="AF57" i="45" s="1"/>
  <c r="R193" i="59"/>
  <c r="AF23" i="45" s="1"/>
  <c r="R193" i="56"/>
  <c r="H57" i="45" s="1"/>
  <c r="I49" i="55"/>
  <c r="I50" i="55" s="1"/>
  <c r="I192" i="55"/>
  <c r="I169" i="53"/>
  <c r="I170" i="53" s="1"/>
  <c r="I192" i="53"/>
  <c r="N50" i="53"/>
  <c r="J98" i="39"/>
  <c r="I158" i="60"/>
  <c r="R194" i="57"/>
  <c r="T24" i="45" s="1"/>
  <c r="R193" i="57"/>
  <c r="T23" i="45" s="1"/>
  <c r="R182" i="58"/>
  <c r="R194" i="58" s="1"/>
  <c r="T58" i="45" s="1"/>
  <c r="N98" i="49"/>
  <c r="I146" i="59"/>
  <c r="R26" i="59"/>
  <c r="R194" i="59" s="1"/>
  <c r="AF24" i="45" s="1"/>
  <c r="R86" i="60"/>
  <c r="R194" i="56"/>
  <c r="H58" i="45" s="1"/>
  <c r="Q192" i="60"/>
  <c r="AE56" i="45" s="1"/>
  <c r="Q192" i="56"/>
  <c r="G56" i="45" s="1"/>
  <c r="Q191" i="57"/>
  <c r="S21" i="45" s="1"/>
  <c r="Q73" i="57"/>
  <c r="Q74" i="57" s="1"/>
  <c r="Q192" i="57"/>
  <c r="S22" i="45" s="1"/>
  <c r="Q49" i="58"/>
  <c r="Q50" i="58" s="1"/>
  <c r="J74" i="49"/>
  <c r="Q193" i="55"/>
  <c r="G23" i="45" s="1"/>
  <c r="J170" i="49"/>
  <c r="N109" i="56"/>
  <c r="N110" i="56" s="1"/>
  <c r="Q157" i="52"/>
  <c r="Q158" i="52" s="1"/>
  <c r="Q121" i="57"/>
  <c r="Q122" i="57" s="1"/>
  <c r="Q26" i="55"/>
  <c r="Q49" i="57"/>
  <c r="Q168" i="58"/>
  <c r="Q192" i="58" s="1"/>
  <c r="S56" i="45" s="1"/>
  <c r="Q73" i="52"/>
  <c r="Q74" i="52" s="1"/>
  <c r="Q26" i="59"/>
  <c r="Q109" i="52"/>
  <c r="Q49" i="52"/>
  <c r="Q50" i="52" s="1"/>
  <c r="Q181" i="52"/>
  <c r="Q182" i="52" s="1"/>
  <c r="Q134" i="52"/>
  <c r="Q146" i="52"/>
  <c r="Q61" i="59"/>
  <c r="Q62" i="59" s="1"/>
  <c r="Q194" i="56"/>
  <c r="G58" i="45" s="1"/>
  <c r="Q145" i="58"/>
  <c r="Q146" i="58" s="1"/>
  <c r="Q193" i="60"/>
  <c r="AE57" i="45" s="1"/>
  <c r="Q193" i="56"/>
  <c r="G57" i="45" s="1"/>
  <c r="Q26" i="60"/>
  <c r="Q194" i="60" s="1"/>
  <c r="AE58" i="45" s="1"/>
  <c r="Q169" i="52"/>
  <c r="Q170" i="52" s="1"/>
  <c r="Q192" i="52"/>
  <c r="AE71" i="45" s="1"/>
  <c r="Q38" i="52"/>
  <c r="Q192" i="39"/>
  <c r="G37" i="45" s="1"/>
  <c r="Q49" i="53"/>
  <c r="Q50" i="53" s="1"/>
  <c r="Q194" i="51"/>
  <c r="G73" i="45" s="1"/>
  <c r="Q86" i="49"/>
  <c r="Q193" i="51"/>
  <c r="G72" i="45" s="1"/>
  <c r="Q182" i="39"/>
  <c r="Q192" i="51"/>
  <c r="G71" i="45" s="1"/>
  <c r="Q62" i="39"/>
  <c r="Q192" i="49"/>
  <c r="S37" i="45" s="1"/>
  <c r="Q73" i="39"/>
  <c r="Q74" i="39" s="1"/>
  <c r="Q192" i="53"/>
  <c r="S71" i="45" s="1"/>
  <c r="Q98" i="39"/>
  <c r="Q37" i="53"/>
  <c r="Q38" i="53" s="1"/>
  <c r="Q97" i="49"/>
  <c r="Q98" i="49" s="1"/>
  <c r="Q170" i="53"/>
  <c r="Q110" i="53"/>
  <c r="Q134" i="49"/>
  <c r="L134" i="45"/>
  <c r="K182" i="60"/>
  <c r="E136" i="45"/>
  <c r="J158" i="49"/>
  <c r="G144" i="45"/>
  <c r="J62" i="49"/>
  <c r="P192" i="49"/>
  <c r="N73" i="56"/>
  <c r="N74" i="56" s="1"/>
  <c r="P192" i="57"/>
  <c r="E144" i="45"/>
  <c r="L192" i="52"/>
  <c r="AB71" i="45" s="1"/>
  <c r="AN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P71" i="45" s="1"/>
  <c r="N191" i="49"/>
  <c r="R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O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Q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A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A71" i="45" s="1"/>
  <c r="AM71" i="45" s="1"/>
  <c r="G169" i="52"/>
  <c r="G170" i="52" s="1"/>
  <c r="G134" i="52"/>
  <c r="G98" i="52"/>
  <c r="H192" i="51"/>
  <c r="G38" i="53"/>
  <c r="L193" i="59"/>
  <c r="AB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P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O39" i="45" s="1"/>
  <c r="K193" i="49"/>
  <c r="O38" i="45" s="1"/>
  <c r="N97" i="56"/>
  <c r="N98" i="56" s="1"/>
  <c r="N49" i="51"/>
  <c r="N50" i="51" s="1"/>
  <c r="J85" i="39"/>
  <c r="J86" i="39" s="1"/>
  <c r="J181" i="51"/>
  <c r="J182" i="51" s="1"/>
  <c r="N61" i="56"/>
  <c r="N62" i="56" s="1"/>
  <c r="N192" i="56"/>
  <c r="F56" i="45" s="1"/>
  <c r="J49" i="57"/>
  <c r="J50" i="57" s="1"/>
  <c r="K133" i="56"/>
  <c r="K134" i="56" s="1"/>
  <c r="N191" i="52"/>
  <c r="AD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B22" i="45" s="1"/>
  <c r="G193" i="57"/>
  <c r="J96" i="57"/>
  <c r="J97" i="57" s="1"/>
  <c r="J98" i="57" s="1"/>
  <c r="M192" i="56"/>
  <c r="E56" i="45" s="1"/>
  <c r="L192" i="60"/>
  <c r="AB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A21" i="45" s="1"/>
  <c r="AM21" i="45" s="1"/>
  <c r="N191" i="53"/>
  <c r="R70" i="45" s="1"/>
  <c r="J84" i="55"/>
  <c r="J169" i="55"/>
  <c r="J170" i="55" s="1"/>
  <c r="N97" i="57"/>
  <c r="N98" i="57" s="1"/>
  <c r="H170" i="56"/>
  <c r="J36" i="51"/>
  <c r="K97" i="53"/>
  <c r="K193" i="53" s="1"/>
  <c r="O72" i="45" s="1"/>
  <c r="J191" i="52"/>
  <c r="J48" i="51"/>
  <c r="J49" i="51" s="1"/>
  <c r="J50" i="51" s="1"/>
  <c r="J37" i="53"/>
  <c r="J38" i="53" s="1"/>
  <c r="N158" i="39"/>
  <c r="I74" i="39"/>
  <c r="M192" i="53"/>
  <c r="Q71" i="45" s="1"/>
  <c r="J48" i="60"/>
  <c r="J49" i="60" s="1"/>
  <c r="J86" i="49"/>
  <c r="N48" i="60"/>
  <c r="N49" i="60" s="1"/>
  <c r="N180" i="51"/>
  <c r="N181" i="51" s="1"/>
  <c r="H38" i="56"/>
  <c r="N191" i="60"/>
  <c r="AD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P22" i="45" s="1"/>
  <c r="N191" i="51"/>
  <c r="F70" i="45" s="1"/>
  <c r="K144" i="45"/>
  <c r="N26" i="53"/>
  <c r="J134" i="57"/>
  <c r="J157" i="55"/>
  <c r="J158" i="55" s="1"/>
  <c r="J145" i="55"/>
  <c r="J146" i="55" s="1"/>
  <c r="N181" i="58"/>
  <c r="N182" i="58" s="1"/>
  <c r="N37" i="57"/>
  <c r="N38" i="57" s="1"/>
  <c r="N157" i="55"/>
  <c r="N158" i="55" s="1"/>
  <c r="K192" i="57"/>
  <c r="O22" i="45" s="1"/>
  <c r="K50" i="57"/>
  <c r="K194" i="55"/>
  <c r="C24" i="45" s="1"/>
  <c r="G192" i="39"/>
  <c r="N191" i="58"/>
  <c r="R55" i="45" s="1"/>
  <c r="K25" i="60"/>
  <c r="K193" i="60" s="1"/>
  <c r="AA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C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R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R71" i="45" s="1"/>
  <c r="M192" i="59"/>
  <c r="AC22" i="45" s="1"/>
  <c r="N132" i="39"/>
  <c r="N133" i="39" s="1"/>
  <c r="N134" i="39" s="1"/>
  <c r="J25" i="39"/>
  <c r="N36" i="49"/>
  <c r="N37" i="49" s="1"/>
  <c r="H26" i="49"/>
  <c r="N191" i="57"/>
  <c r="R21" i="45" s="1"/>
  <c r="N24" i="57"/>
  <c r="N25" i="57" s="1"/>
  <c r="K181" i="58"/>
  <c r="K182" i="58" s="1"/>
  <c r="M192" i="49"/>
  <c r="Q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Q22" i="45" s="1"/>
  <c r="J24" i="59"/>
  <c r="I86" i="58"/>
  <c r="M158" i="58"/>
  <c r="L121" i="53"/>
  <c r="N191" i="59"/>
  <c r="AD21" i="45" s="1"/>
  <c r="I25" i="60"/>
  <c r="I26" i="60" s="1"/>
  <c r="H38" i="51"/>
  <c r="N86" i="49"/>
  <c r="H26" i="58"/>
  <c r="J60" i="39"/>
  <c r="J61" i="39" s="1"/>
  <c r="J62" i="39" s="1"/>
  <c r="K169" i="51"/>
  <c r="K170" i="51" s="1"/>
  <c r="K194" i="51" s="1"/>
  <c r="C73" i="45" s="1"/>
  <c r="J157" i="39"/>
  <c r="J158" i="39" s="1"/>
  <c r="J98" i="49"/>
  <c r="H145" i="53"/>
  <c r="H146" i="53" s="1"/>
  <c r="H98" i="55"/>
  <c r="K38" i="56"/>
  <c r="K192" i="53"/>
  <c r="O71" i="45" s="1"/>
  <c r="K26" i="53"/>
  <c r="H25" i="57"/>
  <c r="M25" i="58"/>
  <c r="I25" i="58"/>
  <c r="I193" i="58" s="1"/>
  <c r="L157" i="49"/>
  <c r="L193" i="49" s="1"/>
  <c r="P38" i="45" s="1"/>
  <c r="M73" i="53"/>
  <c r="M74" i="53" s="1"/>
  <c r="M85" i="59"/>
  <c r="M193" i="59" s="1"/>
  <c r="AC23" i="45" s="1"/>
  <c r="I121" i="57"/>
  <c r="I122" i="57" s="1"/>
  <c r="J191" i="39"/>
  <c r="L158" i="39"/>
  <c r="L194" i="39" s="1"/>
  <c r="D39" i="45" s="1"/>
  <c r="J146" i="51"/>
  <c r="J26" i="51"/>
  <c r="L145" i="57"/>
  <c r="L193" i="57" s="1"/>
  <c r="P23" i="45" s="1"/>
  <c r="I170" i="39"/>
  <c r="G145" i="51"/>
  <c r="G146" i="51" s="1"/>
  <c r="G26" i="53"/>
  <c r="V158" i="53" l="1"/>
  <c r="V194" i="53" s="1"/>
  <c r="X73" i="45" s="1"/>
  <c r="AV71" i="45"/>
  <c r="V193" i="52"/>
  <c r="AJ72" i="45" s="1"/>
  <c r="AV72" i="45" s="1"/>
  <c r="V194" i="39"/>
  <c r="L39" i="45" s="1"/>
  <c r="AV39" i="45" s="1"/>
  <c r="AV40" i="45" s="1"/>
  <c r="V146" i="51"/>
  <c r="V194" i="51" s="1"/>
  <c r="L73" i="45" s="1"/>
  <c r="V38" i="52"/>
  <c r="AV23" i="45"/>
  <c r="AV24" i="45"/>
  <c r="AV25" i="45" s="1"/>
  <c r="AV58" i="45"/>
  <c r="AV59" i="45" s="1"/>
  <c r="AV90" i="45"/>
  <c r="V193" i="60"/>
  <c r="AJ57" i="45" s="1"/>
  <c r="AV57" i="45" s="1"/>
  <c r="AV91" i="45"/>
  <c r="AV92" i="45" s="1"/>
  <c r="AT21" i="45"/>
  <c r="AR56" i="45"/>
  <c r="AU22" i="45"/>
  <c r="K136" i="45"/>
  <c r="U192" i="73"/>
  <c r="W89" i="45" s="1"/>
  <c r="M192" i="52"/>
  <c r="AC71" i="45" s="1"/>
  <c r="T193" i="59"/>
  <c r="AH23" i="45" s="1"/>
  <c r="U193" i="60"/>
  <c r="AI57" i="45" s="1"/>
  <c r="AU57" i="45" s="1"/>
  <c r="AT55" i="45"/>
  <c r="T193" i="72"/>
  <c r="AH90" i="45" s="1"/>
  <c r="M193" i="55"/>
  <c r="E23" i="45" s="1"/>
  <c r="S192" i="48"/>
  <c r="AG37" i="45" s="1"/>
  <c r="AS37" i="45" s="1"/>
  <c r="P192" i="73"/>
  <c r="M192" i="73"/>
  <c r="Q89" i="45" s="1"/>
  <c r="N25" i="48"/>
  <c r="N26" i="48" s="1"/>
  <c r="N194" i="48" s="1"/>
  <c r="M192" i="48"/>
  <c r="AC37" i="45" s="1"/>
  <c r="AO37" i="45" s="1"/>
  <c r="N192" i="70"/>
  <c r="R104" i="45" s="1"/>
  <c r="L193" i="69"/>
  <c r="AB105" i="45" s="1"/>
  <c r="M192" i="71"/>
  <c r="E89" i="45" s="1"/>
  <c r="AO89" i="45" s="1"/>
  <c r="N193" i="70"/>
  <c r="R105" i="45" s="1"/>
  <c r="Q192" i="70"/>
  <c r="S104" i="45" s="1"/>
  <c r="I192" i="73"/>
  <c r="AN103" i="45"/>
  <c r="K192" i="70"/>
  <c r="P192" i="69"/>
  <c r="L192" i="48"/>
  <c r="AB37" i="45" s="1"/>
  <c r="H193" i="70"/>
  <c r="U193" i="73"/>
  <c r="W90" i="45" s="1"/>
  <c r="T192" i="72"/>
  <c r="AH89" i="45" s="1"/>
  <c r="N193" i="73"/>
  <c r="R90" i="45" s="1"/>
  <c r="S192" i="69"/>
  <c r="AG104" i="45" s="1"/>
  <c r="AS104" i="45" s="1"/>
  <c r="H193" i="73"/>
  <c r="G192" i="73"/>
  <c r="P192" i="68"/>
  <c r="AN88" i="45"/>
  <c r="T192" i="70"/>
  <c r="V104" i="45" s="1"/>
  <c r="AT71" i="45"/>
  <c r="H192" i="70"/>
  <c r="L192" i="69"/>
  <c r="AB104" i="45" s="1"/>
  <c r="AN104" i="45" s="1"/>
  <c r="T193" i="60"/>
  <c r="AH57" i="45" s="1"/>
  <c r="AU103" i="45"/>
  <c r="AO103" i="45"/>
  <c r="AU88" i="45"/>
  <c r="U193" i="71"/>
  <c r="K90" i="45" s="1"/>
  <c r="K38" i="70"/>
  <c r="AT56" i="45"/>
  <c r="R193" i="72"/>
  <c r="AF90" i="45" s="1"/>
  <c r="K193" i="73"/>
  <c r="O90" i="45" s="1"/>
  <c r="H26" i="70"/>
  <c r="H192" i="69"/>
  <c r="N192" i="73"/>
  <c r="R89" i="45" s="1"/>
  <c r="H192" i="72"/>
  <c r="U193" i="55"/>
  <c r="K23" i="45" s="1"/>
  <c r="AU23" i="45" s="1"/>
  <c r="U194" i="71"/>
  <c r="K91" i="45" s="1"/>
  <c r="L192" i="73"/>
  <c r="P89" i="45" s="1"/>
  <c r="S193" i="73"/>
  <c r="U90" i="45" s="1"/>
  <c r="R193" i="73"/>
  <c r="T90" i="45" s="1"/>
  <c r="AT72" i="45"/>
  <c r="U26" i="60"/>
  <c r="T194" i="69"/>
  <c r="AH106" i="45" s="1"/>
  <c r="U194" i="73"/>
  <c r="W91" i="45" s="1"/>
  <c r="AT88" i="45"/>
  <c r="U98" i="55"/>
  <c r="T194" i="39"/>
  <c r="J39" i="45" s="1"/>
  <c r="AM89" i="45"/>
  <c r="R192" i="71"/>
  <c r="H89" i="45" s="1"/>
  <c r="AR89" i="45" s="1"/>
  <c r="U192" i="69"/>
  <c r="AI104" i="45" s="1"/>
  <c r="AU104" i="45" s="1"/>
  <c r="U74" i="69"/>
  <c r="U193" i="69"/>
  <c r="AI105" i="45" s="1"/>
  <c r="U158" i="48"/>
  <c r="U193" i="48"/>
  <c r="AI38" i="45" s="1"/>
  <c r="T194" i="59"/>
  <c r="AH24" i="45" s="1"/>
  <c r="Q192" i="71"/>
  <c r="G89" i="45" s="1"/>
  <c r="T194" i="58"/>
  <c r="V58" i="45" s="1"/>
  <c r="T134" i="53"/>
  <c r="T194" i="53" s="1"/>
  <c r="V73" i="45" s="1"/>
  <c r="T192" i="71"/>
  <c r="J89" i="45" s="1"/>
  <c r="T25" i="71"/>
  <c r="U193" i="58"/>
  <c r="W57" i="45" s="1"/>
  <c r="U50" i="57"/>
  <c r="T192" i="48"/>
  <c r="AH37" i="45" s="1"/>
  <c r="AT37" i="45" s="1"/>
  <c r="T25" i="48"/>
  <c r="U192" i="48"/>
  <c r="AI37" i="45" s="1"/>
  <c r="AU37" i="45" s="1"/>
  <c r="U193" i="57"/>
  <c r="W23" i="45" s="1"/>
  <c r="T194" i="60"/>
  <c r="AH58" i="45" s="1"/>
  <c r="AT58" i="45" s="1"/>
  <c r="AT59" i="45" s="1"/>
  <c r="U122" i="57"/>
  <c r="U194" i="58"/>
  <c r="W58" i="45" s="1"/>
  <c r="U193" i="52"/>
  <c r="AI72" i="45" s="1"/>
  <c r="AU72" i="45" s="1"/>
  <c r="T181" i="68"/>
  <c r="T182" i="68" s="1"/>
  <c r="T192" i="68"/>
  <c r="J104" i="45" s="1"/>
  <c r="AT104" i="45" s="1"/>
  <c r="F153" i="45"/>
  <c r="F154" i="45" s="1"/>
  <c r="F155" i="45" s="1"/>
  <c r="L192" i="70"/>
  <c r="P104" i="45" s="1"/>
  <c r="T193" i="69"/>
  <c r="AH105" i="45" s="1"/>
  <c r="T26" i="51"/>
  <c r="T194" i="51" s="1"/>
  <c r="J73" i="45" s="1"/>
  <c r="U74" i="59"/>
  <c r="T192" i="55"/>
  <c r="J22" i="45" s="1"/>
  <c r="AT22" i="45" s="1"/>
  <c r="T49" i="55"/>
  <c r="U192" i="72"/>
  <c r="AI89" i="45" s="1"/>
  <c r="AU89" i="45" s="1"/>
  <c r="U25" i="72"/>
  <c r="U193" i="72" s="1"/>
  <c r="AI90" i="45" s="1"/>
  <c r="T38" i="68"/>
  <c r="U25" i="68"/>
  <c r="T193" i="70"/>
  <c r="V105" i="45" s="1"/>
  <c r="U182" i="70"/>
  <c r="U194" i="52"/>
  <c r="AI73" i="45" s="1"/>
  <c r="AT103" i="45"/>
  <c r="U25" i="70"/>
  <c r="U192" i="70"/>
  <c r="W104" i="45" s="1"/>
  <c r="U192" i="57"/>
  <c r="W22" i="45" s="1"/>
  <c r="U37" i="70"/>
  <c r="U38" i="70" s="1"/>
  <c r="T122" i="70"/>
  <c r="T194" i="70" s="1"/>
  <c r="V106" i="45" s="1"/>
  <c r="AU71" i="45"/>
  <c r="U193" i="49"/>
  <c r="W38" i="45" s="1"/>
  <c r="U193" i="39"/>
  <c r="K38" i="45" s="1"/>
  <c r="U194" i="53"/>
  <c r="W73" i="45" s="1"/>
  <c r="U194" i="49"/>
  <c r="W39" i="45" s="1"/>
  <c r="U110" i="39"/>
  <c r="U194" i="51"/>
  <c r="K73" i="45" s="1"/>
  <c r="U193" i="53"/>
  <c r="W72" i="45" s="1"/>
  <c r="AM103" i="45"/>
  <c r="AS88" i="45"/>
  <c r="T193" i="49"/>
  <c r="V38" i="45" s="1"/>
  <c r="T50" i="49"/>
  <c r="T74" i="52"/>
  <c r="T194" i="52" s="1"/>
  <c r="AH73" i="45" s="1"/>
  <c r="T193" i="56"/>
  <c r="J57" i="45" s="1"/>
  <c r="G192" i="69"/>
  <c r="P74" i="68"/>
  <c r="L193" i="73"/>
  <c r="P90" i="45" s="1"/>
  <c r="M158" i="48"/>
  <c r="I134" i="71"/>
  <c r="I110" i="70"/>
  <c r="J192" i="71"/>
  <c r="S98" i="71"/>
  <c r="S194" i="71" s="1"/>
  <c r="I91" i="45" s="1"/>
  <c r="L134" i="69"/>
  <c r="Q192" i="73"/>
  <c r="S89" i="45" s="1"/>
  <c r="G153" i="45"/>
  <c r="M192" i="69"/>
  <c r="AC104" i="45" s="1"/>
  <c r="H170" i="69"/>
  <c r="I74" i="72"/>
  <c r="H182" i="72"/>
  <c r="H194" i="72" s="1"/>
  <c r="H193" i="72"/>
  <c r="M62" i="73"/>
  <c r="M194" i="73" s="1"/>
  <c r="Q91" i="45" s="1"/>
  <c r="M193" i="73"/>
  <c r="Q90" i="45" s="1"/>
  <c r="J152" i="45"/>
  <c r="K194" i="69"/>
  <c r="AA106" i="45" s="1"/>
  <c r="K38" i="48"/>
  <c r="K194" i="48" s="1"/>
  <c r="G152" i="45"/>
  <c r="M157" i="71"/>
  <c r="M158" i="71" s="1"/>
  <c r="I25" i="69"/>
  <c r="I193" i="69" s="1"/>
  <c r="L25" i="68"/>
  <c r="L193" i="68" s="1"/>
  <c r="D105" i="45" s="1"/>
  <c r="I192" i="71"/>
  <c r="R110" i="71"/>
  <c r="AO88" i="45"/>
  <c r="J193" i="48"/>
  <c r="R98" i="69"/>
  <c r="I86" i="71"/>
  <c r="R26" i="73"/>
  <c r="R194" i="73" s="1"/>
  <c r="T91" i="45" s="1"/>
  <c r="L121" i="70"/>
  <c r="L122" i="70" s="1"/>
  <c r="L194" i="70" s="1"/>
  <c r="P106" i="45" s="1"/>
  <c r="Q49" i="68"/>
  <c r="Q50" i="68" s="1"/>
  <c r="Q194" i="68" s="1"/>
  <c r="G106" i="45" s="1"/>
  <c r="G37" i="72"/>
  <c r="G193" i="72" s="1"/>
  <c r="R192" i="48"/>
  <c r="AF37" i="45" s="1"/>
  <c r="AR37" i="45" s="1"/>
  <c r="R134" i="71"/>
  <c r="G194" i="70"/>
  <c r="H192" i="71"/>
  <c r="H194" i="73"/>
  <c r="L74" i="73"/>
  <c r="R38" i="48"/>
  <c r="P194" i="73"/>
  <c r="I158" i="70"/>
  <c r="H193" i="48"/>
  <c r="I38" i="73"/>
  <c r="I193" i="73"/>
  <c r="F156" i="45" s="1"/>
  <c r="R74" i="71"/>
  <c r="R193" i="71"/>
  <c r="H90" i="45" s="1"/>
  <c r="H122" i="69"/>
  <c r="H193" i="69"/>
  <c r="K193" i="70"/>
  <c r="O104" i="45"/>
  <c r="J153" i="45"/>
  <c r="G26" i="73"/>
  <c r="G193" i="73"/>
  <c r="AR88" i="45"/>
  <c r="P49" i="68"/>
  <c r="P193" i="68" s="1"/>
  <c r="S194" i="73"/>
  <c r="U91" i="45" s="1"/>
  <c r="P192" i="72"/>
  <c r="P25" i="72"/>
  <c r="K193" i="71"/>
  <c r="C90" i="45" s="1"/>
  <c r="K26" i="71"/>
  <c r="K194" i="71" s="1"/>
  <c r="C91" i="45" s="1"/>
  <c r="N194" i="71"/>
  <c r="F91" i="45" s="1"/>
  <c r="N193" i="71"/>
  <c r="F90" i="45" s="1"/>
  <c r="S61" i="48"/>
  <c r="S62" i="48" s="1"/>
  <c r="N192" i="72"/>
  <c r="AD89" i="45" s="1"/>
  <c r="AP89" i="45" s="1"/>
  <c r="N25" i="72"/>
  <c r="N193" i="72" s="1"/>
  <c r="AD90" i="45" s="1"/>
  <c r="I192" i="68"/>
  <c r="I26" i="68"/>
  <c r="I194" i="68" s="1"/>
  <c r="J121" i="71"/>
  <c r="J122" i="71" s="1"/>
  <c r="M193" i="48"/>
  <c r="AC38" i="45" s="1"/>
  <c r="AO38" i="45" s="1"/>
  <c r="L50" i="73"/>
  <c r="L194" i="73" s="1"/>
  <c r="P91" i="45" s="1"/>
  <c r="L192" i="71"/>
  <c r="D89" i="45" s="1"/>
  <c r="AN89" i="45" s="1"/>
  <c r="L25" i="71"/>
  <c r="L193" i="71" s="1"/>
  <c r="D90" i="45" s="1"/>
  <c r="AQ103" i="45"/>
  <c r="P192" i="70"/>
  <c r="P25" i="70"/>
  <c r="P193" i="70" s="1"/>
  <c r="K152" i="45"/>
  <c r="J109" i="71"/>
  <c r="J110" i="71" s="1"/>
  <c r="K38" i="73"/>
  <c r="K194" i="73" s="1"/>
  <c r="O91" i="45" s="1"/>
  <c r="S193" i="70"/>
  <c r="U105" i="45" s="1"/>
  <c r="T194" i="72"/>
  <c r="AH91" i="45" s="1"/>
  <c r="L50" i="69"/>
  <c r="L182" i="48"/>
  <c r="H169" i="71"/>
  <c r="H170" i="71" s="1"/>
  <c r="G192" i="71"/>
  <c r="G26" i="71"/>
  <c r="G194" i="71" s="1"/>
  <c r="AR103" i="45"/>
  <c r="J170" i="72"/>
  <c r="N74" i="73"/>
  <c r="L86" i="48"/>
  <c r="K25" i="72"/>
  <c r="K193" i="72" s="1"/>
  <c r="AA90" i="45" s="1"/>
  <c r="M182" i="70"/>
  <c r="I25" i="48"/>
  <c r="J61" i="73"/>
  <c r="J193" i="73" s="1"/>
  <c r="N193" i="69"/>
  <c r="AD105" i="45" s="1"/>
  <c r="N26" i="69"/>
  <c r="N194" i="69" s="1"/>
  <c r="AD106" i="45" s="1"/>
  <c r="I192" i="72"/>
  <c r="I25" i="72"/>
  <c r="I193" i="72" s="1"/>
  <c r="R194" i="72"/>
  <c r="AF91" i="45" s="1"/>
  <c r="Q193" i="71"/>
  <c r="G90" i="45" s="1"/>
  <c r="Q26" i="71"/>
  <c r="Q194" i="71" s="1"/>
  <c r="G91" i="45" s="1"/>
  <c r="P192" i="48"/>
  <c r="P25" i="48"/>
  <c r="P193" i="48" s="1"/>
  <c r="K193" i="69"/>
  <c r="P192" i="71"/>
  <c r="N194" i="68"/>
  <c r="F106" i="45" s="1"/>
  <c r="Q192" i="48"/>
  <c r="AE37" i="45" s="1"/>
  <c r="AQ37" i="45" s="1"/>
  <c r="AM88" i="45"/>
  <c r="N193" i="68"/>
  <c r="F105" i="45" s="1"/>
  <c r="S193" i="71"/>
  <c r="I90" i="45" s="1"/>
  <c r="R192" i="68"/>
  <c r="H104" i="45" s="1"/>
  <c r="R25" i="68"/>
  <c r="R193" i="68" s="1"/>
  <c r="H105" i="45" s="1"/>
  <c r="P50" i="71"/>
  <c r="M194" i="48"/>
  <c r="AC39" i="45" s="1"/>
  <c r="H192" i="48"/>
  <c r="G25" i="68"/>
  <c r="G193" i="70"/>
  <c r="K192" i="48"/>
  <c r="AA37" i="45" s="1"/>
  <c r="AM37" i="45" s="1"/>
  <c r="L25" i="48"/>
  <c r="Q50" i="73"/>
  <c r="AA104" i="45"/>
  <c r="E152" i="45"/>
  <c r="M25" i="69"/>
  <c r="I182" i="69"/>
  <c r="M25" i="72"/>
  <c r="N146" i="70"/>
  <c r="G38" i="73"/>
  <c r="J193" i="69"/>
  <c r="M26" i="71"/>
  <c r="H158" i="70"/>
  <c r="I193" i="70"/>
  <c r="L193" i="72"/>
  <c r="AB90" i="45" s="1"/>
  <c r="Q26" i="70"/>
  <c r="Q193" i="70"/>
  <c r="S105" i="45" s="1"/>
  <c r="M25" i="70"/>
  <c r="M193" i="70" s="1"/>
  <c r="Q105" i="45" s="1"/>
  <c r="M192" i="70"/>
  <c r="Q104" i="45" s="1"/>
  <c r="T194" i="57"/>
  <c r="V24" i="45" s="1"/>
  <c r="N26" i="73"/>
  <c r="G26" i="69"/>
  <c r="G194" i="69" s="1"/>
  <c r="G193" i="69"/>
  <c r="P26" i="71"/>
  <c r="P193" i="71"/>
  <c r="G193" i="48"/>
  <c r="J26" i="71"/>
  <c r="Q26" i="48"/>
  <c r="Q193" i="48"/>
  <c r="AE38" i="45" s="1"/>
  <c r="J194" i="68"/>
  <c r="AP103" i="45"/>
  <c r="J194" i="69"/>
  <c r="S26" i="48"/>
  <c r="N122" i="70"/>
  <c r="R109" i="70"/>
  <c r="R110" i="70" s="1"/>
  <c r="H25" i="68"/>
  <c r="H193" i="68" s="1"/>
  <c r="S25" i="68"/>
  <c r="S193" i="68" s="1"/>
  <c r="I105" i="45" s="1"/>
  <c r="J26" i="72"/>
  <c r="J193" i="72"/>
  <c r="AQ88" i="45"/>
  <c r="I26" i="69"/>
  <c r="H134" i="70"/>
  <c r="H26" i="48"/>
  <c r="H194" i="48" s="1"/>
  <c r="I193" i="71"/>
  <c r="M182" i="69"/>
  <c r="Q86" i="48"/>
  <c r="K74" i="70"/>
  <c r="I152" i="45"/>
  <c r="P25" i="69"/>
  <c r="I26" i="71"/>
  <c r="J146" i="70"/>
  <c r="Q38" i="72"/>
  <c r="Q158" i="70"/>
  <c r="I98" i="73"/>
  <c r="P74" i="70"/>
  <c r="I192" i="70"/>
  <c r="L194" i="72"/>
  <c r="AB91" i="45" s="1"/>
  <c r="Q26" i="73"/>
  <c r="Q193" i="73"/>
  <c r="S90" i="45" s="1"/>
  <c r="M192" i="68"/>
  <c r="E104" i="45" s="1"/>
  <c r="M25" i="68"/>
  <c r="M193" i="68" s="1"/>
  <c r="E105" i="45" s="1"/>
  <c r="G194" i="48"/>
  <c r="Q192" i="69"/>
  <c r="AE104" i="45" s="1"/>
  <c r="AQ104" i="45" s="1"/>
  <c r="Q25" i="69"/>
  <c r="Q193" i="69" s="1"/>
  <c r="AE105" i="45" s="1"/>
  <c r="S26" i="72"/>
  <c r="S194" i="72" s="1"/>
  <c r="AG91" i="45" s="1"/>
  <c r="S193" i="72"/>
  <c r="AG90" i="45" s="1"/>
  <c r="R192" i="69"/>
  <c r="AF104" i="45" s="1"/>
  <c r="R25" i="69"/>
  <c r="K193" i="48"/>
  <c r="AA38" i="45" s="1"/>
  <c r="AM38" i="45" s="1"/>
  <c r="J193" i="68"/>
  <c r="AP88" i="45"/>
  <c r="AS103" i="45"/>
  <c r="I193" i="68"/>
  <c r="R193" i="48"/>
  <c r="AF38" i="45" s="1"/>
  <c r="AR38" i="45" s="1"/>
  <c r="R26" i="48"/>
  <c r="Q192" i="72"/>
  <c r="AE89" i="45" s="1"/>
  <c r="AQ89" i="45" s="1"/>
  <c r="Q25" i="72"/>
  <c r="Q193" i="72" s="1"/>
  <c r="AE90" i="45" s="1"/>
  <c r="K25" i="68"/>
  <c r="K193" i="68" s="1"/>
  <c r="K192" i="68"/>
  <c r="J25" i="70"/>
  <c r="J193" i="70" s="1"/>
  <c r="J192" i="70"/>
  <c r="P193" i="73"/>
  <c r="AS89" i="45"/>
  <c r="J192" i="48"/>
  <c r="J26" i="48"/>
  <c r="J194" i="48" s="1"/>
  <c r="Q146" i="73"/>
  <c r="S25" i="69"/>
  <c r="S193" i="69" s="1"/>
  <c r="AG105" i="45" s="1"/>
  <c r="AM102" i="45"/>
  <c r="G193" i="71"/>
  <c r="H193" i="71"/>
  <c r="S86" i="70"/>
  <c r="S194" i="70" s="1"/>
  <c r="U106" i="45" s="1"/>
  <c r="R26" i="70"/>
  <c r="H26" i="71"/>
  <c r="H194" i="71" s="1"/>
  <c r="AP104" i="45"/>
  <c r="M134" i="69"/>
  <c r="Q122" i="72"/>
  <c r="J192" i="72"/>
  <c r="M86" i="70"/>
  <c r="I170" i="70"/>
  <c r="I194" i="70" s="1"/>
  <c r="AQ57" i="45"/>
  <c r="AN22" i="45"/>
  <c r="H193" i="57"/>
  <c r="AR22" i="45"/>
  <c r="I192" i="52"/>
  <c r="I62" i="52"/>
  <c r="AN37" i="45"/>
  <c r="AR23" i="45"/>
  <c r="AO71" i="45"/>
  <c r="F137" i="45"/>
  <c r="F138" i="45" s="1"/>
  <c r="F139" i="45" s="1"/>
  <c r="AR24" i="45"/>
  <c r="AR25" i="45" s="1"/>
  <c r="G193" i="58"/>
  <c r="P193" i="60"/>
  <c r="AQ58" i="45"/>
  <c r="AQ59" i="45" s="1"/>
  <c r="AR57" i="45"/>
  <c r="AQ71" i="45"/>
  <c r="AS22" i="45"/>
  <c r="AP70" i="45"/>
  <c r="AS56" i="45"/>
  <c r="AS71" i="45"/>
  <c r="AQ56" i="45"/>
  <c r="AR71" i="45"/>
  <c r="AP36" i="45"/>
  <c r="AO23" i="45"/>
  <c r="AO22" i="45"/>
  <c r="AO21" i="45"/>
  <c r="AN23" i="45"/>
  <c r="AP21" i="45"/>
  <c r="AN56" i="45"/>
  <c r="AM56" i="45"/>
  <c r="AO56" i="45"/>
  <c r="AP55" i="45"/>
  <c r="I194" i="49"/>
  <c r="H194" i="58"/>
  <c r="J137" i="45"/>
  <c r="J138" i="45" s="1"/>
  <c r="J139" i="45" s="1"/>
  <c r="O37" i="45"/>
  <c r="G137" i="45"/>
  <c r="G138" i="45" s="1"/>
  <c r="G139" i="45" s="1"/>
  <c r="G145" i="45"/>
  <c r="G146" i="45" s="1"/>
  <c r="G147" i="45" s="1"/>
  <c r="F145" i="45"/>
  <c r="F146" i="45" s="1"/>
  <c r="F147" i="45" s="1"/>
  <c r="M194" i="55"/>
  <c r="E24" i="45" s="1"/>
  <c r="S194" i="55"/>
  <c r="I24" i="45" s="1"/>
  <c r="I194" i="55"/>
  <c r="I192" i="51"/>
  <c r="M194" i="39"/>
  <c r="E39" i="45" s="1"/>
  <c r="M194" i="56"/>
  <c r="E58" i="45" s="1"/>
  <c r="S193" i="52"/>
  <c r="AG72" i="45" s="1"/>
  <c r="AS72" i="45" s="1"/>
  <c r="G194" i="53"/>
  <c r="G193" i="52"/>
  <c r="I193" i="59"/>
  <c r="S193" i="49"/>
  <c r="U38" i="45" s="1"/>
  <c r="S38" i="39"/>
  <c r="S194" i="53"/>
  <c r="U73" i="45" s="1"/>
  <c r="S193" i="53"/>
  <c r="U72" i="45" s="1"/>
  <c r="S194" i="49"/>
  <c r="U39" i="45" s="1"/>
  <c r="S26" i="52"/>
  <c r="S193" i="56"/>
  <c r="I57" i="45" s="1"/>
  <c r="S194" i="56"/>
  <c r="I58" i="45" s="1"/>
  <c r="I193" i="53"/>
  <c r="I193" i="55"/>
  <c r="I193" i="49"/>
  <c r="S193" i="57"/>
  <c r="U23" i="45" s="1"/>
  <c r="S194" i="59"/>
  <c r="AG24" i="45" s="1"/>
  <c r="S194" i="57"/>
  <c r="U24" i="45" s="1"/>
  <c r="S193" i="60"/>
  <c r="AG57" i="45" s="1"/>
  <c r="S193" i="59"/>
  <c r="AG23" i="45" s="1"/>
  <c r="AS23" i="45" s="1"/>
  <c r="S193" i="58"/>
  <c r="U57" i="45" s="1"/>
  <c r="S194" i="60"/>
  <c r="AG58" i="45" s="1"/>
  <c r="S194" i="58"/>
  <c r="U58" i="45" s="1"/>
  <c r="R194" i="60"/>
  <c r="R194" i="51"/>
  <c r="H73" i="45" s="1"/>
  <c r="R193" i="51"/>
  <c r="H72" i="45" s="1"/>
  <c r="R38" i="52"/>
  <c r="R193" i="52"/>
  <c r="AF72" i="45" s="1"/>
  <c r="R194" i="39"/>
  <c r="R194" i="53"/>
  <c r="T73" i="45" s="1"/>
  <c r="R26" i="49"/>
  <c r="I194" i="53"/>
  <c r="M193" i="60"/>
  <c r="AC57" i="45" s="1"/>
  <c r="AO57" i="45" s="1"/>
  <c r="Q193" i="52"/>
  <c r="AE72" i="45" s="1"/>
  <c r="AQ72" i="45" s="1"/>
  <c r="Q169" i="58"/>
  <c r="Q193" i="58" s="1"/>
  <c r="S57" i="45" s="1"/>
  <c r="Q193" i="57"/>
  <c r="S23" i="45" s="1"/>
  <c r="H194" i="51"/>
  <c r="Q110" i="52"/>
  <c r="Q194" i="52" s="1"/>
  <c r="Q193" i="59"/>
  <c r="AE23" i="45" s="1"/>
  <c r="AQ23" i="45" s="1"/>
  <c r="Q50" i="57"/>
  <c r="Q194" i="59"/>
  <c r="AE24" i="45" s="1"/>
  <c r="Q194" i="55"/>
  <c r="G24" i="45" s="1"/>
  <c r="Q193" i="53"/>
  <c r="S72" i="45" s="1"/>
  <c r="Q194" i="53"/>
  <c r="S73" i="45" s="1"/>
  <c r="Q194" i="39"/>
  <c r="G39" i="45" s="1"/>
  <c r="Q193" i="49"/>
  <c r="S38" i="45" s="1"/>
  <c r="Q193" i="39"/>
  <c r="G38" i="45" s="1"/>
  <c r="Q194" i="49"/>
  <c r="S39" i="45" s="1"/>
  <c r="H136" i="45"/>
  <c r="H134" i="45"/>
  <c r="H144" i="45"/>
  <c r="P194" i="58"/>
  <c r="P194" i="60"/>
  <c r="P194" i="57"/>
  <c r="P194" i="55"/>
  <c r="L193" i="51"/>
  <c r="D72" i="45" s="1"/>
  <c r="P194" i="51"/>
  <c r="H193" i="59"/>
  <c r="I193" i="51"/>
  <c r="L136" i="45"/>
  <c r="K145" i="45"/>
  <c r="L145" i="45" s="1"/>
  <c r="L193" i="52"/>
  <c r="AB72" i="45" s="1"/>
  <c r="M193" i="58"/>
  <c r="Q57" i="45" s="1"/>
  <c r="H193" i="52"/>
  <c r="P193" i="52"/>
  <c r="K193" i="52"/>
  <c r="AA72" i="45" s="1"/>
  <c r="M193" i="52"/>
  <c r="AC72" i="45" s="1"/>
  <c r="AO72" i="45" s="1"/>
  <c r="N49" i="52"/>
  <c r="N50" i="52" s="1"/>
  <c r="N169" i="52"/>
  <c r="N170" i="52" s="1"/>
  <c r="N61" i="52"/>
  <c r="N62" i="52" s="1"/>
  <c r="L193" i="60"/>
  <c r="AB57" i="45" s="1"/>
  <c r="G194" i="58"/>
  <c r="J50" i="52"/>
  <c r="G193" i="49"/>
  <c r="I194" i="51"/>
  <c r="K194" i="39"/>
  <c r="C39" i="45" s="1"/>
  <c r="N192" i="59"/>
  <c r="AD22" i="45" s="1"/>
  <c r="N62" i="60"/>
  <c r="P193" i="49"/>
  <c r="AD37" i="45"/>
  <c r="J193" i="52"/>
  <c r="J170" i="52"/>
  <c r="J145" i="59"/>
  <c r="J146" i="59" s="1"/>
  <c r="N193" i="58"/>
  <c r="R57" i="45" s="1"/>
  <c r="M193" i="57"/>
  <c r="Q23" i="45" s="1"/>
  <c r="N158" i="59"/>
  <c r="N26" i="59"/>
  <c r="N26" i="60"/>
  <c r="M86" i="59"/>
  <c r="N122" i="60"/>
  <c r="N158" i="52"/>
  <c r="N74" i="52"/>
  <c r="N170" i="60"/>
  <c r="K98" i="59"/>
  <c r="N134" i="52"/>
  <c r="K182" i="59"/>
  <c r="J158" i="59"/>
  <c r="J26" i="60"/>
  <c r="L194" i="58"/>
  <c r="P58" i="45" s="1"/>
  <c r="J38" i="52"/>
  <c r="N158" i="60"/>
  <c r="J110" i="60"/>
  <c r="P194" i="39"/>
  <c r="P194" i="56"/>
  <c r="P194" i="53"/>
  <c r="P194" i="49"/>
  <c r="P194" i="52"/>
  <c r="J50" i="60"/>
  <c r="J182" i="60"/>
  <c r="K26" i="60"/>
  <c r="J158" i="60"/>
  <c r="N50" i="60"/>
  <c r="L26" i="60"/>
  <c r="G194" i="60"/>
  <c r="G193" i="59"/>
  <c r="J38" i="59"/>
  <c r="K62" i="59"/>
  <c r="J50" i="59"/>
  <c r="N37" i="59"/>
  <c r="N193" i="59" s="1"/>
  <c r="AD23" i="45" s="1"/>
  <c r="J192" i="52"/>
  <c r="J74" i="52"/>
  <c r="G26" i="52"/>
  <c r="J192" i="59"/>
  <c r="K193" i="56"/>
  <c r="C57" i="45" s="1"/>
  <c r="AM57" i="45" s="1"/>
  <c r="M193" i="53"/>
  <c r="Q72" i="45" s="1"/>
  <c r="I137" i="45"/>
  <c r="I138" i="45" s="1"/>
  <c r="J49" i="58"/>
  <c r="J193" i="58" s="1"/>
  <c r="M26" i="51"/>
  <c r="M194" i="51" s="1"/>
  <c r="E73" i="45" s="1"/>
  <c r="L193" i="53"/>
  <c r="P72" i="45" s="1"/>
  <c r="G194" i="39"/>
  <c r="N193" i="55"/>
  <c r="F23" i="45" s="1"/>
  <c r="I194" i="57"/>
  <c r="N62" i="58"/>
  <c r="N194" i="58" s="1"/>
  <c r="R58" i="45" s="1"/>
  <c r="H193" i="53"/>
  <c r="J192" i="39"/>
  <c r="N182" i="51"/>
  <c r="I194" i="39"/>
  <c r="J192" i="51"/>
  <c r="K98" i="53"/>
  <c r="K194" i="53" s="1"/>
  <c r="O73" i="45" s="1"/>
  <c r="M146" i="57"/>
  <c r="M194" i="57" s="1"/>
  <c r="Q24" i="45" s="1"/>
  <c r="K193" i="58"/>
  <c r="O57" i="45" s="1"/>
  <c r="H193" i="49"/>
  <c r="L193" i="56"/>
  <c r="D57" i="45" s="1"/>
  <c r="AN57" i="45" s="1"/>
  <c r="N193" i="56"/>
  <c r="F57" i="45" s="1"/>
  <c r="N192" i="55"/>
  <c r="F22" i="45" s="1"/>
  <c r="G98" i="56"/>
  <c r="G194" i="56" s="1"/>
  <c r="J192" i="55"/>
  <c r="H193" i="56"/>
  <c r="E148" i="45" s="1"/>
  <c r="E149" i="45" s="1"/>
  <c r="K26" i="56"/>
  <c r="K194" i="56" s="1"/>
  <c r="C58" i="45" s="1"/>
  <c r="I86" i="56"/>
  <c r="I194" i="56" s="1"/>
  <c r="E138" i="45"/>
  <c r="J193" i="57"/>
  <c r="J26" i="57"/>
  <c r="K50" i="58"/>
  <c r="K194" i="58" s="1"/>
  <c r="O58" i="45" s="1"/>
  <c r="M62" i="53"/>
  <c r="M194" i="53" s="1"/>
  <c r="Q73" i="45" s="1"/>
  <c r="J192" i="60"/>
  <c r="N192" i="39"/>
  <c r="F37" i="45" s="1"/>
  <c r="K193" i="57"/>
  <c r="O23" i="45" s="1"/>
  <c r="K26" i="57"/>
  <c r="K194" i="57" s="1"/>
  <c r="O24" i="45" s="1"/>
  <c r="H194" i="55"/>
  <c r="I193" i="60"/>
  <c r="I26" i="58"/>
  <c r="I194" i="58" s="1"/>
  <c r="L146" i="57"/>
  <c r="L194" i="57" s="1"/>
  <c r="P24" i="45" s="1"/>
  <c r="L122" i="53"/>
  <c r="L194" i="53" s="1"/>
  <c r="P73" i="45" s="1"/>
  <c r="G193" i="51"/>
  <c r="N192" i="57"/>
  <c r="R22" i="45" s="1"/>
  <c r="N193" i="57"/>
  <c r="R23" i="45" s="1"/>
  <c r="H194" i="49"/>
  <c r="J193" i="49"/>
  <c r="J182" i="55"/>
  <c r="N193" i="49"/>
  <c r="R38" i="45" s="1"/>
  <c r="N26" i="49"/>
  <c r="G194" i="49"/>
  <c r="I140" i="45"/>
  <c r="E145" i="45"/>
  <c r="H26" i="57"/>
  <c r="H194" i="57" s="1"/>
  <c r="H26" i="56"/>
  <c r="H194" i="56" s="1"/>
  <c r="H193" i="55"/>
  <c r="E140" i="45" s="1"/>
  <c r="J37" i="60"/>
  <c r="J38" i="60" s="1"/>
  <c r="L144" i="45"/>
  <c r="I146" i="45"/>
  <c r="N194" i="56"/>
  <c r="F58" i="45" s="1"/>
  <c r="K193" i="59"/>
  <c r="AA23" i="45" s="1"/>
  <c r="AM23" i="45" s="1"/>
  <c r="K193" i="51"/>
  <c r="C72" i="45" s="1"/>
  <c r="G26" i="51"/>
  <c r="G194" i="51" s="1"/>
  <c r="F148" i="45"/>
  <c r="F149" i="45" s="1"/>
  <c r="M193" i="49"/>
  <c r="Q38" i="45" s="1"/>
  <c r="M26" i="49"/>
  <c r="M194" i="49" s="1"/>
  <c r="Q39" i="45" s="1"/>
  <c r="N38" i="49"/>
  <c r="J193" i="39"/>
  <c r="L158" i="49"/>
  <c r="L194" i="49" s="1"/>
  <c r="P39" i="45" s="1"/>
  <c r="J85" i="55"/>
  <c r="J86" i="55" s="1"/>
  <c r="N182" i="55"/>
  <c r="N169" i="53"/>
  <c r="N193" i="53" s="1"/>
  <c r="R72" i="45" s="1"/>
  <c r="N193" i="60"/>
  <c r="AD57" i="45" s="1"/>
  <c r="N73" i="39"/>
  <c r="N193" i="39" s="1"/>
  <c r="F38" i="45" s="1"/>
  <c r="I194" i="59"/>
  <c r="L194" i="52"/>
  <c r="N192" i="49"/>
  <c r="R37" i="45" s="1"/>
  <c r="I193" i="57"/>
  <c r="F140" i="45"/>
  <c r="F141" i="45" s="1"/>
  <c r="H134" i="53"/>
  <c r="H194" i="53" s="1"/>
  <c r="J25" i="59"/>
  <c r="K192" i="59"/>
  <c r="AA22" i="45" s="1"/>
  <c r="AM22" i="45" s="1"/>
  <c r="N134" i="51"/>
  <c r="N192" i="52"/>
  <c r="AD71" i="45" s="1"/>
  <c r="J26" i="49"/>
  <c r="J140" i="45"/>
  <c r="J141" i="45" s="1"/>
  <c r="J110" i="49"/>
  <c r="J26" i="39"/>
  <c r="J194" i="39" s="1"/>
  <c r="N193" i="51"/>
  <c r="F72" i="45" s="1"/>
  <c r="J145" i="45"/>
  <c r="J146" i="57"/>
  <c r="J192" i="49"/>
  <c r="N192" i="51"/>
  <c r="F71" i="45" s="1"/>
  <c r="J192" i="57"/>
  <c r="M26" i="58"/>
  <c r="M194" i="58" s="1"/>
  <c r="Q58" i="45" s="1"/>
  <c r="J73" i="55"/>
  <c r="L194" i="56"/>
  <c r="D58" i="45" s="1"/>
  <c r="N192" i="60"/>
  <c r="AD56" i="45" s="1"/>
  <c r="AP56" i="45" s="1"/>
  <c r="L193" i="58"/>
  <c r="P57" i="45" s="1"/>
  <c r="J121" i="56"/>
  <c r="J193" i="56" s="1"/>
  <c r="J37" i="51"/>
  <c r="J25" i="53"/>
  <c r="L26" i="55"/>
  <c r="L194" i="55" s="1"/>
  <c r="D24" i="45" s="1"/>
  <c r="G63" i="19"/>
  <c r="G43" i="19"/>
  <c r="H46" i="19"/>
  <c r="E42" i="19"/>
  <c r="H18" i="19"/>
  <c r="G58" i="19"/>
  <c r="H39" i="19"/>
  <c r="H25" i="19"/>
  <c r="H14" i="19"/>
  <c r="G38" i="19"/>
  <c r="G17" i="19"/>
  <c r="G64" i="19"/>
  <c r="C23" i="19"/>
  <c r="F64" i="19"/>
  <c r="F22" i="19"/>
  <c r="F23" i="19"/>
  <c r="D47" i="19"/>
  <c r="H24" i="19"/>
  <c r="E41" i="19"/>
  <c r="C38" i="19"/>
  <c r="D63" i="19"/>
  <c r="D24" i="19"/>
  <c r="H26" i="19"/>
  <c r="F60" i="19"/>
  <c r="F59" i="19"/>
  <c r="G45" i="19"/>
  <c r="G62" i="19"/>
  <c r="D14" i="19"/>
  <c r="D56" i="19"/>
  <c r="G22" i="19"/>
  <c r="D38" i="19"/>
  <c r="E20" i="19"/>
  <c r="H67" i="19"/>
  <c r="F42" i="19"/>
  <c r="D67" i="19"/>
  <c r="H62" i="19"/>
  <c r="E68" i="19"/>
  <c r="E38" i="19"/>
  <c r="C66" i="19"/>
  <c r="E60" i="19"/>
  <c r="H27" i="19"/>
  <c r="H68" i="19"/>
  <c r="G56" i="19"/>
  <c r="G48" i="19"/>
  <c r="G68" i="19"/>
  <c r="E64" i="19"/>
  <c r="F58" i="19"/>
  <c r="F63" i="19"/>
  <c r="F69" i="19"/>
  <c r="F21" i="19"/>
  <c r="C20" i="19"/>
  <c r="H41" i="19"/>
  <c r="G60" i="19"/>
  <c r="F38" i="19"/>
  <c r="F35" i="19"/>
  <c r="D44" i="19"/>
  <c r="E26" i="19"/>
  <c r="F27" i="19"/>
  <c r="F61" i="19"/>
  <c r="E24" i="19"/>
  <c r="H65" i="19"/>
  <c r="D45" i="19"/>
  <c r="H59" i="19"/>
  <c r="C27" i="19"/>
  <c r="D21" i="19"/>
  <c r="F56" i="19"/>
  <c r="H44" i="19"/>
  <c r="G19" i="19"/>
  <c r="H56" i="19"/>
  <c r="C26" i="19"/>
  <c r="H48" i="19"/>
  <c r="H42" i="19"/>
  <c r="D61" i="19"/>
  <c r="D23" i="19"/>
  <c r="H43" i="19"/>
  <c r="F14" i="19"/>
  <c r="E56" i="19"/>
  <c r="G24" i="19"/>
  <c r="H38" i="19"/>
  <c r="G25" i="19"/>
  <c r="D58" i="19"/>
  <c r="G61" i="19"/>
  <c r="E23" i="19"/>
  <c r="D68" i="19"/>
  <c r="D64" i="19"/>
  <c r="F43" i="19"/>
  <c r="E14" i="19"/>
  <c r="D66" i="19"/>
  <c r="E63" i="19"/>
  <c r="G37" i="19"/>
  <c r="E17" i="19"/>
  <c r="H69" i="19"/>
  <c r="F47" i="19"/>
  <c r="F66" i="19"/>
  <c r="E39" i="19"/>
  <c r="D17" i="19"/>
  <c r="G47" i="19"/>
  <c r="D48" i="19"/>
  <c r="G67" i="19"/>
  <c r="G39" i="19"/>
  <c r="F62" i="19"/>
  <c r="E21" i="19"/>
  <c r="H58" i="19"/>
  <c r="E47" i="19"/>
  <c r="G46" i="19"/>
  <c r="F40" i="19"/>
  <c r="F46" i="19"/>
  <c r="C63" i="19"/>
  <c r="H19" i="19"/>
  <c r="H66" i="19"/>
  <c r="F39" i="19"/>
  <c r="H35" i="19"/>
  <c r="H64" i="19"/>
  <c r="E48" i="19"/>
  <c r="H57" i="19"/>
  <c r="H20" i="19"/>
  <c r="H47" i="19"/>
  <c r="C14" i="19"/>
  <c r="E44" i="19"/>
  <c r="C36" i="19"/>
  <c r="D37" i="19"/>
  <c r="E65" i="19"/>
  <c r="D62" i="19"/>
  <c r="F68" i="19"/>
  <c r="F44" i="19"/>
  <c r="H36" i="19"/>
  <c r="D26" i="19"/>
  <c r="C19" i="19"/>
  <c r="D15" i="19"/>
  <c r="F48" i="19"/>
  <c r="E16" i="19"/>
  <c r="F15" i="19"/>
  <c r="F67" i="19"/>
  <c r="G41" i="19"/>
  <c r="G44" i="19"/>
  <c r="H63" i="19"/>
  <c r="G40" i="19"/>
  <c r="D22" i="19"/>
  <c r="H15" i="19"/>
  <c r="E35" i="19"/>
  <c r="H16" i="19"/>
  <c r="D60" i="19"/>
  <c r="F24" i="19"/>
  <c r="C22" i="19"/>
  <c r="E18" i="19"/>
  <c r="D25" i="19"/>
  <c r="G59" i="19"/>
  <c r="H60" i="19"/>
  <c r="G23" i="19"/>
  <c r="D16" i="19"/>
  <c r="H21" i="19"/>
  <c r="E22" i="19"/>
  <c r="G35" i="19"/>
  <c r="H22" i="19"/>
  <c r="G18" i="19"/>
  <c r="F37" i="19"/>
  <c r="H45" i="19"/>
  <c r="F57" i="19"/>
  <c r="F26" i="19"/>
  <c r="F19" i="19"/>
  <c r="D36" i="19"/>
  <c r="D69" i="19"/>
  <c r="D20" i="19"/>
  <c r="D27" i="19"/>
  <c r="D59" i="19"/>
  <c r="H40" i="19"/>
  <c r="D18" i="19"/>
  <c r="J42" i="19" l="1"/>
  <c r="E70" i="19"/>
  <c r="E71" i="19" s="1"/>
  <c r="I67" i="19"/>
  <c r="I60" i="19"/>
  <c r="J62" i="19"/>
  <c r="J57" i="19"/>
  <c r="J69" i="19"/>
  <c r="J64" i="19"/>
  <c r="J41" i="19"/>
  <c r="I61" i="19"/>
  <c r="C49" i="19"/>
  <c r="C50" i="19" s="1"/>
  <c r="I62" i="19"/>
  <c r="J63" i="19"/>
  <c r="J56" i="19"/>
  <c r="J68" i="19"/>
  <c r="J58" i="19"/>
  <c r="J61" i="19"/>
  <c r="I56" i="19"/>
  <c r="J60" i="19"/>
  <c r="I45" i="19"/>
  <c r="I66" i="19"/>
  <c r="I64" i="19"/>
  <c r="I63" i="19"/>
  <c r="I58" i="19"/>
  <c r="I59" i="19"/>
  <c r="I68" i="19"/>
  <c r="V194" i="52"/>
  <c r="AJ73" i="45" s="1"/>
  <c r="AV73" i="45" s="1"/>
  <c r="AV74" i="45" s="1"/>
  <c r="M194" i="71"/>
  <c r="E91" i="45" s="1"/>
  <c r="N26" i="72"/>
  <c r="N194" i="72" s="1"/>
  <c r="AD91" i="45" s="1"/>
  <c r="AP91" i="45" s="1"/>
  <c r="AP92" i="45" s="1"/>
  <c r="K137" i="45"/>
  <c r="N193" i="48"/>
  <c r="AD38" i="45" s="1"/>
  <c r="AP38" i="45" s="1"/>
  <c r="L194" i="69"/>
  <c r="AB106" i="45" s="1"/>
  <c r="AT89" i="45"/>
  <c r="K194" i="70"/>
  <c r="O106" i="45" s="1"/>
  <c r="R194" i="48"/>
  <c r="AF39" i="45" s="1"/>
  <c r="AT57" i="45"/>
  <c r="AP22" i="45"/>
  <c r="L193" i="70"/>
  <c r="P105" i="45" s="1"/>
  <c r="AN105" i="45"/>
  <c r="J67" i="19"/>
  <c r="H70" i="19"/>
  <c r="H71" i="19" s="1"/>
  <c r="I44" i="19"/>
  <c r="G49" i="19"/>
  <c r="G50" i="19" s="1"/>
  <c r="U194" i="69"/>
  <c r="AI106" i="45" s="1"/>
  <c r="U194" i="60"/>
  <c r="AI58" i="45" s="1"/>
  <c r="AU58" i="45" s="1"/>
  <c r="AU59" i="45" s="1"/>
  <c r="U194" i="59"/>
  <c r="AI24" i="45" s="1"/>
  <c r="U194" i="48"/>
  <c r="AI39" i="45" s="1"/>
  <c r="U194" i="55"/>
  <c r="K24" i="45" s="1"/>
  <c r="U194" i="39"/>
  <c r="K39" i="45" s="1"/>
  <c r="G38" i="72"/>
  <c r="G194" i="72" s="1"/>
  <c r="P26" i="70"/>
  <c r="AR90" i="45"/>
  <c r="L26" i="68"/>
  <c r="L194" i="68" s="1"/>
  <c r="D106" i="45" s="1"/>
  <c r="Q193" i="68"/>
  <c r="G105" i="45" s="1"/>
  <c r="AQ105" i="45" s="1"/>
  <c r="K153" i="45"/>
  <c r="K154" i="45" s="1"/>
  <c r="K155" i="45" s="1"/>
  <c r="K26" i="72"/>
  <c r="K194" i="72" s="1"/>
  <c r="AA91" i="45" s="1"/>
  <c r="AM91" i="45" s="1"/>
  <c r="AM92" i="45" s="1"/>
  <c r="I194" i="71"/>
  <c r="AU90" i="45"/>
  <c r="S194" i="48"/>
  <c r="AG39" i="45" s="1"/>
  <c r="H194" i="69"/>
  <c r="G154" i="45"/>
  <c r="G155" i="45" s="1"/>
  <c r="AU38" i="45"/>
  <c r="U194" i="57"/>
  <c r="W24" i="45" s="1"/>
  <c r="T193" i="68"/>
  <c r="J105" i="45" s="1"/>
  <c r="AS91" i="45"/>
  <c r="AS92" i="45" s="1"/>
  <c r="AP105" i="45"/>
  <c r="U193" i="70"/>
  <c r="W105" i="45" s="1"/>
  <c r="AU73" i="45"/>
  <c r="AU74" i="45" s="1"/>
  <c r="T194" i="68"/>
  <c r="J106" i="45" s="1"/>
  <c r="AT106" i="45" s="1"/>
  <c r="AT107" i="45" s="1"/>
  <c r="S193" i="48"/>
  <c r="AG38" i="45" s="1"/>
  <c r="AS38" i="45" s="1"/>
  <c r="J193" i="71"/>
  <c r="M193" i="71"/>
  <c r="E90" i="45" s="1"/>
  <c r="J66" i="19"/>
  <c r="J59" i="19"/>
  <c r="F49" i="19"/>
  <c r="F50" i="19" s="1"/>
  <c r="D49" i="19"/>
  <c r="D50" i="19" s="1"/>
  <c r="J194" i="72"/>
  <c r="U26" i="68"/>
  <c r="U193" i="68"/>
  <c r="K105" i="45" s="1"/>
  <c r="AU105" i="45" s="1"/>
  <c r="AT105" i="45"/>
  <c r="T50" i="55"/>
  <c r="T193" i="55"/>
  <c r="J23" i="45" s="1"/>
  <c r="AT23" i="45" s="1"/>
  <c r="T26" i="48"/>
  <c r="T193" i="48"/>
  <c r="AH38" i="45" s="1"/>
  <c r="AT38" i="45" s="1"/>
  <c r="U26" i="70"/>
  <c r="R194" i="70"/>
  <c r="T106" i="45" s="1"/>
  <c r="U26" i="72"/>
  <c r="T26" i="71"/>
  <c r="T193" i="71"/>
  <c r="J90" i="45" s="1"/>
  <c r="AT90" i="45" s="1"/>
  <c r="AS90" i="45"/>
  <c r="H152" i="45"/>
  <c r="AT73" i="45"/>
  <c r="AT74" i="45" s="1"/>
  <c r="AO104" i="45"/>
  <c r="T194" i="49"/>
  <c r="V39" i="45" s="1"/>
  <c r="H194" i="70"/>
  <c r="P50" i="68"/>
  <c r="P194" i="68" s="1"/>
  <c r="S26" i="68"/>
  <c r="S194" i="68" s="1"/>
  <c r="I106" i="45" s="1"/>
  <c r="N194" i="73"/>
  <c r="R91" i="45" s="1"/>
  <c r="L26" i="71"/>
  <c r="L194" i="71" s="1"/>
  <c r="D91" i="45" s="1"/>
  <c r="AN91" i="45" s="1"/>
  <c r="AN92" i="45" s="1"/>
  <c r="AP90" i="45"/>
  <c r="N194" i="70"/>
  <c r="R106" i="45" s="1"/>
  <c r="G156" i="45"/>
  <c r="G157" i="45" s="1"/>
  <c r="I26" i="72"/>
  <c r="I194" i="72" s="1"/>
  <c r="M26" i="70"/>
  <c r="M194" i="70" s="1"/>
  <c r="Q106" i="45" s="1"/>
  <c r="R194" i="71"/>
  <c r="H91" i="45" s="1"/>
  <c r="AR91" i="45" s="1"/>
  <c r="AR92" i="45" s="1"/>
  <c r="P194" i="71"/>
  <c r="R26" i="68"/>
  <c r="R194" i="68" s="1"/>
  <c r="H106" i="45" s="1"/>
  <c r="AP106" i="45"/>
  <c r="AP107" i="45" s="1"/>
  <c r="S26" i="69"/>
  <c r="S194" i="69" s="1"/>
  <c r="AG106" i="45" s="1"/>
  <c r="E153" i="45"/>
  <c r="J154" i="45"/>
  <c r="J155" i="45" s="1"/>
  <c r="F157" i="45"/>
  <c r="F158" i="45" s="1"/>
  <c r="E156" i="45"/>
  <c r="Q26" i="72"/>
  <c r="Q194" i="72" s="1"/>
  <c r="AE91" i="45" s="1"/>
  <c r="AQ91" i="45" s="1"/>
  <c r="AQ92" i="45" s="1"/>
  <c r="P194" i="70"/>
  <c r="AQ90" i="45"/>
  <c r="I26" i="48"/>
  <c r="I194" i="48" s="1"/>
  <c r="I193" i="48"/>
  <c r="AN90" i="45"/>
  <c r="AM90" i="45"/>
  <c r="I194" i="73"/>
  <c r="I153" i="45"/>
  <c r="C104" i="45"/>
  <c r="AM104" i="45" s="1"/>
  <c r="J194" i="71"/>
  <c r="Q194" i="70"/>
  <c r="S106" i="45" s="1"/>
  <c r="M26" i="72"/>
  <c r="M194" i="72" s="1"/>
  <c r="AC91" i="45" s="1"/>
  <c r="M193" i="72"/>
  <c r="AC90" i="45" s="1"/>
  <c r="L26" i="48"/>
  <c r="L194" i="48" s="1"/>
  <c r="L193" i="48"/>
  <c r="R193" i="70"/>
  <c r="T105" i="45" s="1"/>
  <c r="AR104" i="45"/>
  <c r="P193" i="72"/>
  <c r="P26" i="72"/>
  <c r="P194" i="72" s="1"/>
  <c r="G194" i="73"/>
  <c r="J156" i="45"/>
  <c r="J157" i="45" s="1"/>
  <c r="O105" i="45"/>
  <c r="Q26" i="69"/>
  <c r="Q194" i="69" s="1"/>
  <c r="AE106" i="45" s="1"/>
  <c r="AQ106" i="45" s="1"/>
  <c r="AQ107" i="45" s="1"/>
  <c r="J26" i="70"/>
  <c r="J194" i="70" s="1"/>
  <c r="C105" i="45"/>
  <c r="I156" i="45"/>
  <c r="R26" i="69"/>
  <c r="R194" i="69" s="1"/>
  <c r="AF106" i="45" s="1"/>
  <c r="R193" i="69"/>
  <c r="AF105" i="45" s="1"/>
  <c r="AR105" i="45" s="1"/>
  <c r="M26" i="68"/>
  <c r="M194" i="68" s="1"/>
  <c r="E106" i="45" s="1"/>
  <c r="Q194" i="73"/>
  <c r="S91" i="45" s="1"/>
  <c r="P26" i="69"/>
  <c r="P194" i="69" s="1"/>
  <c r="P193" i="69"/>
  <c r="AS105" i="45"/>
  <c r="I194" i="69"/>
  <c r="G26" i="68"/>
  <c r="G194" i="68" s="1"/>
  <c r="G193" i="68"/>
  <c r="P26" i="48"/>
  <c r="P194" i="48" s="1"/>
  <c r="J62" i="73"/>
  <c r="J194" i="73" s="1"/>
  <c r="L152" i="45"/>
  <c r="Q194" i="48"/>
  <c r="AE39" i="45" s="1"/>
  <c r="AQ39" i="45" s="1"/>
  <c r="AQ40" i="45" s="1"/>
  <c r="M26" i="69"/>
  <c r="M194" i="69" s="1"/>
  <c r="AC106" i="45" s="1"/>
  <c r="M193" i="69"/>
  <c r="AC105" i="45" s="1"/>
  <c r="AO105" i="45" s="1"/>
  <c r="AA105" i="45"/>
  <c r="K156" i="45"/>
  <c r="K157" i="45" s="1"/>
  <c r="H26" i="68"/>
  <c r="H194" i="68" s="1"/>
  <c r="K26" i="68"/>
  <c r="K194" i="68" s="1"/>
  <c r="C106" i="45" s="1"/>
  <c r="AM106" i="45" s="1"/>
  <c r="AM107" i="45" s="1"/>
  <c r="AP23" i="45"/>
  <c r="AP71" i="45"/>
  <c r="AQ38" i="45"/>
  <c r="AQ24" i="45"/>
  <c r="AQ25" i="45" s="1"/>
  <c r="AS24" i="45"/>
  <c r="AS25" i="45" s="1"/>
  <c r="AM72" i="45"/>
  <c r="AN72" i="45"/>
  <c r="AF58" i="45"/>
  <c r="AR58" i="45" s="1"/>
  <c r="AR59" i="45" s="1"/>
  <c r="AS58" i="45"/>
  <c r="AS59" i="45" s="1"/>
  <c r="AS57" i="45"/>
  <c r="AE73" i="45"/>
  <c r="AQ73" i="45" s="1"/>
  <c r="AQ74" i="45" s="1"/>
  <c r="AR72" i="45"/>
  <c r="H39" i="45"/>
  <c r="AP37" i="45"/>
  <c r="AO39" i="45"/>
  <c r="AO40" i="45" s="1"/>
  <c r="AB73" i="45"/>
  <c r="AN73" i="45" s="1"/>
  <c r="AN74" i="45" s="1"/>
  <c r="AP57" i="45"/>
  <c r="H137" i="45"/>
  <c r="S194" i="39"/>
  <c r="J24" i="19"/>
  <c r="J44" i="19"/>
  <c r="S194" i="52"/>
  <c r="J45" i="19"/>
  <c r="R194" i="49"/>
  <c r="T39" i="45" s="1"/>
  <c r="R194" i="52"/>
  <c r="G140" i="45"/>
  <c r="G141" i="45" s="1"/>
  <c r="Q170" i="58"/>
  <c r="H49" i="19"/>
  <c r="H50" i="19" s="1"/>
  <c r="Q194" i="57"/>
  <c r="S24" i="45" s="1"/>
  <c r="K146" i="45"/>
  <c r="K147" i="45" s="1"/>
  <c r="N193" i="52"/>
  <c r="AD72" i="45" s="1"/>
  <c r="AP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R24" i="45" s="1"/>
  <c r="H138" i="45"/>
  <c r="L194" i="59"/>
  <c r="AB24" i="45" s="1"/>
  <c r="AN24" i="45" s="1"/>
  <c r="AN25" i="45" s="1"/>
  <c r="I194" i="52"/>
  <c r="H194" i="60"/>
  <c r="F142" i="45"/>
  <c r="J142" i="45"/>
  <c r="J193" i="55"/>
  <c r="I23" i="19"/>
  <c r="F28" i="19"/>
  <c r="F29" i="19" s="1"/>
  <c r="I41" i="19"/>
  <c r="J36" i="19"/>
  <c r="I20" i="19"/>
  <c r="J20" i="19"/>
  <c r="J46" i="19"/>
  <c r="I42" i="19"/>
  <c r="M194" i="59"/>
  <c r="AC24" i="45" s="1"/>
  <c r="AO24" i="45" s="1"/>
  <c r="AO25" i="45" s="1"/>
  <c r="H194" i="59"/>
  <c r="J146" i="45"/>
  <c r="J147" i="45" s="1"/>
  <c r="J194" i="49"/>
  <c r="M194" i="52"/>
  <c r="K138" i="45"/>
  <c r="K139" i="45" s="1"/>
  <c r="H145" i="45"/>
  <c r="E146" i="45"/>
  <c r="H146" i="45" s="1"/>
  <c r="N194" i="49"/>
  <c r="R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H23" i="19"/>
  <c r="C21" i="19"/>
  <c r="C65" i="19"/>
  <c r="D65" i="19"/>
  <c r="G65" i="19"/>
  <c r="F65" i="19"/>
  <c r="AR106" i="45" l="1"/>
  <c r="AR107" i="45" s="1"/>
  <c r="AO91" i="45"/>
  <c r="AO92" i="45" s="1"/>
  <c r="AR39" i="45"/>
  <c r="AR40" i="45" s="1"/>
  <c r="AN106" i="45"/>
  <c r="AN107" i="45" s="1"/>
  <c r="L153" i="45"/>
  <c r="AU24" i="45"/>
  <c r="AU25" i="45" s="1"/>
  <c r="AU39" i="45"/>
  <c r="AU40" i="45" s="1"/>
  <c r="G70" i="19"/>
  <c r="G71" i="19" s="1"/>
  <c r="U194" i="72"/>
  <c r="AI91" i="45" s="1"/>
  <c r="AU91" i="45" s="1"/>
  <c r="AU92" i="45" s="1"/>
  <c r="F70" i="19"/>
  <c r="F71" i="19" s="1"/>
  <c r="J65" i="19"/>
  <c r="J70" i="19" s="1"/>
  <c r="J71" i="19" s="1"/>
  <c r="D70" i="19"/>
  <c r="D71" i="19" s="1"/>
  <c r="U194" i="70"/>
  <c r="W106" i="45" s="1"/>
  <c r="U194" i="68"/>
  <c r="K106" i="45" s="1"/>
  <c r="AU106" i="45" s="1"/>
  <c r="AU107" i="45" s="1"/>
  <c r="AO90" i="45"/>
  <c r="C70" i="19"/>
  <c r="C71" i="19" s="1"/>
  <c r="I65" i="19"/>
  <c r="I70" i="19" s="1"/>
  <c r="I71" i="19" s="1"/>
  <c r="C28" i="19"/>
  <c r="C29" i="19" s="1"/>
  <c r="T194" i="48"/>
  <c r="AH39" i="45" s="1"/>
  <c r="AT39" i="45" s="1"/>
  <c r="AT40" i="45" s="1"/>
  <c r="T194" i="71"/>
  <c r="J91" i="45" s="1"/>
  <c r="AT91" i="45" s="1"/>
  <c r="AT92" i="45" s="1"/>
  <c r="T194" i="55"/>
  <c r="J24" i="45" s="1"/>
  <c r="AT24" i="45" s="1"/>
  <c r="AT25" i="45" s="1"/>
  <c r="I154" i="45"/>
  <c r="I155" i="45" s="1"/>
  <c r="AS106" i="45"/>
  <c r="AS107" i="45" s="1"/>
  <c r="J158" i="45"/>
  <c r="G158" i="45"/>
  <c r="K158" i="45"/>
  <c r="H153" i="45"/>
  <c r="E154" i="45"/>
  <c r="H156" i="45"/>
  <c r="E157" i="45"/>
  <c r="H157" i="45" s="1"/>
  <c r="L156" i="45"/>
  <c r="I157" i="45"/>
  <c r="L157" i="45" s="1"/>
  <c r="AB38" i="45"/>
  <c r="AN38" i="45" s="1"/>
  <c r="K140" i="45"/>
  <c r="AO106" i="45"/>
  <c r="AO107" i="45" s="1"/>
  <c r="AM105" i="45"/>
  <c r="AF73" i="45"/>
  <c r="AR73" i="45" s="1"/>
  <c r="AR74" i="45" s="1"/>
  <c r="AG73" i="45"/>
  <c r="AS73" i="45" s="1"/>
  <c r="AS74" i="45" s="1"/>
  <c r="I39" i="45"/>
  <c r="AS39" i="45" s="1"/>
  <c r="AS40" i="45" s="1"/>
  <c r="AC73" i="45"/>
  <c r="AO73" i="45" s="1"/>
  <c r="AO74" i="45" s="1"/>
  <c r="AA39" i="45"/>
  <c r="AM39" i="45" s="1"/>
  <c r="AM40" i="45" s="1"/>
  <c r="AB39" i="45"/>
  <c r="AN39" i="45" s="1"/>
  <c r="AN40" i="45" s="1"/>
  <c r="AA73" i="45"/>
  <c r="AM73" i="45" s="1"/>
  <c r="AM74" i="45" s="1"/>
  <c r="AB58" i="45"/>
  <c r="AN58" i="45" s="1"/>
  <c r="AN59" i="45" s="1"/>
  <c r="AA58" i="45"/>
  <c r="AM58" i="45" s="1"/>
  <c r="AM59" i="45" s="1"/>
  <c r="AC58" i="45"/>
  <c r="AO58" i="45" s="1"/>
  <c r="AO59" i="45" s="1"/>
  <c r="G142" i="45"/>
  <c r="H140" i="45"/>
  <c r="H141" i="45"/>
  <c r="E49" i="19"/>
  <c r="E50" i="19" s="1"/>
  <c r="Q194" i="58"/>
  <c r="S58" i="45" s="1"/>
  <c r="L146" i="45"/>
  <c r="K150" i="45"/>
  <c r="J150" i="45"/>
  <c r="I194" i="60"/>
  <c r="L138" i="45"/>
  <c r="N194" i="53"/>
  <c r="R73" i="45" s="1"/>
  <c r="E28" i="19"/>
  <c r="E29" i="19" s="1"/>
  <c r="J194" i="60"/>
  <c r="E147" i="45"/>
  <c r="H147" i="45" s="1"/>
  <c r="I36" i="19"/>
  <c r="J23" i="19"/>
  <c r="J39" i="19"/>
  <c r="J35" i="19"/>
  <c r="I15" i="19"/>
  <c r="I21" i="19"/>
  <c r="D28" i="19"/>
  <c r="D29" i="19" s="1"/>
  <c r="I46" i="19"/>
  <c r="J15" i="19"/>
  <c r="L147" i="45"/>
  <c r="K194" i="59"/>
  <c r="AA24" i="45" s="1"/>
  <c r="AM24" i="45" s="1"/>
  <c r="AM25" i="45" s="1"/>
  <c r="G194" i="52"/>
  <c r="E142" i="45"/>
  <c r="G149" i="45"/>
  <c r="H149" i="45" s="1"/>
  <c r="H148" i="45"/>
  <c r="I149" i="45"/>
  <c r="L149" i="45" s="1"/>
  <c r="L148" i="45"/>
  <c r="N194" i="39"/>
  <c r="F39" i="45" s="1"/>
  <c r="I142" i="45"/>
  <c r="L139" i="45"/>
  <c r="L154" i="45" l="1"/>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D73" i="45" l="1"/>
  <c r="AP73" i="45" s="1"/>
  <c r="AP74" i="45" s="1"/>
  <c r="AD58" i="45"/>
  <c r="AP58" i="45" s="1"/>
  <c r="AP59" i="45" s="1"/>
  <c r="J49" i="19"/>
  <c r="J50" i="19" s="1"/>
  <c r="I17" i="19"/>
  <c r="I26" i="19"/>
  <c r="I40" i="19"/>
  <c r="I38" i="19"/>
  <c r="J22" i="19"/>
  <c r="J17" i="19"/>
  <c r="I49" i="19" l="1"/>
  <c r="I50" i="19" s="1"/>
  <c r="I19" i="19"/>
  <c r="I28" i="19" s="1"/>
  <c r="I29" i="19" s="1"/>
  <c r="G28" i="19"/>
  <c r="G29" i="19" s="1"/>
  <c r="J26" i="19"/>
  <c r="N194" i="59"/>
  <c r="AD24" i="45" s="1"/>
  <c r="AP24" i="45" s="1"/>
  <c r="AP25" i="45" s="1"/>
  <c r="J19" i="19" l="1"/>
  <c r="J28" i="19" s="1"/>
  <c r="J29" i="19" s="1"/>
  <c r="H28" i="19"/>
  <c r="H29" i="19" s="1"/>
  <c r="AD39" i="45" l="1"/>
  <c r="AP39" i="45" s="1"/>
  <c r="AP40" i="45" s="1"/>
</calcChain>
</file>

<file path=xl/comments1.xml><?xml version="1.0" encoding="utf-8"?>
<comments xmlns="http://schemas.openxmlformats.org/spreadsheetml/2006/main">
  <authors>
    <author>Simon McKean</author>
  </authors>
  <commentList>
    <comment ref="B46" authorId="0" shapeId="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<sst xmlns="http://schemas.openxmlformats.org/spreadsheetml/2006/main" count="25959" uniqueCount="660">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</sst>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4"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ont>
  </fonts>
  <fills count="21">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xf numFmtId="0" fontId="53" fillId="0" borderId="0"/>
  </cellStyleXfs>
  <cellXfs count="728">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8" borderId="2" xfId="0" applyFill="1" applyBorder="1" applyAlignment="1">
      <alignment horizontal="left"/>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5" xfId="0" applyFont="1" applyFill="1" applyBorder="1" applyAlignment="1">
      <alignment horizontal="center" vertical="center"/>
    </xf>
    <xf numFmtId="9" fontId="1" fillId="8" borderId="2" xfId="0" applyNumberFormat="1" applyFont="1" applyFill="1" applyBorder="1" applyAlignment="1">
      <alignment horizontal="left" vertical="center" wrapText="1"/>
    </xf>
    <xf numFmtId="49" fontId="1"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1" fillId="0" borderId="0" xfId="12" applyFont="1" applyAlignment="1">
      <alignment horizontal="center"/>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2" fillId="17" borderId="33" xfId="0" applyFont="1" applyFill="1" applyBorder="1" applyAlignment="1">
      <alignment horizontal="left" vertical="center"/>
    </xf>
    <xf numFmtId="0" fontId="22" fillId="17" borderId="34" xfId="0" applyFont="1" applyFill="1" applyBorder="1" applyAlignment="1">
      <alignment horizontal="left" vertical="center"/>
    </xf>
    <xf numFmtId="0" fontId="22" fillId="17" borderId="35" xfId="0" applyFont="1" applyFill="1" applyBorder="1" applyAlignment="1">
      <alignment horizontal="left" vertical="center"/>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8" xfId="0" applyFont="1" applyFill="1" applyBorder="1" applyAlignment="1">
      <alignment horizontal="left" vertical="top" wrapText="1"/>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3" fillId="6" borderId="10" xfId="0" applyFont="1" applyFill="1" applyBorder="1" applyAlignment="1">
      <alignment horizontal="left"/>
    </xf>
    <xf numFmtId="0" fontId="24" fillId="6" borderId="15" xfId="0" applyFont="1" applyFill="1" applyBorder="1" applyAlignment="1">
      <alignment horizontal="left"/>
    </xf>
    <xf numFmtId="0" fontId="24" fillId="6" borderId="11"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 fillId="0" borderId="2" xfId="14" applyFill="1" applyBorder="1" applyAlignment="1">
      <alignment horizontal="left" vertical="center"/>
    </xf>
    <xf numFmtId="0" fontId="12" fillId="0" borderId="2" xfId="14" applyFont="1" applyFill="1" applyBorder="1" applyAlignment="1">
      <alignment horizontal="center" vertical="center"/>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center" vertical="center"/>
    </xf>
    <xf numFmtId="0" fontId="12" fillId="0" borderId="21"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18" xfId="0" applyFont="1" applyBorder="1" applyAlignment="1">
      <alignment horizontal="left"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23"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4" fillId="6" borderId="19" xfId="0"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4" xfId="0" applyFont="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0" fillId="6" borderId="2" xfId="0" applyFont="1" applyFill="1" applyBorder="1" applyAlignment="1">
      <alignment horizontal="left" vertical="center"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2" xfId="0" applyFont="1" applyFill="1" applyBorder="1" applyAlignment="1">
      <alignment horizont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2" xfId="0" applyFill="1" applyBorder="1" applyAlignment="1">
      <alignment horizontal="left" vertical="center"/>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12" fillId="4" borderId="0" xfId="0" applyFont="1" applyFill="1" applyAlignment="1">
      <alignment horizontal="left"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0" fontId="1" fillId="8" borderId="6" xfId="0" applyFont="1" applyFill="1" applyBorder="1" applyAlignment="1">
      <alignment horizontal="center"/>
    </xf>
    <xf numFmtId="0" fontId="1" fillId="8" borderId="8" xfId="0" applyFont="1" applyFill="1" applyBorder="1" applyAlignment="1">
      <alignment horizontal="center"/>
    </xf>
    <xf numFmtId="165" fontId="1" fillId="8" borderId="2" xfId="0" applyNumberFormat="1" applyFont="1" applyFill="1" applyBorder="1" applyAlignment="1">
      <alignment horizontal="center"/>
    </xf>
    <xf numFmtId="0" fontId="1" fillId="6" borderId="6"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left" vertic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1" fillId="0" borderId="6" xfId="0" applyFont="1" applyBorder="1" applyAlignment="1">
      <alignment horizontal="left" vertical="center" wrapText="1"/>
    </xf>
    <xf numFmtId="0" fontId="1" fillId="0" borderId="8" xfId="0" applyFont="1" applyBorder="1" applyAlignment="1">
      <alignment horizontal="left" vertical="center" wrapText="1"/>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7"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8" borderId="7" xfId="0" applyFont="1" applyFill="1" applyBorder="1" applyAlignment="1">
      <alignment horizontal="lef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Normal 7" xfId="24"/>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6"/>
  <sheetViews>
    <sheetView tabSelected="1" zoomScaleNormal="100" workbookViewId="0"/>
  </sheetViews>
  <sheetFormatPr defaultColWidth="0" defaultRowHeight="15.75" customHeight="1" zeroHeight="1" x14ac:dyDescent="0.3"/>
  <cols>
    <col min="1" max="3" width="15.64453125" customWidth="1"/>
    <col min="4" max="4" width="136.46875" customWidth="1"/>
    <col min="5" max="5" width="9" customWidth="1"/>
    <col min="6" max="7" width="0" hidden="1" customWidth="1"/>
    <col min="8" max="16384" width="9" hidden="1"/>
  </cols>
  <sheetData>
    <row r="1" spans="1:7" s="353" customFormat="1" ht="56.85" customHeight="1" x14ac:dyDescent="0.3">
      <c r="C1" s="354"/>
      <c r="D1" s="354"/>
      <c r="E1" s="354"/>
      <c r="F1" s="354"/>
      <c r="G1" s="354"/>
    </row>
    <row r="2" spans="1:7" s="338" customFormat="1" ht="12.4" x14ac:dyDescent="0.3"/>
    <row r="3" spans="1:7" s="338" customFormat="1" ht="17.649999999999999" x14ac:dyDescent="0.45">
      <c r="B3" s="339" t="s">
        <v>546</v>
      </c>
    </row>
    <row r="4" spans="1:7" s="338" customFormat="1" ht="14.25" x14ac:dyDescent="0.45">
      <c r="A4" s="340"/>
      <c r="B4" s="340"/>
      <c r="C4" s="340"/>
      <c r="D4" s="340"/>
      <c r="E4" s="340"/>
      <c r="F4" s="340"/>
      <c r="G4" s="340"/>
    </row>
    <row r="5" spans="1:7" s="7" customFormat="1" ht="14.25" x14ac:dyDescent="0.45">
      <c r="A5" s="341"/>
      <c r="B5" s="342" t="s">
        <v>405</v>
      </c>
      <c r="C5" s="342" t="s">
        <v>406</v>
      </c>
      <c r="D5" s="342" t="s">
        <v>407</v>
      </c>
      <c r="E5" s="341"/>
      <c r="F5" s="341"/>
      <c r="G5" s="341"/>
    </row>
    <row r="6" spans="1:7" s="7" customFormat="1" ht="14.25" x14ac:dyDescent="0.45">
      <c r="A6" s="341"/>
      <c r="B6" s="349" t="s">
        <v>408</v>
      </c>
      <c r="C6" s="350">
        <v>43349</v>
      </c>
      <c r="D6" s="351" t="s">
        <v>547</v>
      </c>
      <c r="E6" s="341"/>
      <c r="F6" s="341"/>
      <c r="G6" s="341"/>
    </row>
    <row r="7" spans="1:7" s="7" customFormat="1" ht="123" customHeight="1" x14ac:dyDescent="0.45">
      <c r="A7" s="341"/>
      <c r="B7" s="349" t="s">
        <v>548</v>
      </c>
      <c r="C7" s="350">
        <v>43410</v>
      </c>
      <c r="D7" s="352" t="s">
        <v>550</v>
      </c>
      <c r="E7" s="341"/>
      <c r="F7" s="341"/>
      <c r="G7" s="341"/>
    </row>
    <row r="8" spans="1:7" s="7" customFormat="1" ht="14.25" x14ac:dyDescent="0.45">
      <c r="A8" s="341"/>
      <c r="B8" s="344" t="s">
        <v>564</v>
      </c>
      <c r="C8" s="343">
        <v>43503</v>
      </c>
      <c r="D8" s="375" t="s">
        <v>572</v>
      </c>
      <c r="E8" s="341"/>
      <c r="F8" s="341"/>
      <c r="G8" s="341"/>
    </row>
    <row r="9" spans="1:7" s="7" customFormat="1" ht="14.25" x14ac:dyDescent="0.45">
      <c r="A9" s="341"/>
      <c r="B9" s="374" t="s">
        <v>565</v>
      </c>
      <c r="C9" s="343">
        <v>43684</v>
      </c>
      <c r="D9" s="376" t="s">
        <v>572</v>
      </c>
      <c r="E9" s="341"/>
      <c r="F9" s="341"/>
      <c r="G9" s="341"/>
    </row>
    <row r="10" spans="1:7" s="7" customFormat="1" ht="14.25" x14ac:dyDescent="0.45">
      <c r="A10" s="341"/>
      <c r="B10" s="374" t="s">
        <v>574</v>
      </c>
      <c r="C10" s="343">
        <v>43868</v>
      </c>
      <c r="D10" s="376" t="s">
        <v>572</v>
      </c>
      <c r="E10" s="341"/>
      <c r="F10" s="341"/>
      <c r="G10" s="341"/>
    </row>
    <row r="11" spans="1:7" s="7" customFormat="1" ht="57" x14ac:dyDescent="0.45">
      <c r="A11" s="341"/>
      <c r="B11" s="403" t="s">
        <v>605</v>
      </c>
      <c r="C11" s="402">
        <v>43969</v>
      </c>
      <c r="D11" s="401" t="s">
        <v>606</v>
      </c>
      <c r="E11" s="341"/>
      <c r="F11" s="341"/>
      <c r="G11" s="341"/>
    </row>
    <row r="12" spans="1:7" s="7" customFormat="1" ht="14.25" x14ac:dyDescent="0.45">
      <c r="A12" s="341"/>
      <c r="B12" s="403" t="s">
        <v>625</v>
      </c>
      <c r="C12" s="402">
        <v>44048</v>
      </c>
      <c r="D12" s="401" t="s">
        <v>635</v>
      </c>
      <c r="E12" s="341"/>
      <c r="F12" s="341"/>
      <c r="G12" s="341"/>
    </row>
    <row r="13" spans="1:7" s="7" customFormat="1" ht="15.75" customHeight="1" x14ac:dyDescent="0.45">
      <c r="A13" s="341"/>
      <c r="B13" s="403" t="s">
        <v>634</v>
      </c>
      <c r="C13" s="402">
        <v>44050</v>
      </c>
      <c r="D13" s="401" t="s">
        <v>626</v>
      </c>
      <c r="E13" s="341"/>
      <c r="F13" s="341"/>
      <c r="G13" s="341"/>
    </row>
    <row r="14" spans="1:7" s="7" customFormat="1" ht="15.75" customHeight="1" x14ac:dyDescent="0.45">
      <c r="A14" s="341"/>
      <c r="B14" s="403" t="s">
        <v>636</v>
      </c>
      <c r="C14" s="402">
        <v>44232</v>
      </c>
      <c r="D14" s="401" t="s">
        <v>626</v>
      </c>
      <c r="E14" s="341"/>
      <c r="F14" s="341"/>
      <c r="G14" s="341"/>
    </row>
    <row r="15" spans="1:7" ht="14.25" x14ac:dyDescent="0.45">
      <c r="A15" s="337"/>
      <c r="B15" s="403" t="s">
        <v>648</v>
      </c>
      <c r="C15" s="402">
        <v>44414</v>
      </c>
      <c r="D15" s="401" t="s">
        <v>626</v>
      </c>
      <c r="E15" s="337"/>
      <c r="F15" s="337"/>
      <c r="G15" s="337"/>
    </row>
    <row r="16" spans="1:7" s="195" customFormat="1" ht="15.75" customHeight="1"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row>
    <row r="7" spans="1:27" ht="14.65" customHeight="1" x14ac:dyDescent="0.35">
      <c r="B7" s="79" t="s">
        <v>467</v>
      </c>
      <c r="C7" s="81" t="s">
        <v>513</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3">
      <c r="A22" s="256"/>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3">
      <c r="A23" s="256"/>
      <c r="B23" s="135" t="s">
        <v>349</v>
      </c>
      <c r="C23" s="135" t="s">
        <v>404</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3">
      <c r="A24" s="256"/>
      <c r="B24" s="135" t="s">
        <v>388</v>
      </c>
      <c r="C24" s="135" t="s">
        <v>515</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f>IF('3c AA'!W196="-","-",'3c AA'!W196)</f>
        <v>10.705717509101307</v>
      </c>
      <c r="U29" s="129">
        <f>IF('3c AA'!X196="-","-",'3c AA'!X196)</f>
        <v>13.71215092385904</v>
      </c>
      <c r="V29" s="129">
        <f>IF('3c AA'!Y196="-","-",'3c AA'!Y196)</f>
        <v>4.43</v>
      </c>
      <c r="W29" s="129" t="str">
        <f>IF('3c AA'!Z196="-","-",'3c AA'!Z196)</f>
        <v>-</v>
      </c>
      <c r="X29" s="129" t="str">
        <f>IF('3c AA'!AA196="-","-",'3c AA'!AA196)</f>
        <v>-</v>
      </c>
      <c r="Y29" s="129" t="str">
        <f>IF('3c AA'!AB196="-","-",'3c AA'!AB196)</f>
        <v>-</v>
      </c>
      <c r="Z29" s="129" t="str">
        <f>IF('3c AA'!AC196="-","-",'3c AA'!AC196)</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f>IF('3i SMNCC'!R$47="-","-",'3i SMNCC'!R$47)</f>
        <v>7.9767627265742567</v>
      </c>
      <c r="W33" s="129" t="str">
        <f>IF('3i SMNCC'!S$47="-","-",'3i SMNCC'!S$47)</f>
        <v>-</v>
      </c>
      <c r="X33" s="129" t="str">
        <f>IF('3i SMNCC'!T$47="-","-",'3i SMNCC'!T$47)</f>
        <v>-</v>
      </c>
      <c r="Y33" s="129" t="str">
        <f>IF('3i SMNCC'!U$47="-","-",'3i SMNCC'!U$47)</f>
        <v>-</v>
      </c>
      <c r="Z33" s="129" t="str">
        <f>IF('3i SMNCC'!V$47="-","-",'3i SMNCC'!V$47)</f>
        <v>-</v>
      </c>
      <c r="AA33" s="28"/>
    </row>
    <row r="34" spans="1:27" s="29" customFormat="1" ht="11.25" x14ac:dyDescent="0.3">
      <c r="A34" s="256"/>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f>IF('3g CPIH'!P$16="-","-",'3j PAAC PAP'!$G$20*('3g CPIH'!P$16/'3g CPIH'!$G$16))</f>
        <v>14.30826457925636</v>
      </c>
      <c r="U34" s="129">
        <f>IF('3g CPIH'!Q$16="-","-",'3j PAAC PAP'!$G$20*('3g CPIH'!Q$16/'3g CPIH'!$G$16))</f>
        <v>14.387170450097848</v>
      </c>
      <c r="V34" s="129">
        <f>IF('3g CPIH'!R$16="-","-",'3j PAAC PAP'!$G$20*('3g CPIH'!R$16/'3g CPIH'!$G$16))</f>
        <v>14.650190019569473</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3">
      <c r="A35" s="256"/>
      <c r="B35" s="132" t="s">
        <v>349</v>
      </c>
      <c r="C35" s="132" t="s">
        <v>404</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24.306632693477528</v>
      </c>
      <c r="M35" s="129">
        <f>IF(M27="-","-",SUM(M27:M33)*'3j PAAC PAP'!$G$38)</f>
        <v>25.77393873334681</v>
      </c>
      <c r="N35" s="129">
        <f>IF(N27="-","-",SUM(N27:N33)*'3j PAAC PAP'!$G$38)</f>
        <v>28.029394726757964</v>
      </c>
      <c r="O35" s="30"/>
      <c r="P35" s="129">
        <f>IF(P27="-","-",SUM(P27:P33)*'3j PAAC PAP'!$G$38)</f>
        <v>28.029394726757964</v>
      </c>
      <c r="Q35" s="129">
        <f>IF(Q27="-","-",SUM(Q27:Q33)*'3j PAAC PAP'!$G$38)</f>
        <v>30.47704588097745</v>
      </c>
      <c r="R35" s="129">
        <f>IF(R27="-","-",SUM(R27:R33)*'3j PAAC PAP'!$G$38)</f>
        <v>27.627160239484287</v>
      </c>
      <c r="S35" s="129">
        <f>IF(S27="-","-",SUM(S27:S33)*'3j PAAC PAP'!$G$38)</f>
        <v>26.54895992767652</v>
      </c>
      <c r="T35" s="129">
        <f>IF(T27="-","-",SUM(T27:T33)*'3j PAAC PAP'!$G$38)</f>
        <v>23.098736297478023</v>
      </c>
      <c r="U35" s="129">
        <f>IF(U27="-","-",SUM(U27:U33)*'3j PAAC PAP'!$G$38)</f>
        <v>25.652217073012022</v>
      </c>
      <c r="V35" s="129">
        <f>IF(V27="-","-",SUM(V27:V33)*'3j PAAC PAP'!$G$38)</f>
        <v>30.165164792974405</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3">
      <c r="A36" s="256"/>
      <c r="B36" s="132" t="s">
        <v>388</v>
      </c>
      <c r="C36" s="132" t="s">
        <v>515</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8.918012718638149</v>
      </c>
      <c r="M36" s="129">
        <f>IF(M30="-","-",SUM(M27:M35)*'3k EBIT'!$E$12)</f>
        <v>9.4442684539473873</v>
      </c>
      <c r="N36" s="129">
        <f>IF(N30="-","-",SUM(N27:N35)*'3k EBIT'!$E$12)</f>
        <v>10.249617159704131</v>
      </c>
      <c r="O36" s="30"/>
      <c r="P36" s="129">
        <f>IF(P30="-","-",SUM(P27:P35)*'3k EBIT'!$E$12)</f>
        <v>10.249617159704131</v>
      </c>
      <c r="Q36" s="129">
        <f>IF(Q30="-","-",SUM(Q27:Q35)*'3k EBIT'!$E$12)</f>
        <v>11.124161181386732</v>
      </c>
      <c r="R36" s="129">
        <f>IF(R30="-","-",SUM(R27:R35)*'3k EBIT'!$E$12)</f>
        <v>10.11149551489911</v>
      </c>
      <c r="S36" s="129">
        <f>IF(S30="-","-",SUM(S27:S35)*'3k EBIT'!$E$12)</f>
        <v>9.7291299567354539</v>
      </c>
      <c r="T36" s="129">
        <f>IF(T30="-","-",SUM(T27:T35)*'3k EBIT'!$E$12)</f>
        <v>8.5014400823028868</v>
      </c>
      <c r="U36" s="129">
        <f>IF(U30="-","-",SUM(U27:U35)*'3k EBIT'!$E$12)</f>
        <v>9.4121365492712794</v>
      </c>
      <c r="V36" s="129">
        <f>IF(V30="-","-",SUM(V27:V35)*'3k EBIT'!$E$12)</f>
        <v>11.024068200977959</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5.2003101615279226</v>
      </c>
      <c r="M37" s="129">
        <f>IF(M32="-","-",SUM(M27:M30,M32:M36)*'3l HAP'!$E$13)</f>
        <v>5.5518068492656294</v>
      </c>
      <c r="N37" s="129">
        <f>IF(N32="-","-",SUM(N27:N30,N32:N36)*'3l HAP'!$E$13)</f>
        <v>6.1713371988768664</v>
      </c>
      <c r="O37" s="30"/>
      <c r="P37" s="129">
        <f>IF(P32="-","-",SUM(P27:P30,P32:P36)*'3l HAP'!$E$13)</f>
        <v>6.1713371988768664</v>
      </c>
      <c r="Q37" s="129">
        <f>IF(Q32="-","-",SUM(Q27:Q30,Q32:Q36)*'3l HAP'!$E$13)</f>
        <v>6.8298222765922807</v>
      </c>
      <c r="R37" s="129">
        <f>IF(R32="-","-",SUM(R27:R30,R32:R36)*'3l HAP'!$E$13)</f>
        <v>6.055984359602733</v>
      </c>
      <c r="S37" s="129">
        <f>IF(S32="-","-",SUM(S27:S30,S32:S36)*'3l HAP'!$E$13)</f>
        <v>5.7684527514593604</v>
      </c>
      <c r="T37" s="129">
        <f>IF(T32="-","-",SUM(T27:T30,T32:T36)*'3l HAP'!$E$13)</f>
        <v>4.8614247951315708</v>
      </c>
      <c r="U37" s="129">
        <f>IF(U32="-","-",SUM(U27:U30,U32:U36)*'3l HAP'!$E$13)</f>
        <v>5.5720567670095509</v>
      </c>
      <c r="V37" s="129">
        <f>IF(V32="-","-",SUM(V27:V30,V32:V36)*'3l HAP'!$E$13)</f>
        <v>6.8205017613581003</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474.56920674211091</v>
      </c>
      <c r="M38" s="129">
        <f t="shared" si="2"/>
        <v>502.6183622686915</v>
      </c>
      <c r="N38" s="129">
        <f t="shared" si="2"/>
        <v>545.62464909753862</v>
      </c>
      <c r="O38" s="30"/>
      <c r="P38" s="129">
        <f t="shared" ref="P38:Z38" si="3">IF(P27="-","-",SUM(P27:P37))</f>
        <v>545.62464909753862</v>
      </c>
      <c r="Q38" s="129">
        <f t="shared" si="3"/>
        <v>592.31174788315104</v>
      </c>
      <c r="R38" s="129">
        <f t="shared" si="3"/>
        <v>538.23973900807835</v>
      </c>
      <c r="S38" s="129">
        <f t="shared" si="3"/>
        <v>517.82771265116537</v>
      </c>
      <c r="T38" s="129">
        <f t="shared" si="3"/>
        <v>452.30545483524565</v>
      </c>
      <c r="U38" s="129">
        <f t="shared" si="3"/>
        <v>500.94746000728037</v>
      </c>
      <c r="V38" s="129">
        <f t="shared" si="3"/>
        <v>587.03437794343677</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25" x14ac:dyDescent="0.3">
      <c r="A46" s="256"/>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3">
      <c r="A47" s="256"/>
      <c r="B47" s="135" t="s">
        <v>349</v>
      </c>
      <c r="C47" s="135" t="s">
        <v>404</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3">
      <c r="A48" s="256"/>
      <c r="B48" s="135" t="s">
        <v>388</v>
      </c>
      <c r="C48" s="135" t="s">
        <v>515</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f>IF('3c AA'!W198="-","-",'3c AA'!W198)</f>
        <v>10.705717509101307</v>
      </c>
      <c r="U53" s="129">
        <f>IF('3c AA'!X198="-","-",'3c AA'!X198)</f>
        <v>13.71215092385904</v>
      </c>
      <c r="V53" s="129">
        <f>IF('3c AA'!Y198="-","-",'3c AA'!Y198)</f>
        <v>4.43</v>
      </c>
      <c r="W53" s="129" t="str">
        <f>IF('3c AA'!Z198="-","-",'3c AA'!Z198)</f>
        <v>-</v>
      </c>
      <c r="X53" s="129" t="str">
        <f>IF('3c AA'!AA198="-","-",'3c AA'!AA198)</f>
        <v>-</v>
      </c>
      <c r="Y53" s="129" t="str">
        <f>IF('3c AA'!AB198="-","-",'3c AA'!AB198)</f>
        <v>-</v>
      </c>
      <c r="Z53" s="129" t="str">
        <f>IF('3c AA'!AC198="-","-",'3c AA'!AC198)</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f>IF('3i SMNCC'!R$47="-","-",'3i SMNCC'!R$47)</f>
        <v>7.9767627265742567</v>
      </c>
      <c r="W57" s="129" t="str">
        <f>IF('3i SMNCC'!S$47="-","-",'3i SMNCC'!S$47)</f>
        <v>-</v>
      </c>
      <c r="X57" s="129" t="str">
        <f>IF('3i SMNCC'!T$47="-","-",'3i SMNCC'!T$47)</f>
        <v>-</v>
      </c>
      <c r="Y57" s="129" t="str">
        <f>IF('3i SMNCC'!U$47="-","-",'3i SMNCC'!U$47)</f>
        <v>-</v>
      </c>
      <c r="Z57" s="129" t="str">
        <f>IF('3i SMNCC'!V$47="-","-",'3i SMNCC'!V$47)</f>
        <v>-</v>
      </c>
      <c r="AA57" s="28"/>
    </row>
    <row r="58" spans="1:27" s="29" customFormat="1" ht="12.4" customHeight="1" x14ac:dyDescent="0.3">
      <c r="A58" s="256"/>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f>IF('3g CPIH'!P$16="-","-",'3j PAAC PAP'!$G$20*('3g CPIH'!P$16/'3g CPIH'!$G$16))</f>
        <v>14.30826457925636</v>
      </c>
      <c r="U58" s="129">
        <f>IF('3g CPIH'!Q$16="-","-",'3j PAAC PAP'!$G$20*('3g CPIH'!Q$16/'3g CPIH'!$G$16))</f>
        <v>14.387170450097848</v>
      </c>
      <c r="V58" s="129">
        <f>IF('3g CPIH'!R$16="-","-",'3j PAAC PAP'!$G$20*('3g CPIH'!R$16/'3g CPIH'!$G$16))</f>
        <v>14.650190019569473</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3">
      <c r="A59" s="256"/>
      <c r="B59" s="132" t="s">
        <v>349</v>
      </c>
      <c r="C59" s="132" t="s">
        <v>404</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24.796450143675624</v>
      </c>
      <c r="M59" s="129">
        <f>IF(M51="-","-",SUM(M51:M57)*'3j PAAC PAP'!$G$38)</f>
        <v>26.269009057831614</v>
      </c>
      <c r="N59" s="129">
        <f>IF(N51="-","-",SUM(N51:N57)*'3j PAAC PAP'!$G$38)</f>
        <v>28.524465051299551</v>
      </c>
      <c r="O59" s="30"/>
      <c r="P59" s="129">
        <f>IF(P51="-","-",SUM(P51:P57)*'3j PAAC PAP'!$G$38)</f>
        <v>28.524465051299551</v>
      </c>
      <c r="Q59" s="129">
        <f>IF(Q51="-","-",SUM(Q51:Q57)*'3j PAAC PAP'!$G$38)</f>
        <v>31.335864793728163</v>
      </c>
      <c r="R59" s="129">
        <f>IF(R51="-","-",SUM(R51:R57)*'3j PAAC PAP'!$G$38)</f>
        <v>28.485979151884848</v>
      </c>
      <c r="S59" s="129">
        <f>IF(S51="-","-",SUM(S51:S57)*'3j PAAC PAP'!$G$38)</f>
        <v>27.434654937176994</v>
      </c>
      <c r="T59" s="129">
        <f>IF(T51="-","-",SUM(T51:T57)*'3j PAAC PAP'!$G$38)</f>
        <v>23.984431304877592</v>
      </c>
      <c r="U59" s="129">
        <f>IF(U51="-","-",SUM(U51:U57)*'3j PAAC PAP'!$G$38)</f>
        <v>26.154081507909211</v>
      </c>
      <c r="V59" s="129">
        <f>IF(V51="-","-",SUM(V51:V57)*'3j PAAC PAP'!$G$38)</f>
        <v>30.667029227530911</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3">
      <c r="A60" s="256"/>
      <c r="B60" s="132" t="s">
        <v>388</v>
      </c>
      <c r="C60" s="132" t="s">
        <v>515</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9.0924124880192654</v>
      </c>
      <c r="M60" s="129">
        <f>IF(M54="-","-",SUM(M51:M59)*'3k EBIT'!$E$12)</f>
        <v>9.6205385120734608</v>
      </c>
      <c r="N60" s="129">
        <f>IF(N54="-","-",SUM(N51:N59)*'3k EBIT'!$E$12)</f>
        <v>10.425887217850422</v>
      </c>
      <c r="O60" s="30"/>
      <c r="P60" s="129">
        <f>IF(P54="-","-",SUM(P51:P59)*'3k EBIT'!$E$12)</f>
        <v>10.425887217850422</v>
      </c>
      <c r="Q60" s="129">
        <f>IF(Q54="-","-",SUM(Q51:Q59)*'3k EBIT'!$E$12)</f>
        <v>11.429944122078803</v>
      </c>
      <c r="R60" s="129">
        <f>IF(R54="-","-",SUM(R51:R59)*'3k EBIT'!$E$12)</f>
        <v>10.417278455466507</v>
      </c>
      <c r="S60" s="129">
        <f>IF(S54="-","-",SUM(S51:S59)*'3k EBIT'!$E$12)</f>
        <v>10.044482146283658</v>
      </c>
      <c r="T60" s="129">
        <f>IF(T54="-","-",SUM(T51:T59)*'3k EBIT'!$E$12)</f>
        <v>8.8167922711030631</v>
      </c>
      <c r="U60" s="129">
        <f>IF(U54="-","-",SUM(U51:U59)*'3k EBIT'!$E$12)</f>
        <v>9.5908256541025931</v>
      </c>
      <c r="V60" s="129">
        <f>IF(V54="-","-",SUM(V51:V59)*'3k EBIT'!$E$12)</f>
        <v>11.202757305687971</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5.2100349658397818</v>
      </c>
      <c r="M61" s="129">
        <f>IF(M56="-","-",SUM(M51:M54,M56:M60)*'3l HAP'!$E$13)</f>
        <v>5.5616359438074348</v>
      </c>
      <c r="N61" s="129">
        <f>IF(N56="-","-",SUM(N51:N54,N56:N60)*'3l HAP'!$E$13)</f>
        <v>6.1811662934197988</v>
      </c>
      <c r="O61" s="30"/>
      <c r="P61" s="129">
        <f>IF(P56="-","-",SUM(P51:P54,P56:P60)*'3l HAP'!$E$13)</f>
        <v>6.1811662934197988</v>
      </c>
      <c r="Q61" s="129">
        <f>IF(Q56="-","-",SUM(Q51:Q54,Q56:Q60)*'3l HAP'!$E$13)</f>
        <v>6.8468732123285356</v>
      </c>
      <c r="R61" s="129">
        <f>IF(R56="-","-",SUM(R51:R54,R56:R60)*'3l HAP'!$E$13)</f>
        <v>6.073035295332037</v>
      </c>
      <c r="S61" s="129">
        <f>IF(S56="-","-",SUM(S51:S54,S56:S60)*'3l HAP'!$E$13)</f>
        <v>5.7860372835006322</v>
      </c>
      <c r="T61" s="129">
        <f>IF(T56="-","-",SUM(T51:T54,T56:T60)*'3l HAP'!$E$13)</f>
        <v>4.879009327131131</v>
      </c>
      <c r="U61" s="129">
        <f>IF(U56="-","-",SUM(U51:U54,U56:U60)*'3l HAP'!$E$13)</f>
        <v>5.5820207513847162</v>
      </c>
      <c r="V61" s="129">
        <f>IF(V56="-","-",SUM(V51:V54,V56:V60)*'3l HAP'!$E$13)</f>
        <v>6.8304657457265012</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483.7578629856261</v>
      </c>
      <c r="M62" s="129">
        <f t="shared" si="6"/>
        <v>511.90555901151191</v>
      </c>
      <c r="N62" s="129">
        <f t="shared" si="6"/>
        <v>554.91184584142422</v>
      </c>
      <c r="O62" s="30"/>
      <c r="P62" s="129">
        <f t="shared" ref="P62:Z62" si="7">IF(P51="-","-",SUM(P51:P61))</f>
        <v>554.91184584142422</v>
      </c>
      <c r="Q62" s="129">
        <f t="shared" si="7"/>
        <v>608.42263115508081</v>
      </c>
      <c r="R62" s="129">
        <f t="shared" si="7"/>
        <v>554.3506222734394</v>
      </c>
      <c r="S62" s="129">
        <f t="shared" si="7"/>
        <v>534.44277398800705</v>
      </c>
      <c r="T62" s="129">
        <f t="shared" si="7"/>
        <v>468.92051613267574</v>
      </c>
      <c r="U62" s="129">
        <f t="shared" si="7"/>
        <v>510.36210983498927</v>
      </c>
      <c r="V62" s="129">
        <f t="shared" si="7"/>
        <v>596.44902776475465</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25" x14ac:dyDescent="0.3">
      <c r="A70" s="256"/>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3">
      <c r="A71" s="256"/>
      <c r="B71" s="135" t="s">
        <v>349</v>
      </c>
      <c r="C71" s="135" t="s">
        <v>404</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3">
      <c r="A72" s="256"/>
      <c r="B72" s="135" t="s">
        <v>388</v>
      </c>
      <c r="C72" s="135" t="s">
        <v>515</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f>IF('3c AA'!W200="-","-",'3c AA'!W200)</f>
        <v>10.705717509101307</v>
      </c>
      <c r="U77" s="129">
        <f>IF('3c AA'!X200="-","-",'3c AA'!X200)</f>
        <v>13.71215092385904</v>
      </c>
      <c r="V77" s="129">
        <f>IF('3c AA'!Y200="-","-",'3c AA'!Y200)</f>
        <v>4.43</v>
      </c>
      <c r="W77" s="129" t="str">
        <f>IF('3c AA'!Z200="-","-",'3c AA'!Z200)</f>
        <v>-</v>
      </c>
      <c r="X77" s="129" t="str">
        <f>IF('3c AA'!AA200="-","-",'3c AA'!AA200)</f>
        <v>-</v>
      </c>
      <c r="Y77" s="129" t="str">
        <f>IF('3c AA'!AB200="-","-",'3c AA'!AB200)</f>
        <v>-</v>
      </c>
      <c r="Z77" s="129" t="str">
        <f>IF('3c AA'!AC200="-","-",'3c AA'!AC200)</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f>IF('3i SMNCC'!R$47="-","-",'3i SMNCC'!R$47)</f>
        <v>7.9767627265742567</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3">
      <c r="A82" s="256"/>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f>IF('3g CPIH'!P$16="-","-",'3j PAAC PAP'!$G$20*('3g CPIH'!P$16/'3g CPIH'!$G$16))</f>
        <v>14.30826457925636</v>
      </c>
      <c r="U82" s="129">
        <f>IF('3g CPIH'!Q$16="-","-",'3j PAAC PAP'!$G$20*('3g CPIH'!Q$16/'3g CPIH'!$G$16))</f>
        <v>14.387170450097848</v>
      </c>
      <c r="V82" s="129">
        <f>IF('3g CPIH'!R$16="-","-",'3j PAAC PAP'!$G$20*('3g CPIH'!R$16/'3g CPIH'!$G$16))</f>
        <v>14.650190019569473</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3">
      <c r="A83" s="256"/>
      <c r="B83" s="132" t="s">
        <v>349</v>
      </c>
      <c r="C83" s="132" t="s">
        <v>404</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24.385512365935949</v>
      </c>
      <c r="M83" s="129">
        <f>IF(M75="-","-",SUM(M75:M81)*'3j PAAC PAP'!$G$38)</f>
        <v>25.551417191773229</v>
      </c>
      <c r="N83" s="129">
        <f>IF(N75="-","-",SUM(N75:N81)*'3j PAAC PAP'!$G$38)</f>
        <v>27.806873185179448</v>
      </c>
      <c r="O83" s="30"/>
      <c r="P83" s="129">
        <f>IF(P75="-","-",SUM(P75:P81)*'3j PAAC PAP'!$G$38)</f>
        <v>27.806873185179448</v>
      </c>
      <c r="Q83" s="129">
        <f>IF(Q75="-","-",SUM(Q75:Q81)*'3j PAAC PAP'!$G$38)</f>
        <v>30.688020218798833</v>
      </c>
      <c r="R83" s="129">
        <f>IF(R75="-","-",SUM(R75:R81)*'3j PAAC PAP'!$G$38)</f>
        <v>27.83813457733612</v>
      </c>
      <c r="S83" s="129">
        <f>IF(S75="-","-",SUM(S75:S81)*'3j PAAC PAP'!$G$38)</f>
        <v>26.810839769906156</v>
      </c>
      <c r="T83" s="129">
        <f>IF(T75="-","-",SUM(T75:T81)*'3j PAAC PAP'!$G$38)</f>
        <v>23.36061613989035</v>
      </c>
      <c r="U83" s="129">
        <f>IF(U75="-","-",SUM(U75:U81)*'3j PAAC PAP'!$G$38)</f>
        <v>25.442748454749253</v>
      </c>
      <c r="V83" s="129">
        <f>IF(V75="-","-",SUM(V75:V81)*'3j PAAC PAP'!$G$38)</f>
        <v>29.95569617474127</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3">
      <c r="A84" s="256"/>
      <c r="B84" s="132" t="s">
        <v>388</v>
      </c>
      <c r="C84" s="132" t="s">
        <v>515</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8.9460978688916626</v>
      </c>
      <c r="M84" s="129">
        <f>IF(M78="-","-",SUM(M75:M83)*'3k EBIT'!$E$12)</f>
        <v>9.3650395381195235</v>
      </c>
      <c r="N84" s="129">
        <f>IF(N78="-","-",SUM(N75:N83)*'3k EBIT'!$E$12)</f>
        <v>10.170388243874511</v>
      </c>
      <c r="O84" s="30"/>
      <c r="P84" s="129">
        <f>IF(P78="-","-",SUM(P75:P83)*'3k EBIT'!$E$12)</f>
        <v>10.170388243874511</v>
      </c>
      <c r="Q84" s="129">
        <f>IF(Q78="-","-",SUM(Q75:Q83)*'3k EBIT'!$E$12)</f>
        <v>11.199278709042192</v>
      </c>
      <c r="R84" s="129">
        <f>IF(R78="-","-",SUM(R75:R83)*'3k EBIT'!$E$12)</f>
        <v>10.186613042565412</v>
      </c>
      <c r="S84" s="129">
        <f>IF(S78="-","-",SUM(S75:S83)*'3k EBIT'!$E$12)</f>
        <v>9.8223724169049333</v>
      </c>
      <c r="T84" s="129">
        <f>IF(T78="-","-",SUM(T75:T83)*'3k EBIT'!$E$12)</f>
        <v>8.5946825425374129</v>
      </c>
      <c r="U84" s="129">
        <f>IF(U78="-","-",SUM(U75:U83)*'3k EBIT'!$E$12)</f>
        <v>9.3375551338830913</v>
      </c>
      <c r="V84" s="129">
        <f>IF(V78="-","-",SUM(V75:V83)*'3k EBIT'!$E$12)</f>
        <v>10.949486785600323</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516</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5.2018762334972486</v>
      </c>
      <c r="M85" s="129">
        <f>IF(M80="-","-",SUM(M75:M78,M80:M84)*'3l HAP'!$E$13)</f>
        <v>5.5473889208188139</v>
      </c>
      <c r="N85" s="129">
        <f>IF(N80="-","-",SUM(N75:N78,N80:N84)*'3l HAP'!$E$13)</f>
        <v>6.1669192704299531</v>
      </c>
      <c r="O85" s="30"/>
      <c r="P85" s="129">
        <f>IF(P80="-","-",SUM(P75:P78,P80:P84)*'3l HAP'!$E$13)</f>
        <v>6.1669192704299531</v>
      </c>
      <c r="Q85" s="129">
        <f>IF(Q80="-","-",SUM(Q75:Q78,Q80:Q84)*'3l HAP'!$E$13)</f>
        <v>6.8340109475947273</v>
      </c>
      <c r="R85" s="129">
        <f>IF(R80="-","-",SUM(R75:R78,R80:R84)*'3l HAP'!$E$13)</f>
        <v>6.0601730306057835</v>
      </c>
      <c r="S85" s="129">
        <f>IF(S80="-","-",SUM(S75:S78,S80:S84)*'3l HAP'!$E$13)</f>
        <v>5.773652097088787</v>
      </c>
      <c r="T85" s="129">
        <f>IF(T80="-","-",SUM(T75:T78,T80:T84)*'3l HAP'!$E$13)</f>
        <v>4.866624140764622</v>
      </c>
      <c r="U85" s="129">
        <f>IF(U80="-","-",SUM(U75:U78,U80:U84)*'3l HAP'!$E$13)</f>
        <v>5.5678979904668671</v>
      </c>
      <c r="V85" s="129">
        <f>IF(V80="-","-",SUM(V75:V78,V80:V84)*'3l HAP'!$E$13)</f>
        <v>6.8163429848160044</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476.04893800633681</v>
      </c>
      <c r="M86" s="129">
        <f t="shared" si="10"/>
        <v>498.44400312434129</v>
      </c>
      <c r="N86" s="129">
        <f t="shared" si="10"/>
        <v>541.45028995309588</v>
      </c>
      <c r="O86" s="30"/>
      <c r="P86" s="129">
        <f t="shared" ref="P86:Z86" si="11">IF(P75="-","-",SUM(P75:P85))</f>
        <v>541.45028995309588</v>
      </c>
      <c r="Q86" s="129">
        <f t="shared" si="11"/>
        <v>596.26948900825778</v>
      </c>
      <c r="R86" s="129">
        <f t="shared" si="11"/>
        <v>542.19748013375636</v>
      </c>
      <c r="S86" s="129">
        <f t="shared" si="11"/>
        <v>522.74040787339754</v>
      </c>
      <c r="T86" s="129">
        <f t="shared" si="11"/>
        <v>457.21815006090486</v>
      </c>
      <c r="U86" s="129">
        <f t="shared" si="11"/>
        <v>497.01796520009816</v>
      </c>
      <c r="V86" s="129">
        <f t="shared" si="11"/>
        <v>583.1048831368106</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3">
      <c r="A94" s="256"/>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3">
      <c r="A95" s="256"/>
      <c r="B95" s="135" t="s">
        <v>349</v>
      </c>
      <c r="C95" s="135" t="s">
        <v>404</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3">
      <c r="A96" s="256"/>
      <c r="B96" s="135" t="s">
        <v>388</v>
      </c>
      <c r="C96" s="135" t="s">
        <v>515</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f>IF('3c AA'!W202="-","-",'3c AA'!W202)</f>
        <v>10.705717509101307</v>
      </c>
      <c r="U101" s="129">
        <f>IF('3c AA'!X202="-","-",'3c AA'!X202)</f>
        <v>13.71215092385904</v>
      </c>
      <c r="V101" s="129">
        <f>IF('3c AA'!Y202="-","-",'3c AA'!Y202)</f>
        <v>4.43</v>
      </c>
      <c r="W101" s="129" t="str">
        <f>IF('3c AA'!Z202="-","-",'3c AA'!Z202)</f>
        <v>-</v>
      </c>
      <c r="X101" s="129" t="str">
        <f>IF('3c AA'!AA202="-","-",'3c AA'!AA202)</f>
        <v>-</v>
      </c>
      <c r="Y101" s="129" t="str">
        <f>IF('3c AA'!AB202="-","-",'3c AA'!AB202)</f>
        <v>-</v>
      </c>
      <c r="Z101" s="129" t="str">
        <f>IF('3c AA'!AC202="-","-",'3c AA'!AC202)</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f>IF('3i SMNCC'!R$47="-","-",'3i SMNCC'!R$47)</f>
        <v>7.9767627265742567</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3">
      <c r="A106" s="256"/>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f>IF('3g CPIH'!P$16="-","-",'3j PAAC PAP'!$G$20*('3g CPIH'!P$16/'3g CPIH'!$G$16))</f>
        <v>14.30826457925636</v>
      </c>
      <c r="U106" s="129">
        <f>IF('3g CPIH'!Q$16="-","-",'3j PAAC PAP'!$G$20*('3g CPIH'!Q$16/'3g CPIH'!$G$16))</f>
        <v>14.387170450097848</v>
      </c>
      <c r="V106" s="129">
        <f>IF('3g CPIH'!R$16="-","-",'3j PAAC PAP'!$G$20*('3g CPIH'!R$16/'3g CPIH'!$G$16))</f>
        <v>14.650190019569473</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3">
      <c r="A107" s="256"/>
      <c r="B107" s="132" t="s">
        <v>349</v>
      </c>
      <c r="C107" s="132" t="s">
        <v>404</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25.427018844310624</v>
      </c>
      <c r="M107" s="129">
        <f>IF(M99="-","-",SUM(M99:M105)*'3j PAAC PAP'!$G$38)</f>
        <v>27.038792973134026</v>
      </c>
      <c r="N107" s="129">
        <f>IF(N99="-","-",SUM(N99:N105)*'3j PAAC PAP'!$G$38)</f>
        <v>29.294248966550121</v>
      </c>
      <c r="O107" s="30"/>
      <c r="P107" s="129">
        <f>IF(P99="-","-",SUM(P99:P105)*'3j PAAC PAP'!$G$38)</f>
        <v>29.294248966550121</v>
      </c>
      <c r="Q107" s="129">
        <f>IF(Q99="-","-",SUM(Q99:Q105)*'3j PAAC PAP'!$G$38)</f>
        <v>32.120098179196908</v>
      </c>
      <c r="R107" s="129">
        <f>IF(R99="-","-",SUM(R99:R105)*'3j PAAC PAP'!$G$38)</f>
        <v>29.270212537673299</v>
      </c>
      <c r="S107" s="129">
        <f>IF(S99="-","-",SUM(S99:S105)*'3j PAAC PAP'!$G$38)</f>
        <v>28.17812646474561</v>
      </c>
      <c r="T107" s="129">
        <f>IF(T99="-","-",SUM(T99:T105)*'3j PAAC PAP'!$G$38)</f>
        <v>24.727902834364428</v>
      </c>
      <c r="U107" s="129">
        <f>IF(U99="-","-",SUM(U99:U105)*'3j PAAC PAP'!$G$38)</f>
        <v>26.814566766049413</v>
      </c>
      <c r="V107" s="129">
        <f>IF(V99="-","-",SUM(V99:V105)*'3j PAAC PAP'!$G$38)</f>
        <v>31.327514485982181</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3">
      <c r="A108" s="256"/>
      <c r="B108" s="132" t="s">
        <v>388</v>
      </c>
      <c r="C108" s="132" t="s">
        <v>515</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9.3169268166231536</v>
      </c>
      <c r="M108" s="129">
        <f>IF(M102="-","-",SUM(M99:M107)*'3k EBIT'!$E$12)</f>
        <v>9.894620493529489</v>
      </c>
      <c r="N108" s="129">
        <f>IF(N102="-","-",SUM(N99:N107)*'3k EBIT'!$E$12)</f>
        <v>10.699969199287994</v>
      </c>
      <c r="O108" s="30"/>
      <c r="P108" s="129">
        <f>IF(P102="-","-",SUM(P99:P107)*'3k EBIT'!$E$12)</f>
        <v>10.699969199287994</v>
      </c>
      <c r="Q108" s="129">
        <f>IF(Q102="-","-",SUM(Q99:Q107)*'3k EBIT'!$E$12)</f>
        <v>11.709170845241497</v>
      </c>
      <c r="R108" s="129">
        <f>IF(R102="-","-",SUM(R99:R107)*'3k EBIT'!$E$12)</f>
        <v>10.696505178743033</v>
      </c>
      <c r="S108" s="129">
        <f>IF(S102="-","-",SUM(S99:S107)*'3k EBIT'!$E$12)</f>
        <v>10.309195587785087</v>
      </c>
      <c r="T108" s="129">
        <f>IF(T102="-","-",SUM(T99:T107)*'3k EBIT'!$E$12)</f>
        <v>9.0815057132874752</v>
      </c>
      <c r="U108" s="129">
        <f>IF(U102="-","-",SUM(U99:U107)*'3k EBIT'!$E$12)</f>
        <v>9.8259917892672206</v>
      </c>
      <c r="V108" s="129">
        <f>IF(V102="-","-",SUM(V99:V107)*'3k EBIT'!$E$12)</f>
        <v>11.437923440963354</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5.2225542364708684</v>
      </c>
      <c r="M109" s="129">
        <f>IF(M104="-","-",SUM(M99:M102,M104:M108)*'3l HAP'!$E$13)</f>
        <v>5.5769191844018753</v>
      </c>
      <c r="N109" s="129">
        <f>IF(N104="-","-",SUM(N99:N102,N104:N108)*'3l HAP'!$E$13)</f>
        <v>6.19644953401321</v>
      </c>
      <c r="O109" s="30"/>
      <c r="P109" s="129">
        <f>IF(P104="-","-",SUM(P99:P102,P104:P108)*'3l HAP'!$E$13)</f>
        <v>6.19644953401321</v>
      </c>
      <c r="Q109" s="129">
        <f>IF(Q104="-","-",SUM(Q99:Q102,Q104:Q108)*'3l HAP'!$E$13)</f>
        <v>6.8624433317790094</v>
      </c>
      <c r="R109" s="129">
        <f>IF(R104="-","-",SUM(R99:R102,R104:R108)*'3l HAP'!$E$13)</f>
        <v>6.0886054147888569</v>
      </c>
      <c r="S109" s="129">
        <f>IF(S104="-","-",SUM(S99:S102,S104:S108)*'3l HAP'!$E$13)</f>
        <v>5.8007981196327867</v>
      </c>
      <c r="T109" s="129">
        <f>IF(T104="-","-",SUM(T99:T102,T104:T108)*'3l HAP'!$E$13)</f>
        <v>4.8937701633013697</v>
      </c>
      <c r="U109" s="129">
        <f>IF(U104="-","-",SUM(U99:U102,U104:U108)*'3l HAP'!$E$13)</f>
        <v>5.5951339834340921</v>
      </c>
      <c r="V109" s="129">
        <f>IF(V104="-","-",SUM(V99:V102,V104:V108)*'3l HAP'!$E$13)</f>
        <v>6.8435789777820526</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495.58692098613579</v>
      </c>
      <c r="M110" s="129">
        <f t="shared" si="14"/>
        <v>526.34620373872701</v>
      </c>
      <c r="N110" s="129">
        <f t="shared" si="14"/>
        <v>569.35249056766691</v>
      </c>
      <c r="O110" s="30"/>
      <c r="P110" s="129">
        <f t="shared" ref="P110:Z110" si="15">IF(P99="-","-",SUM(P99:P109))</f>
        <v>569.35249056766691</v>
      </c>
      <c r="Q110" s="129">
        <f t="shared" si="15"/>
        <v>623.13433852860544</v>
      </c>
      <c r="R110" s="129">
        <f t="shared" si="15"/>
        <v>569.06232965296147</v>
      </c>
      <c r="S110" s="129">
        <f t="shared" si="15"/>
        <v>548.38981546418609</v>
      </c>
      <c r="T110" s="129">
        <f t="shared" si="15"/>
        <v>482.86755764483934</v>
      </c>
      <c r="U110" s="129">
        <f t="shared" si="15"/>
        <v>522.75238296328473</v>
      </c>
      <c r="V110" s="129">
        <f t="shared" si="15"/>
        <v>608.83930089888554</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3">
      <c r="A118" s="256"/>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3">
      <c r="A119" s="256"/>
      <c r="B119" s="135" t="s">
        <v>349</v>
      </c>
      <c r="C119" s="135" t="s">
        <v>404</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3">
      <c r="A120" s="256"/>
      <c r="B120" s="135" t="s">
        <v>388</v>
      </c>
      <c r="C120" s="135" t="s">
        <v>515</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f>IF('3c AA'!W204="-","-",'3c AA'!W204)</f>
        <v>10.705717509101307</v>
      </c>
      <c r="U125" s="129">
        <f>IF('3c AA'!X204="-","-",'3c AA'!X204)</f>
        <v>13.71215092385904</v>
      </c>
      <c r="V125" s="129">
        <f>IF('3c AA'!Y204="-","-",'3c AA'!Y204)</f>
        <v>4.43</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f>IF('3i SMNCC'!R$47="-","-",'3i SMNCC'!R$47)</f>
        <v>7.9767627265742567</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3">
      <c r="A130" s="256"/>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f>IF('3g CPIH'!P$16="-","-",'3j PAAC PAP'!$G$20*('3g CPIH'!P$16/'3g CPIH'!$G$16))</f>
        <v>14.30826457925636</v>
      </c>
      <c r="U130" s="129">
        <f>IF('3g CPIH'!Q$16="-","-",'3j PAAC PAP'!$G$20*('3g CPIH'!Q$16/'3g CPIH'!$G$16))</f>
        <v>14.387170450097848</v>
      </c>
      <c r="V130" s="129">
        <f>IF('3g CPIH'!R$16="-","-",'3j PAAC PAP'!$G$20*('3g CPIH'!R$16/'3g CPIH'!$G$16))</f>
        <v>14.650190019569473</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3">
      <c r="A131" s="256"/>
      <c r="B131" s="132" t="s">
        <v>349</v>
      </c>
      <c r="C131" s="132" t="s">
        <v>404</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24.724755791962782</v>
      </c>
      <c r="M131" s="129">
        <f>IF(M123="-","-",SUM(M123:M129)*'3j PAAC PAP'!$G$38)</f>
        <v>26.052106141506957</v>
      </c>
      <c r="N131" s="129">
        <f>IF(N123="-","-",SUM(N123:N129)*'3j PAAC PAP'!$G$38)</f>
        <v>28.307562134774919</v>
      </c>
      <c r="O131" s="30"/>
      <c r="P131" s="129">
        <f>IF(P123="-","-",SUM(P123:P129)*'3j PAAC PAP'!$G$38)</f>
        <v>28.307562134774919</v>
      </c>
      <c r="Q131" s="129">
        <f>IF(Q123="-","-",SUM(Q123:Q129)*'3j PAAC PAP'!$G$38)</f>
        <v>31.057453105587573</v>
      </c>
      <c r="R131" s="129">
        <f>IF(R123="-","-",SUM(R123:R129)*'3j PAAC PAP'!$G$38)</f>
        <v>28.207567464977398</v>
      </c>
      <c r="S131" s="129">
        <f>IF(S123="-","-",SUM(S123:S129)*'3j PAAC PAP'!$G$38)</f>
        <v>27.091090664233956</v>
      </c>
      <c r="T131" s="129">
        <f>IF(T123="-","-",SUM(T123:T129)*'3j PAAC PAP'!$G$38)</f>
        <v>23.640867039333394</v>
      </c>
      <c r="U131" s="129">
        <f>IF(U123="-","-",SUM(U123:U129)*'3j PAAC PAP'!$G$38)</f>
        <v>26.851660718130997</v>
      </c>
      <c r="V131" s="129">
        <f>IF(V123="-","-",SUM(V123:V129)*'3j PAAC PAP'!$G$38)</f>
        <v>31.364608438952516</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3">
      <c r="A132" s="256"/>
      <c r="B132" s="132" t="s">
        <v>388</v>
      </c>
      <c r="C132" s="132" t="s">
        <v>515</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9.0668856751227622</v>
      </c>
      <c r="M132" s="129">
        <f>IF(M126="-","-",SUM(M123:M131)*'3k EBIT'!$E$12)</f>
        <v>9.5433101108194567</v>
      </c>
      <c r="N132" s="129">
        <f>IF(N126="-","-",SUM(N123:N131)*'3k EBIT'!$E$12)</f>
        <v>10.348658816525219</v>
      </c>
      <c r="O132" s="30"/>
      <c r="P132" s="129">
        <f>IF(P126="-","-",SUM(P123:P131)*'3k EBIT'!$E$12)</f>
        <v>10.348658816525219</v>
      </c>
      <c r="Q132" s="129">
        <f>IF(Q126="-","-",SUM(Q123:Q131)*'3k EBIT'!$E$12)</f>
        <v>11.330815489186916</v>
      </c>
      <c r="R132" s="129">
        <f>IF(R126="-","-",SUM(R123:R131)*'3k EBIT'!$E$12)</f>
        <v>10.318149823013682</v>
      </c>
      <c r="S132" s="129">
        <f>IF(S126="-","-",SUM(S123:S131)*'3k EBIT'!$E$12)</f>
        <v>9.9221559001594652</v>
      </c>
      <c r="T132" s="129">
        <f>IF(T126="-","-",SUM(T123:T131)*'3k EBIT'!$E$12)</f>
        <v>8.6944660276132293</v>
      </c>
      <c r="U132" s="129">
        <f>IF(U126="-","-",SUM(U123:U131)*'3k EBIT'!$E$12)</f>
        <v>9.839199111068119</v>
      </c>
      <c r="V132" s="129">
        <f>IF(V126="-","-",SUM(V123:V131)*'3k EBIT'!$E$12)</f>
        <v>11.451130763080693</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5.2086115507687358</v>
      </c>
      <c r="M133" s="129">
        <f>IF(M128="-","-",SUM(M123:M126,M128:M132)*'3l HAP'!$E$13)</f>
        <v>5.5573295671867653</v>
      </c>
      <c r="N133" s="129">
        <f>IF(N128="-","-",SUM(N123:N126,N128:N132)*'3l HAP'!$E$13)</f>
        <v>6.1768599167951601</v>
      </c>
      <c r="O133" s="30"/>
      <c r="P133" s="129">
        <f>IF(P128="-","-",SUM(P123:P126,P128:P132)*'3l HAP'!$E$13)</f>
        <v>6.1768599167951601</v>
      </c>
      <c r="Q133" s="129">
        <f>IF(Q128="-","-",SUM(Q123:Q126,Q128:Q132)*'3l HAP'!$E$13)</f>
        <v>6.8413456444883005</v>
      </c>
      <c r="R133" s="129">
        <f>IF(R128="-","-",SUM(R123:R126,R128:R132)*'3l HAP'!$E$13)</f>
        <v>6.0675077275162836</v>
      </c>
      <c r="S133" s="129">
        <f>IF(S128="-","-",SUM(S123:S126,S128:S132)*'3l HAP'!$E$13)</f>
        <v>5.7792161804109687</v>
      </c>
      <c r="T133" s="129">
        <f>IF(T128="-","-",SUM(T123:T126,T128:T132)*'3l HAP'!$E$13)</f>
        <v>4.8721882241883634</v>
      </c>
      <c r="U133" s="129">
        <f>IF(U128="-","-",SUM(U123:U126,U128:U132)*'3l HAP'!$E$13)</f>
        <v>5.5958704443850049</v>
      </c>
      <c r="V133" s="129">
        <f>IF(V128="-","-",SUM(V123:V126,V128:V132)*'3l HAP'!$E$13)</f>
        <v>6.8443154387506118</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482.41292365726093</v>
      </c>
      <c r="M134" s="129">
        <f t="shared" si="18"/>
        <v>507.8366016162268</v>
      </c>
      <c r="N134" s="129">
        <f t="shared" si="18"/>
        <v>550.8428884423879</v>
      </c>
      <c r="O134" s="30"/>
      <c r="P134" s="129">
        <f t="shared" ref="P134:Z134" si="19">IF(P123="-","-",SUM(P123:P133))</f>
        <v>550.8428884423879</v>
      </c>
      <c r="Q134" s="129">
        <f t="shared" si="19"/>
        <v>603.19980927426366</v>
      </c>
      <c r="R134" s="129">
        <f t="shared" si="19"/>
        <v>549.12780041575513</v>
      </c>
      <c r="S134" s="129">
        <f t="shared" si="19"/>
        <v>527.99773206402074</v>
      </c>
      <c r="T134" s="129">
        <f t="shared" si="19"/>
        <v>462.47547434748674</v>
      </c>
      <c r="U134" s="129">
        <f t="shared" si="19"/>
        <v>523.44824133716099</v>
      </c>
      <c r="V134" s="129">
        <f t="shared" si="19"/>
        <v>609.5351592894342</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 customHeight="1" x14ac:dyDescent="0.3">
      <c r="A142" s="256"/>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3">
      <c r="A143" s="256"/>
      <c r="B143" s="135" t="s">
        <v>349</v>
      </c>
      <c r="C143" s="135" t="s">
        <v>404</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3">
      <c r="A144" s="256"/>
      <c r="B144" s="135" t="s">
        <v>388</v>
      </c>
      <c r="C144" s="135" t="s">
        <v>515</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f>IF('3c AA'!W206="-","-",'3c AA'!W206)</f>
        <v>10.705717509101307</v>
      </c>
      <c r="U149" s="129">
        <f>IF('3c AA'!X206="-","-",'3c AA'!X206)</f>
        <v>13.71215092385904</v>
      </c>
      <c r="V149" s="129">
        <f>IF('3c AA'!Y206="-","-",'3c AA'!Y206)</f>
        <v>4.43</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f>IF('3i SMNCC'!R$47="-","-",'3i SMNCC'!R$47)</f>
        <v>7.9767627265742567</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3">
      <c r="A154" s="256"/>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f>IF('3g CPIH'!P$16="-","-",'3j PAAC PAP'!$G$20*('3g CPIH'!P$16/'3g CPIH'!$G$16))</f>
        <v>14.30826457925636</v>
      </c>
      <c r="U154" s="129">
        <f>IF('3g CPIH'!Q$16="-","-",'3j PAAC PAP'!$G$20*('3g CPIH'!Q$16/'3g CPIH'!$G$16))</f>
        <v>14.387170450097848</v>
      </c>
      <c r="V154" s="129">
        <f>IF('3g CPIH'!R$16="-","-",'3j PAAC PAP'!$G$20*('3g CPIH'!R$16/'3g CPIH'!$G$16))</f>
        <v>14.650190019569473</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3">
      <c r="A155" s="256"/>
      <c r="B155" s="132" t="s">
        <v>349</v>
      </c>
      <c r="C155" s="132" t="s">
        <v>404</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24.298089389368659</v>
      </c>
      <c r="M155" s="129">
        <f>IF(M147="-","-",SUM(M147:M153)*'3j PAAC PAP'!$G$38)</f>
        <v>25.62904635393366</v>
      </c>
      <c r="N155" s="129">
        <f>IF(N147="-","-",SUM(N147:N153)*'3j PAAC PAP'!$G$38)</f>
        <v>27.884502347176934</v>
      </c>
      <c r="O155" s="30"/>
      <c r="P155" s="129">
        <f>IF(P147="-","-",SUM(P147:P153)*'3j PAAC PAP'!$G$38)</f>
        <v>27.884502347176934</v>
      </c>
      <c r="Q155" s="129">
        <f>IF(Q147="-","-",SUM(Q147:Q153)*'3j PAAC PAP'!$G$38)</f>
        <v>30.608352585926308</v>
      </c>
      <c r="R155" s="129">
        <f>IF(R147="-","-",SUM(R147:R153)*'3j PAAC PAP'!$G$38)</f>
        <v>27.758466945468371</v>
      </c>
      <c r="S155" s="129">
        <f>IF(S147="-","-",SUM(S147:S153)*'3j PAAC PAP'!$G$38)</f>
        <v>26.739129984509738</v>
      </c>
      <c r="T155" s="129">
        <f>IF(T147="-","-",SUM(T147:T153)*'3j PAAC PAP'!$G$38)</f>
        <v>23.288906360522617</v>
      </c>
      <c r="U155" s="129">
        <f>IF(U147="-","-",SUM(U147:U153)*'3j PAAC PAP'!$G$38)</f>
        <v>25.622249900507544</v>
      </c>
      <c r="V155" s="129">
        <f>IF(V147="-","-",SUM(V147:V153)*'3j PAAC PAP'!$G$38)</f>
        <v>30.135197621477179</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3">
      <c r="A156" s="256"/>
      <c r="B156" s="132" t="s">
        <v>388</v>
      </c>
      <c r="C156" s="132" t="s">
        <v>515</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8.9149708705665116</v>
      </c>
      <c r="M156" s="129">
        <f>IF(M150="-","-",SUM(M147:M155)*'3k EBIT'!$E$12)</f>
        <v>9.3926794435017307</v>
      </c>
      <c r="N156" s="129">
        <f>IF(N150="-","-",SUM(N147:N155)*'3k EBIT'!$E$12)</f>
        <v>10.1980281491987</v>
      </c>
      <c r="O156" s="30"/>
      <c r="P156" s="129">
        <f>IF(P150="-","-",SUM(P147:P155)*'3k EBIT'!$E$12)</f>
        <v>10.1980281491987</v>
      </c>
      <c r="Q156" s="129">
        <f>IF(Q150="-","-",SUM(Q147:Q155)*'3k EBIT'!$E$12)</f>
        <v>11.170913005054945</v>
      </c>
      <c r="R156" s="129">
        <f>IF(R150="-","-",SUM(R147:R155)*'3k EBIT'!$E$12)</f>
        <v>10.158247338935915</v>
      </c>
      <c r="S156" s="129">
        <f>IF(S150="-","-",SUM(S147:S155)*'3k EBIT'!$E$12)</f>
        <v>9.7968401088370065</v>
      </c>
      <c r="T156" s="129">
        <f>IF(T150="-","-",SUM(T147:T155)*'3k EBIT'!$E$12)</f>
        <v>8.5691502366160002</v>
      </c>
      <c r="U156" s="129">
        <f>IF(U150="-","-",SUM(U147:U155)*'3k EBIT'!$E$12)</f>
        <v>9.4014667212125378</v>
      </c>
      <c r="V156" s="129">
        <f>IF(V150="-","-",SUM(V147:V155)*'3k EBIT'!$E$12)</f>
        <v>11.01339837327785</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5.2001405433148475</v>
      </c>
      <c r="M157" s="129">
        <f>IF(M152="-","-",SUM(M147:M150,M152:M156)*'3l HAP'!$E$13)</f>
        <v>5.5489301652367065</v>
      </c>
      <c r="N157" s="129">
        <f>IF(N152="-","-",SUM(N147:N150,N152:N156)*'3l HAP'!$E$13)</f>
        <v>6.1684605148446101</v>
      </c>
      <c r="O157" s="30"/>
      <c r="P157" s="129">
        <f>IF(P152="-","-",SUM(P147:P150,P152:P156)*'3l HAP'!$E$13)</f>
        <v>6.1684605148446101</v>
      </c>
      <c r="Q157" s="129">
        <f>IF(Q152="-","-",SUM(Q147:Q150,Q152:Q156)*'3l HAP'!$E$13)</f>
        <v>6.8324292315097637</v>
      </c>
      <c r="R157" s="129">
        <f>IF(R152="-","-",SUM(R147:R150,R152:R156)*'3l HAP'!$E$13)</f>
        <v>6.0585913145407684</v>
      </c>
      <c r="S157" s="129">
        <f>IF(S152="-","-",SUM(S147:S150,S152:S156)*'3l HAP'!$E$13)</f>
        <v>5.7722283755983748</v>
      </c>
      <c r="T157" s="129">
        <f>IF(T152="-","-",SUM(T147:T150,T152:T156)*'3l HAP'!$E$13)</f>
        <v>4.8652004193939042</v>
      </c>
      <c r="U157" s="129">
        <f>IF(U152="-","-",SUM(U147:U150,U152:U156)*'3l HAP'!$E$13)</f>
        <v>5.5714618006843049</v>
      </c>
      <c r="V157" s="129">
        <f>IF(V152="-","-",SUM(V147:V150,V152:V156)*'3l HAP'!$E$13)</f>
        <v>6.8199067950528516</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474.40893992309816</v>
      </c>
      <c r="M158" s="129">
        <f t="shared" si="22"/>
        <v>499.90027563009994</v>
      </c>
      <c r="N158" s="129">
        <f t="shared" si="22"/>
        <v>542.90656245579771</v>
      </c>
      <c r="O158" s="30"/>
      <c r="P158" s="129">
        <f t="shared" ref="P158:Z158" si="23">IF(P147="-","-",SUM(P147:P157))</f>
        <v>542.90656245579771</v>
      </c>
      <c r="Q158" s="129">
        <f t="shared" si="23"/>
        <v>594.77497612002946</v>
      </c>
      <c r="R158" s="129">
        <f t="shared" si="23"/>
        <v>540.70296726437687</v>
      </c>
      <c r="S158" s="129">
        <f t="shared" si="23"/>
        <v>521.39517901918373</v>
      </c>
      <c r="T158" s="129">
        <f t="shared" si="23"/>
        <v>455.87292131978523</v>
      </c>
      <c r="U158" s="129">
        <f t="shared" si="23"/>
        <v>500.38529537508447</v>
      </c>
      <c r="V158" s="129">
        <f t="shared" si="23"/>
        <v>586.47221333013624</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25" x14ac:dyDescent="0.3">
      <c r="A166" s="256"/>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3">
      <c r="A167" s="256"/>
      <c r="B167" s="135" t="s">
        <v>349</v>
      </c>
      <c r="C167" s="135" t="s">
        <v>404</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3">
      <c r="A168" s="256"/>
      <c r="B168" s="135" t="s">
        <v>388</v>
      </c>
      <c r="C168" s="135" t="s">
        <v>515</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f>IF('3c AA'!W208="-","-",'3c AA'!W208)</f>
        <v>10.705717509101307</v>
      </c>
      <c r="U173" s="129">
        <f>IF('3c AA'!X208="-","-",'3c AA'!X208)</f>
        <v>13.71215092385904</v>
      </c>
      <c r="V173" s="129">
        <f>IF('3c AA'!Y208="-","-",'3c AA'!Y208)</f>
        <v>4.43</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f>IF('3i SMNCC'!R$47="-","-",'3i SMNCC'!R$47)</f>
        <v>7.9767627265742567</v>
      </c>
      <c r="W177" s="129" t="str">
        <f>IF('3i SMNCC'!S$47="-","-",'3i SMNCC'!S$47)</f>
        <v>-</v>
      </c>
      <c r="X177" s="129" t="str">
        <f>IF('3i SMNCC'!T$47="-","-",'3i SMNCC'!T$47)</f>
        <v>-</v>
      </c>
      <c r="Y177" s="129" t="str">
        <f>IF('3i SMNCC'!U$47="-","-",'3i SMNCC'!U$47)</f>
        <v>-</v>
      </c>
      <c r="Z177" s="129" t="str">
        <f>IF('3i SMNCC'!V$47="-","-",'3i SMNCC'!V$47)</f>
        <v>-</v>
      </c>
      <c r="AA177" s="28"/>
    </row>
    <row r="178" spans="1:27" s="29" customFormat="1" ht="12.4" customHeight="1" x14ac:dyDescent="0.3">
      <c r="A178" s="256"/>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f>IF('3g CPIH'!P$16="-","-",'3j PAAC PAP'!$G$20*('3g CPIH'!P$16/'3g CPIH'!$G$16))</f>
        <v>14.30826457925636</v>
      </c>
      <c r="U178" s="129">
        <f>IF('3g CPIH'!Q$16="-","-",'3j PAAC PAP'!$G$20*('3g CPIH'!Q$16/'3g CPIH'!$G$16))</f>
        <v>14.387170450097848</v>
      </c>
      <c r="V178" s="129">
        <f>IF('3g CPIH'!R$16="-","-",'3j PAAC PAP'!$G$20*('3g CPIH'!R$16/'3g CPIH'!$G$16))</f>
        <v>14.650190019569473</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3">
      <c r="A179" s="256"/>
      <c r="B179" s="132" t="s">
        <v>349</v>
      </c>
      <c r="C179" s="132" t="s">
        <v>404</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24.434676286749252</v>
      </c>
      <c r="M179" s="129">
        <f>IF(M171="-","-",SUM(M171:M177)*'3j PAAC PAP'!$G$38)</f>
        <v>25.936003957388014</v>
      </c>
      <c r="N179" s="129">
        <f>IF(N171="-","-",SUM(N171:N177)*'3j PAAC PAP'!$G$38)</f>
        <v>28.191459950794233</v>
      </c>
      <c r="O179" s="30"/>
      <c r="P179" s="129">
        <f>IF(P171="-","-",SUM(P171:P177)*'3j PAAC PAP'!$G$38)</f>
        <v>28.191459950794233</v>
      </c>
      <c r="Q179" s="129">
        <f>IF(Q171="-","-",SUM(Q171:Q177)*'3j PAAC PAP'!$G$38)</f>
        <v>30.785886726696962</v>
      </c>
      <c r="R179" s="129">
        <f>IF(R171="-","-",SUM(R171:R177)*'3j PAAC PAP'!$G$38)</f>
        <v>27.936001085234246</v>
      </c>
      <c r="S179" s="129">
        <f>IF(S171="-","-",SUM(S171:S177)*'3j PAAC PAP'!$G$38)</f>
        <v>27.480904881544202</v>
      </c>
      <c r="T179" s="129">
        <f>IF(T171="-","-",SUM(T171:T177)*'3j PAAC PAP'!$G$38)</f>
        <v>24.030681251528392</v>
      </c>
      <c r="U179" s="129">
        <f>IF(U171="-","-",SUM(U171:U177)*'3j PAAC PAP'!$G$38)</f>
        <v>25.801194148039382</v>
      </c>
      <c r="V179" s="129">
        <f>IF(V171="-","-",SUM(V171:V177)*'3j PAAC PAP'!$G$38)</f>
        <v>30.314141868031392</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35">
      <c r="A180" s="256"/>
      <c r="B180" s="132" t="s">
        <v>388</v>
      </c>
      <c r="C180" s="178" t="s">
        <v>515</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8.9636027096200692</v>
      </c>
      <c r="M180" s="129">
        <f>IF(M174="-","-",SUM(M171:M179)*'3k EBIT'!$E$12)</f>
        <v>9.5019718650570848</v>
      </c>
      <c r="N180" s="129">
        <f>IF(N174="-","-",SUM(N171:N179)*'3k EBIT'!$E$12)</f>
        <v>10.307320570812072</v>
      </c>
      <c r="O180" s="30"/>
      <c r="P180" s="129">
        <f>IF(P174="-","-",SUM(P171:P179)*'3k EBIT'!$E$12)</f>
        <v>10.307320570812072</v>
      </c>
      <c r="Q180" s="129">
        <f>IF(Q174="-","-",SUM(Q171:Q179)*'3k EBIT'!$E$12)</f>
        <v>11.234124132374225</v>
      </c>
      <c r="R180" s="129">
        <f>IF(R174="-","-",SUM(R171:R179)*'3k EBIT'!$E$12)</f>
        <v>10.221458465897442</v>
      </c>
      <c r="S180" s="129">
        <f>IF(S174="-","-",SUM(S171:S179)*'3k EBIT'!$E$12)</f>
        <v>10.060949464114554</v>
      </c>
      <c r="T180" s="129">
        <f>IF(T174="-","-",SUM(T171:T179)*'3k EBIT'!$E$12)</f>
        <v>8.8332595897470316</v>
      </c>
      <c r="U180" s="129">
        <f>IF(U174="-","-",SUM(U171:U179)*'3k EBIT'!$E$12)</f>
        <v>9.4651799178105946</v>
      </c>
      <c r="V180" s="129">
        <f>IF(V174="-","-",SUM(V171:V179)*'3k EBIT'!$E$12)</f>
        <v>11.077111569527823</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5.2028523308349808</v>
      </c>
      <c r="M181" s="129">
        <f>IF(M176="-","-",SUM(M171:M174,M176:M180)*'3l HAP'!$E$13)</f>
        <v>5.5550244818528736</v>
      </c>
      <c r="N181" s="129">
        <f>IF(N176="-","-",SUM(N171:N174,N176:N180)*'3l HAP'!$E$13)</f>
        <v>6.174554831464012</v>
      </c>
      <c r="O181" s="30"/>
      <c r="P181" s="129">
        <f>IF(P176="-","-",SUM(P171:P174,P176:P180)*'3l HAP'!$E$13)</f>
        <v>6.174554831464012</v>
      </c>
      <c r="Q181" s="129">
        <f>IF(Q176="-","-",SUM(Q171:Q174,Q176:Q180)*'3l HAP'!$E$13)</f>
        <v>6.8359539829798681</v>
      </c>
      <c r="R181" s="129">
        <f>IF(R176="-","-",SUM(R171:R174,R176:R180)*'3l HAP'!$E$13)</f>
        <v>6.0621160659909252</v>
      </c>
      <c r="S181" s="129">
        <f>IF(S176="-","-",SUM(S171:S174,S176:S180)*'3l HAP'!$E$13)</f>
        <v>5.7869555269364747</v>
      </c>
      <c r="T181" s="129">
        <f>IF(T176="-","-",SUM(T171:T174,T176:T180)*'3l HAP'!$E$13)</f>
        <v>4.8799275706123115</v>
      </c>
      <c r="U181" s="129">
        <f>IF(U176="-","-",SUM(U171:U174,U176:U180)*'3l HAP'!$E$13)</f>
        <v>5.5750145483238098</v>
      </c>
      <c r="V181" s="129">
        <f>IF(V176="-","-",SUM(V171:V174,V176:V180)*'3l HAP'!$E$13)</f>
        <v>6.8234595426729481</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476.97122112988444</v>
      </c>
      <c r="M182" s="129">
        <f t="shared" si="26"/>
        <v>505.658600284182</v>
      </c>
      <c r="N182" s="129">
        <f t="shared" si="26"/>
        <v>548.66488711293653</v>
      </c>
      <c r="O182" s="30"/>
      <c r="P182" s="129">
        <f t="shared" ref="P182:Z182" si="27">IF(P171="-","-",SUM(P171:P181))</f>
        <v>548.66488711293653</v>
      </c>
      <c r="Q182" s="129">
        <f t="shared" si="27"/>
        <v>598.10540093517147</v>
      </c>
      <c r="R182" s="129">
        <f t="shared" si="27"/>
        <v>544.03339206066994</v>
      </c>
      <c r="S182" s="129">
        <f t="shared" si="27"/>
        <v>535.31039281191806</v>
      </c>
      <c r="T182" s="129">
        <f t="shared" si="27"/>
        <v>469.78813499942544</v>
      </c>
      <c r="U182" s="129">
        <f t="shared" si="27"/>
        <v>503.74217287436414</v>
      </c>
      <c r="V182" s="129">
        <f t="shared" si="27"/>
        <v>589.8290908110763</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514</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3">
      <c r="A23" s="256"/>
      <c r="B23" s="135" t="s">
        <v>349</v>
      </c>
      <c r="C23" s="135" t="s">
        <v>404</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3">
      <c r="A24" s="256"/>
      <c r="B24" s="135" t="s">
        <v>388</v>
      </c>
      <c r="C24" s="135" t="s">
        <v>515</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516</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596</v>
      </c>
      <c r="C29" s="132" t="s">
        <v>597</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f>IF('3c AA'!W140="-","-",'3c AA'!W140)</f>
        <v>6.5144851219082414</v>
      </c>
      <c r="U29" s="129">
        <f>IF('3c AA'!X140="-","-",'3c AA'!X140)</f>
        <v>9.9756950960531068</v>
      </c>
      <c r="V29" s="129">
        <f>IF('3c AA'!Y140="-","-",'3c AA'!Y140)</f>
        <v>4.43</v>
      </c>
      <c r="W29" s="129" t="str">
        <f>IF('3c AA'!Z140="-","-",'3c AA'!Z140)</f>
        <v>-</v>
      </c>
      <c r="X29" s="129" t="str">
        <f>IF('3c AA'!AA140="-","-",'3c AA'!AA140)</f>
        <v>-</v>
      </c>
      <c r="Y29" s="129" t="str">
        <f>IF('3c AA'!AB140="-","-",'3c AA'!AB140)</f>
        <v>-</v>
      </c>
      <c r="Z29" s="129" t="str">
        <f>IF('3c AA'!AC140="-","-",'3c AA'!AC140)</f>
        <v>-</v>
      </c>
      <c r="AA29" s="28"/>
    </row>
    <row r="30" spans="1:27" s="29" customFormat="1" ht="12.4"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f>IF('3g CPIH'!P$16="-","-",'3j PAAC PAP'!$G$16*('3g CPIH'!P$16/'3g CPIH'!$G$16))</f>
        <v>3.6441612524461835</v>
      </c>
      <c r="U34" s="129">
        <f>IF('3g CPIH'!Q$16="-","-",'3j PAAC PAP'!$G$16*('3g CPIH'!Q$16/'3g CPIH'!$G$16))</f>
        <v>3.6642577299412915</v>
      </c>
      <c r="V34" s="129">
        <f>IF('3g CPIH'!R$16="-","-",'3j PAAC PAP'!$G$16*('3g CPIH'!R$16/'3g CPIH'!$G$16))</f>
        <v>3.7312459882583173</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3">
      <c r="A35" s="256"/>
      <c r="B35" s="132" t="s">
        <v>349</v>
      </c>
      <c r="C35" s="132" t="s">
        <v>404</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2.6671505476099453</v>
      </c>
      <c r="M35" s="129">
        <f>IF(M27="-","-",SUM(M27:M33)*'3j PAAC PAP'!$G$34)</f>
        <v>2.9559122876490354</v>
      </c>
      <c r="N35" s="129">
        <f>IF(N27="-","-",SUM(N27:N33)*'3j PAAC PAP'!$G$34)</f>
        <v>3.1138811392877823</v>
      </c>
      <c r="O35" s="30"/>
      <c r="P35" s="129">
        <f>IF(P27="-","-",SUM(P27:P33)*'3j PAAC PAP'!$G$34)</f>
        <v>3.1138811392877823</v>
      </c>
      <c r="Q35" s="129">
        <f>IF(Q27="-","-",SUM(Q27:Q33)*'3j PAAC PAP'!$G$34)</f>
        <v>3.4693514520379587</v>
      </c>
      <c r="R35" s="129">
        <f>IF(R27="-","-",SUM(R27:R33)*'3j PAAC PAP'!$G$34)</f>
        <v>3.3353360162338395</v>
      </c>
      <c r="S35" s="129">
        <f>IF(S27="-","-",SUM(S27:S33)*'3j PAAC PAP'!$G$34)</f>
        <v>3.3284273923222689</v>
      </c>
      <c r="T35" s="129">
        <f>IF(T27="-","-",SUM(T27:T33)*'3j PAAC PAP'!$G$34)</f>
        <v>3.1992654620235204</v>
      </c>
      <c r="U35" s="129">
        <f>IF(U27="-","-",SUM(U27:U33)*'3j PAAC PAP'!$G$34)</f>
        <v>3.5390841264405046</v>
      </c>
      <c r="V35" s="129">
        <f>IF(V27="-","-",SUM(V27:V33)*'3j PAAC PAP'!$G$34)</f>
        <v>3.8867200390011294</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3">
      <c r="A36" s="256"/>
      <c r="B36" s="132" t="s">
        <v>388</v>
      </c>
      <c r="C36" s="132" t="s">
        <v>515</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10.912232607938531</v>
      </c>
      <c r="M36" s="129">
        <f>IF(M27="-","-",SUM(M27:M35)*'3k EBIT'!$E$10)</f>
        <v>12.087360343437128</v>
      </c>
      <c r="N36" s="129">
        <f>IF(N27="-","-",SUM(N27:N35)*'3k EBIT'!$E$10)</f>
        <v>12.730272577529517</v>
      </c>
      <c r="O36" s="30"/>
      <c r="P36" s="129">
        <f>IF(P27="-","-",SUM(P27:P35)*'3k EBIT'!$E$10)</f>
        <v>12.730272577529517</v>
      </c>
      <c r="Q36" s="129">
        <f>IF(Q27="-","-",SUM(Q27:Q35)*'3k EBIT'!$E$10)</f>
        <v>14.176454174285283</v>
      </c>
      <c r="R36" s="129">
        <f>IF(R27="-","-",SUM(R27:R35)*'3k EBIT'!$E$10)</f>
        <v>13.632043443523738</v>
      </c>
      <c r="S36" s="129">
        <f>IF(S27="-","-",SUM(S27:S35)*'3k EBIT'!$E$10)</f>
        <v>13.604341024685295</v>
      </c>
      <c r="T36" s="129">
        <f>IF(T27="-","-",SUM(T27:T35)*'3k EBIT'!$E$10)</f>
        <v>13.079341120965134</v>
      </c>
      <c r="U36" s="129">
        <f>IF(U27="-","-",SUM(U27:U35)*'3k EBIT'!$E$10)</f>
        <v>14.461491207836559</v>
      </c>
      <c r="V36" s="129">
        <f>IF(V27="-","-",SUM(V27:V35)*'3k EBIT'!$E$10)</f>
        <v>15.87633576379571</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516</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6.5812597075219834</v>
      </c>
      <c r="M37" s="129">
        <f>IF(M27="-","-",SUM(M27:M30,M32:M36)*'3l HAP'!$E$11)</f>
        <v>7.4021318588232647</v>
      </c>
      <c r="N37" s="129">
        <f>IF(N27="-","-",SUM(N27:N30,N32:N36)*'3l HAP'!$E$11)</f>
        <v>7.9053134977047295</v>
      </c>
      <c r="O37" s="30"/>
      <c r="P37" s="129">
        <f>IF(P27="-","-",SUM(P27:P30,P32:P36)*'3l HAP'!$E$11)</f>
        <v>7.9053134977047295</v>
      </c>
      <c r="Q37" s="129">
        <f>IF(Q27="-","-",SUM(Q27:Q30,Q32:Q36)*'3l HAP'!$E$11)</f>
        <v>8.9142744741389031</v>
      </c>
      <c r="R37" s="129">
        <f>IF(R27="-","-",SUM(R27:R30,R32:R36)*'3l HAP'!$E$11)</f>
        <v>8.4823685433255971</v>
      </c>
      <c r="S37" s="129">
        <f>IF(S27="-","-",SUM(S27:S30,S32:S36)*'3l HAP'!$E$11)</f>
        <v>8.4814508140036953</v>
      </c>
      <c r="T37" s="129">
        <f>IF(T27="-","-",SUM(T27:T30,T32:T36)*'3l HAP'!$E$11)</f>
        <v>8.031183224276452</v>
      </c>
      <c r="U37" s="129">
        <f>IF(U27="-","-",SUM(U27:U30,U32:U36)*'3l HAP'!$E$11)</f>
        <v>8.8681976577728552</v>
      </c>
      <c r="V37" s="129">
        <f>IF(V27="-","-",SUM(V27:V30,V32:V36)*'3l HAP'!$E$11)</f>
        <v>9.9716237499546239</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580.90905447668172</v>
      </c>
      <c r="M38" s="129">
        <f t="shared" si="2"/>
        <v>643.57872926530911</v>
      </c>
      <c r="N38" s="129">
        <f t="shared" si="2"/>
        <v>677.91938293239639</v>
      </c>
      <c r="O38" s="30"/>
      <c r="P38" s="129">
        <f t="shared" ref="P38:Z38" si="3">IF(P27="-","-",SUM(P27:P37))</f>
        <v>677.91938293239639</v>
      </c>
      <c r="Q38" s="129">
        <f t="shared" si="3"/>
        <v>755.04313335129916</v>
      </c>
      <c r="R38" s="129">
        <f t="shared" si="3"/>
        <v>725.95804289988826</v>
      </c>
      <c r="S38" s="129">
        <f t="shared" si="3"/>
        <v>724.49910372867737</v>
      </c>
      <c r="T38" s="129">
        <f t="shared" si="3"/>
        <v>696.4172736722312</v>
      </c>
      <c r="U38" s="129">
        <f t="shared" si="3"/>
        <v>769.99899947261895</v>
      </c>
      <c r="V38" s="129">
        <f t="shared" si="3"/>
        <v>845.56789775186007</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3">
      <c r="A47" s="256"/>
      <c r="B47" s="135" t="s">
        <v>349</v>
      </c>
      <c r="C47" s="135" t="s">
        <v>404</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3">
      <c r="A48" s="256"/>
      <c r="B48" s="135" t="s">
        <v>388</v>
      </c>
      <c r="C48" s="135" t="s">
        <v>515</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516</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f>IF('3c AA'!W142="-","-",'3c AA'!W142)</f>
        <v>6.6841469186482252</v>
      </c>
      <c r="U53" s="129">
        <f>IF('3c AA'!X142="-","-",'3c AA'!X142)</f>
        <v>9.9756950960531068</v>
      </c>
      <c r="V53" s="129">
        <f>IF('3c AA'!Y142="-","-",'3c AA'!Y142)</f>
        <v>4.43</v>
      </c>
      <c r="W53" s="129" t="str">
        <f>IF('3c AA'!Z142="-","-",'3c AA'!Z142)</f>
        <v>-</v>
      </c>
      <c r="X53" s="129" t="str">
        <f>IF('3c AA'!AA142="-","-",'3c AA'!AA142)</f>
        <v>-</v>
      </c>
      <c r="Y53" s="129" t="str">
        <f>IF('3c AA'!AB142="-","-",'3c AA'!AB142)</f>
        <v>-</v>
      </c>
      <c r="Z53" s="129" t="str">
        <f>IF('3c AA'!AC142="-","-",'3c AA'!AC142)</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 customHeight="1" x14ac:dyDescent="0.3">
      <c r="A58" s="256"/>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f>IF('3g CPIH'!P$16="-","-",'3j PAAC PAP'!$G$16*('3g CPIH'!P$16/'3g CPIH'!$G$16))</f>
        <v>3.6441612524461835</v>
      </c>
      <c r="U58" s="129">
        <f>IF('3g CPIH'!Q$16="-","-",'3j PAAC PAP'!$G$16*('3g CPIH'!Q$16/'3g CPIH'!$G$16))</f>
        <v>3.6642577299412915</v>
      </c>
      <c r="V58" s="129">
        <f>IF('3g CPIH'!R$16="-","-",'3j PAAC PAP'!$G$16*('3g CPIH'!R$16/'3g CPIH'!$G$16))</f>
        <v>3.7312459882583173</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3">
      <c r="A59" s="256"/>
      <c r="B59" s="132" t="s">
        <v>349</v>
      </c>
      <c r="C59" s="132" t="s">
        <v>404</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2.8739855425046383</v>
      </c>
      <c r="M59" s="129">
        <f>IF(M51="-","-",SUM(M51:M57)*'3j PAAC PAP'!$G$34)</f>
        <v>3.1527844627034138</v>
      </c>
      <c r="N59" s="129">
        <f>IF(N51="-","-",SUM(N51:N57)*'3j PAAC PAP'!$G$34)</f>
        <v>3.3135769675206825</v>
      </c>
      <c r="O59" s="30"/>
      <c r="P59" s="129">
        <f>IF(P51="-","-",SUM(P51:P57)*'3j PAAC PAP'!$G$34)</f>
        <v>3.3135769675206825</v>
      </c>
      <c r="Q59" s="129">
        <f>IF(Q51="-","-",SUM(Q51:Q57)*'3j PAAC PAP'!$G$34)</f>
        <v>3.7410490417926963</v>
      </c>
      <c r="R59" s="129">
        <f>IF(R51="-","-",SUM(R51:R57)*'3j PAAC PAP'!$G$34)</f>
        <v>3.6027704168750878</v>
      </c>
      <c r="S59" s="129">
        <f>IF(S51="-","-",SUM(S51:S57)*'3j PAAC PAP'!$G$34)</f>
        <v>3.6372741753837468</v>
      </c>
      <c r="T59" s="129">
        <f>IF(T51="-","-",SUM(T51:T57)*'3j PAAC PAP'!$G$34)</f>
        <v>3.5040525068035557</v>
      </c>
      <c r="U59" s="129">
        <f>IF(U51="-","-",SUM(U51:U57)*'3j PAAC PAP'!$G$34)</f>
        <v>3.8003977051967008</v>
      </c>
      <c r="V59" s="129">
        <f>IF(V51="-","-",SUM(V51:V57)*'3j PAAC PAP'!$G$34)</f>
        <v>4.1586859466952726</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3">
      <c r="A60" s="256"/>
      <c r="B60" s="132" t="s">
        <v>388</v>
      </c>
      <c r="C60" s="132" t="s">
        <v>515</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11.753259102352919</v>
      </c>
      <c r="M60" s="129">
        <f>IF(M51="-","-",SUM(M51:M59)*'3k EBIT'!$E$10)</f>
        <v>12.887876306985843</v>
      </c>
      <c r="N60" s="129">
        <f>IF(N51="-","-",SUM(N51:N59)*'3k EBIT'!$E$10)</f>
        <v>13.542269998243563</v>
      </c>
      <c r="O60" s="30"/>
      <c r="P60" s="129">
        <f>IF(P51="-","-",SUM(P51:P59)*'3k EBIT'!$E$10)</f>
        <v>13.542269998243563</v>
      </c>
      <c r="Q60" s="129">
        <f>IF(Q51="-","-",SUM(Q51:Q59)*'3k EBIT'!$E$10)</f>
        <v>15.281223082315597</v>
      </c>
      <c r="R60" s="129">
        <f>IF(R51="-","-",SUM(R51:R59)*'3k EBIT'!$E$10)</f>
        <v>14.719477494863241</v>
      </c>
      <c r="S60" s="129">
        <f>IF(S51="-","-",SUM(S51:S59)*'3k EBIT'!$E$10)</f>
        <v>14.86016491174852</v>
      </c>
      <c r="T60" s="129">
        <f>IF(T51="-","-",SUM(T51:T59)*'3k EBIT'!$E$10)</f>
        <v>14.318657417246538</v>
      </c>
      <c r="U60" s="129">
        <f>IF(U51="-","-",SUM(U51:U59)*'3k EBIT'!$E$10)</f>
        <v>15.524036949654064</v>
      </c>
      <c r="V60" s="129">
        <f>IF(V51="-","-",SUM(V51:V59)*'3k EBIT'!$E$10)</f>
        <v>16.982195698497215</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516</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6.667457417471665</v>
      </c>
      <c r="M61" s="129">
        <f>IF(M51="-","-",SUM(M51:M54,M56:M60)*'3l HAP'!$E$11)</f>
        <v>7.5228092019338089</v>
      </c>
      <c r="N61" s="129">
        <f>IF(N51="-","-",SUM(N51:N54,N56:N60)*'3l HAP'!$E$11)</f>
        <v>8.0350404938453366</v>
      </c>
      <c r="O61" s="30"/>
      <c r="P61" s="129">
        <f>IF(P51="-","-",SUM(P51:P54,P56:P60)*'3l HAP'!$E$11)</f>
        <v>8.0350404938453366</v>
      </c>
      <c r="Q61" s="129">
        <f>IF(Q51="-","-",SUM(Q51:Q54,Q56:Q60)*'3l HAP'!$E$11)</f>
        <v>9.0889447506835257</v>
      </c>
      <c r="R61" s="129">
        <f>IF(R51="-","-",SUM(R51:R54,R56:R60)*'3l HAP'!$E$11)</f>
        <v>8.642412893567716</v>
      </c>
      <c r="S61" s="129">
        <f>IF(S51="-","-",SUM(S51:S54,S56:S60)*'3l HAP'!$E$11)</f>
        <v>8.6517039238391042</v>
      </c>
      <c r="T61" s="129">
        <f>IF(T51="-","-",SUM(T51:T54,T56:T60)*'3l HAP'!$E$11)</f>
        <v>8.1866411544316069</v>
      </c>
      <c r="U61" s="129">
        <f>IF(U51="-","-",SUM(U51:U54,U56:U60)*'3l HAP'!$E$11)</f>
        <v>9.0338146230877783</v>
      </c>
      <c r="V61" s="129">
        <f>IF(V51="-","-",SUM(V51:V54,V56:V60)*'3l HAP'!$E$11)</f>
        <v>10.173213543745073</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625.25978624064851</v>
      </c>
      <c r="M62" s="129">
        <f t="shared" si="6"/>
        <v>685.83180833966333</v>
      </c>
      <c r="N62" s="129">
        <f t="shared" si="6"/>
        <v>720.78579862940637</v>
      </c>
      <c r="O62" s="30"/>
      <c r="P62" s="129">
        <f t="shared" ref="P62:Z62" si="7">IF(P51="-","-",SUM(P51:P61))</f>
        <v>720.78579862940637</v>
      </c>
      <c r="Q62" s="129">
        <f t="shared" si="7"/>
        <v>813.36351161220171</v>
      </c>
      <c r="R62" s="129">
        <f t="shared" si="7"/>
        <v>783.35143473287746</v>
      </c>
      <c r="S62" s="129">
        <f t="shared" si="7"/>
        <v>790.7653235933592</v>
      </c>
      <c r="T62" s="129">
        <f t="shared" si="7"/>
        <v>761.79987814863694</v>
      </c>
      <c r="U62" s="129">
        <f t="shared" si="7"/>
        <v>826.08805343426934</v>
      </c>
      <c r="V62" s="129">
        <f t="shared" si="7"/>
        <v>903.97261796266855</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3">
      <c r="A71" s="256"/>
      <c r="B71" s="135" t="s">
        <v>349</v>
      </c>
      <c r="C71" s="135" t="s">
        <v>404</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3">
      <c r="A72" s="256"/>
      <c r="B72" s="135" t="s">
        <v>388</v>
      </c>
      <c r="C72" s="135" t="s">
        <v>515</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516</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f>IF('3c AA'!W144="-","-",'3c AA'!W144)</f>
        <v>6.4764453689561785</v>
      </c>
      <c r="U77" s="129">
        <f>IF('3c AA'!X144="-","-",'3c AA'!X144)</f>
        <v>9.9756950960531068</v>
      </c>
      <c r="V77" s="129">
        <f>IF('3c AA'!Y144="-","-",'3c AA'!Y144)</f>
        <v>4.43</v>
      </c>
      <c r="W77" s="129" t="str">
        <f>IF('3c AA'!Z144="-","-",'3c AA'!Z144)</f>
        <v>-</v>
      </c>
      <c r="X77" s="129" t="str">
        <f>IF('3c AA'!AA144="-","-",'3c AA'!AA144)</f>
        <v>-</v>
      </c>
      <c r="Y77" s="129" t="str">
        <f>IF('3c AA'!AB144="-","-",'3c AA'!AB144)</f>
        <v>-</v>
      </c>
      <c r="Z77" s="129" t="str">
        <f>IF('3c AA'!AC144="-","-",'3c AA'!AC144)</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f>IF('3g CPIH'!P$16="-","-",'3j PAAC PAP'!$G$16*('3g CPIH'!P$16/'3g CPIH'!$G$16))</f>
        <v>3.6441612524461835</v>
      </c>
      <c r="U82" s="129">
        <f>IF('3g CPIH'!Q$16="-","-",'3j PAAC PAP'!$G$16*('3g CPIH'!Q$16/'3g CPIH'!$G$16))</f>
        <v>3.6642577299412915</v>
      </c>
      <c r="V82" s="129">
        <f>IF('3g CPIH'!R$16="-","-",'3j PAAC PAP'!$G$16*('3g CPIH'!R$16/'3g CPIH'!$G$16))</f>
        <v>3.7312459882583173</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3">
      <c r="A83" s="256"/>
      <c r="B83" s="132" t="s">
        <v>349</v>
      </c>
      <c r="C83" s="132" t="s">
        <v>404</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2.7503973733726599</v>
      </c>
      <c r="M83" s="129">
        <f>IF(M75="-","-",SUM(M75:M81)*'3j PAAC PAP'!$G$34)</f>
        <v>2.9982470052093002</v>
      </c>
      <c r="N83" s="129">
        <f>IF(N75="-","-",SUM(N75:N81)*'3j PAAC PAP'!$G$34)</f>
        <v>3.1555590675281637</v>
      </c>
      <c r="O83" s="30"/>
      <c r="P83" s="129">
        <f>IF(P75="-","-",SUM(P75:P81)*'3j PAAC PAP'!$G$34)</f>
        <v>3.1555590675281637</v>
      </c>
      <c r="Q83" s="129">
        <f>IF(Q75="-","-",SUM(Q75:Q81)*'3j PAAC PAP'!$G$34)</f>
        <v>3.5176232170972259</v>
      </c>
      <c r="R83" s="129">
        <f>IF(R75="-","-",SUM(R75:R81)*'3j PAAC PAP'!$G$34)</f>
        <v>3.3857512825424547</v>
      </c>
      <c r="S83" s="129">
        <f>IF(S75="-","-",SUM(S75:S81)*'3j PAAC PAP'!$G$34)</f>
        <v>3.397687669457973</v>
      </c>
      <c r="T83" s="129">
        <f>IF(T75="-","-",SUM(T75:T81)*'3j PAAC PAP'!$G$34)</f>
        <v>3.2710722519892834</v>
      </c>
      <c r="U83" s="129">
        <f>IF(U75="-","-",SUM(U75:U81)*'3j PAAC PAP'!$G$34)</f>
        <v>3.5823606460523405</v>
      </c>
      <c r="V83" s="129">
        <f>IF(V75="-","-",SUM(V75:V81)*'3j PAAC PAP'!$G$34)</f>
        <v>3.9237381535409819</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3">
      <c r="A84" s="256"/>
      <c r="B84" s="132" t="s">
        <v>388</v>
      </c>
      <c r="C84" s="132" t="s">
        <v>515</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11.25072845134253</v>
      </c>
      <c r="M84" s="129">
        <f>IF(M75="-","-",SUM(M75:M83)*'3k EBIT'!$E$10)</f>
        <v>12.259500551721805</v>
      </c>
      <c r="N84" s="129">
        <f>IF(N75="-","-",SUM(N75:N83)*'3k EBIT'!$E$10)</f>
        <v>12.899742168013027</v>
      </c>
      <c r="O84" s="30"/>
      <c r="P84" s="129">
        <f>IF(P75="-","-",SUM(P75:P83)*'3k EBIT'!$E$10)</f>
        <v>12.899742168013027</v>
      </c>
      <c r="Q84" s="129">
        <f>IF(Q75="-","-",SUM(Q75:Q83)*'3k EBIT'!$E$10)</f>
        <v>14.372735433980532</v>
      </c>
      <c r="R84" s="129">
        <f>IF(R75="-","-",SUM(R75:R83)*'3k EBIT'!$E$10)</f>
        <v>13.837040546214652</v>
      </c>
      <c r="S84" s="129">
        <f>IF(S75="-","-",SUM(S75:S83)*'3k EBIT'!$E$10)</f>
        <v>13.885965167211404</v>
      </c>
      <c r="T84" s="129">
        <f>IF(T75="-","-",SUM(T75:T83)*'3k EBIT'!$E$10)</f>
        <v>13.371319820559965</v>
      </c>
      <c r="U84" s="129">
        <f>IF(U75="-","-",SUM(U75:U83)*'3k EBIT'!$E$10)</f>
        <v>14.637460944476768</v>
      </c>
      <c r="V84" s="129">
        <f>IF(V75="-","-",SUM(V75:V83)*'3k EBIT'!$E$10)</f>
        <v>16.026857754124926</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c r="B85" s="132" t="s">
        <v>292</v>
      </c>
      <c r="C85" s="177" t="s">
        <v>516</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6.6179121766129398</v>
      </c>
      <c r="M85" s="129">
        <f>IF(M75="-","-",SUM(M75:M78,M80:M84)*'3l HAP'!$E$11)</f>
        <v>7.383202503344692</v>
      </c>
      <c r="N85" s="129">
        <f>IF(N75="-","-",SUM(N75:N78,N80:N84)*'3l HAP'!$E$11)</f>
        <v>7.8842808664813022</v>
      </c>
      <c r="O85" s="30"/>
      <c r="P85" s="129">
        <f>IF(P75="-","-",SUM(P75:P78,P80:P84)*'3l HAP'!$E$11)</f>
        <v>7.8842808664813022</v>
      </c>
      <c r="Q85" s="129">
        <f>IF(Q75="-","-",SUM(Q75:Q78,Q80:Q84)*'3l HAP'!$E$11)</f>
        <v>8.8776851887548212</v>
      </c>
      <c r="R85" s="129">
        <f>IF(R75="-","-",SUM(R75:R78,R80:R84)*'3l HAP'!$E$11)</f>
        <v>8.4495801478621448</v>
      </c>
      <c r="S85" s="129">
        <f>IF(S75="-","-",SUM(S75:S78,S80:S84)*'3l HAP'!$E$11)</f>
        <v>8.4327922046147155</v>
      </c>
      <c r="T85" s="129">
        <f>IF(T75="-","-",SUM(T75:T78,T80:T84)*'3l HAP'!$E$11)</f>
        <v>7.9885232845396663</v>
      </c>
      <c r="U85" s="129">
        <f>IF(U75="-","-",SUM(U75:U78,U80:U84)*'3l HAP'!$E$11)</f>
        <v>8.7978702471749042</v>
      </c>
      <c r="V85" s="129">
        <f>IF(V75="-","-",SUM(V75:V78,V80:V84)*'3l HAP'!$E$11)</f>
        <v>9.8826090605316335</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598.76127029248096</v>
      </c>
      <c r="M86" s="129">
        <f t="shared" si="10"/>
        <v>652.61980712992215</v>
      </c>
      <c r="N86" s="129">
        <f t="shared" si="10"/>
        <v>686.81779874768245</v>
      </c>
      <c r="O86" s="30"/>
      <c r="P86" s="129">
        <f t="shared" ref="P86:Z86" si="11">IF(P75="-","-",SUM(P75:P85))</f>
        <v>686.81779874768245</v>
      </c>
      <c r="Q86" s="129">
        <f t="shared" si="11"/>
        <v>765.33713241437795</v>
      </c>
      <c r="R86" s="129">
        <f t="shared" si="11"/>
        <v>736.71457124212782</v>
      </c>
      <c r="S86" s="129">
        <f t="shared" si="11"/>
        <v>739.27276228773928</v>
      </c>
      <c r="T86" s="129">
        <f t="shared" si="11"/>
        <v>711.74190736366859</v>
      </c>
      <c r="U86" s="129">
        <f t="shared" si="11"/>
        <v>779.19023332283552</v>
      </c>
      <c r="V86" s="129">
        <f t="shared" si="11"/>
        <v>853.40108980747584</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3">
      <c r="A95" s="256"/>
      <c r="B95" s="135" t="s">
        <v>349</v>
      </c>
      <c r="C95" s="135" t="s">
        <v>404</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3">
      <c r="A96" s="256"/>
      <c r="B96" s="135" t="s">
        <v>388</v>
      </c>
      <c r="C96" s="135" t="s">
        <v>515</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516</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f>IF('3c AA'!W146="-","-",'3c AA'!W146)</f>
        <v>6.5436735830868322</v>
      </c>
      <c r="U101" s="129">
        <f>IF('3c AA'!X146="-","-",'3c AA'!X146)</f>
        <v>9.9756950960531068</v>
      </c>
      <c r="V101" s="129">
        <f>IF('3c AA'!Y146="-","-",'3c AA'!Y146)</f>
        <v>4.43</v>
      </c>
      <c r="W101" s="129" t="str">
        <f>IF('3c AA'!Z146="-","-",'3c AA'!Z146)</f>
        <v>-</v>
      </c>
      <c r="X101" s="129" t="str">
        <f>IF('3c AA'!AA146="-","-",'3c AA'!AA146)</f>
        <v>-</v>
      </c>
      <c r="Y101" s="129" t="str">
        <f>IF('3c AA'!AB146="-","-",'3c AA'!AB146)</f>
        <v>-</v>
      </c>
      <c r="Z101" s="129" t="str">
        <f>IF('3c AA'!AC146="-","-",'3c AA'!AC146)</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f>IF('3g CPIH'!P$16="-","-",'3j PAAC PAP'!$G$16*('3g CPIH'!P$16/'3g CPIH'!$G$16))</f>
        <v>3.6441612524461835</v>
      </c>
      <c r="U106" s="129">
        <f>IF('3g CPIH'!Q$16="-","-",'3j PAAC PAP'!$G$16*('3g CPIH'!Q$16/'3g CPIH'!$G$16))</f>
        <v>3.6642577299412915</v>
      </c>
      <c r="V106" s="129">
        <f>IF('3g CPIH'!R$16="-","-",'3j PAAC PAP'!$G$16*('3g CPIH'!R$16/'3g CPIH'!$G$16))</f>
        <v>3.7312459882583173</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3">
      <c r="A107" s="256"/>
      <c r="B107" s="132" t="s">
        <v>349</v>
      </c>
      <c r="C107" s="132" t="s">
        <v>404</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2.6981118933149615</v>
      </c>
      <c r="M107" s="129">
        <f>IF(M99="-","-",SUM(M99:M105)*'3j PAAC PAP'!$G$34)</f>
        <v>3.0016286158006036</v>
      </c>
      <c r="N107" s="129">
        <f>IF(N99="-","-",SUM(N99:N105)*'3j PAAC PAP'!$G$34)</f>
        <v>3.1600803675083671</v>
      </c>
      <c r="O107" s="30"/>
      <c r="P107" s="129">
        <f>IF(P99="-","-",SUM(P99:P105)*'3j PAAC PAP'!$G$34)</f>
        <v>3.1600803675083671</v>
      </c>
      <c r="Q107" s="129">
        <f>IF(Q99="-","-",SUM(Q99:Q105)*'3j PAAC PAP'!$G$34)</f>
        <v>3.5225600078560366</v>
      </c>
      <c r="R107" s="129">
        <f>IF(R99="-","-",SUM(R99:R105)*'3j PAAC PAP'!$G$34)</f>
        <v>3.3946846402609951</v>
      </c>
      <c r="S107" s="129">
        <f>IF(S99="-","-",SUM(S99:S105)*'3j PAAC PAP'!$G$34)</f>
        <v>3.3537973946293222</v>
      </c>
      <c r="T107" s="129">
        <f>IF(T99="-","-",SUM(T99:T105)*'3j PAAC PAP'!$G$34)</f>
        <v>3.2275555635602475</v>
      </c>
      <c r="U107" s="129">
        <f>IF(U99="-","-",SUM(U99:U105)*'3j PAAC PAP'!$G$34)</f>
        <v>3.580688554868352</v>
      </c>
      <c r="V107" s="129">
        <f>IF(V99="-","-",SUM(V99:V105)*'3j PAAC PAP'!$G$34)</f>
        <v>3.9323564069005399</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3">
      <c r="A108" s="256"/>
      <c r="B108" s="132" t="s">
        <v>388</v>
      </c>
      <c r="C108" s="132" t="s">
        <v>515</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11.038126739412267</v>
      </c>
      <c r="M108" s="129">
        <f>IF(M99="-","-",SUM(M99:M107)*'3k EBIT'!$E$10)</f>
        <v>12.273250759236381</v>
      </c>
      <c r="N108" s="129">
        <f>IF(N99="-","-",SUM(N99:N107)*'3k EBIT'!$E$10)</f>
        <v>12.918126547670262</v>
      </c>
      <c r="O108" s="30"/>
      <c r="P108" s="129">
        <f>IF(P99="-","-",SUM(P99:P107)*'3k EBIT'!$E$10)</f>
        <v>12.918126547670262</v>
      </c>
      <c r="Q108" s="129">
        <f>IF(Q99="-","-",SUM(Q99:Q107)*'3k EBIT'!$E$10)</f>
        <v>14.392809270265603</v>
      </c>
      <c r="R108" s="129">
        <f>IF(R99="-","-",SUM(R99:R107)*'3k EBIT'!$E$10)</f>
        <v>13.873365107874053</v>
      </c>
      <c r="S108" s="129">
        <f>IF(S99="-","-",SUM(S99:S107)*'3k EBIT'!$E$10)</f>
        <v>13.707499796799508</v>
      </c>
      <c r="T108" s="129">
        <f>IF(T99="-","-",SUM(T99:T107)*'3k EBIT'!$E$10)</f>
        <v>13.194373516397901</v>
      </c>
      <c r="U108" s="129">
        <f>IF(U99="-","-",SUM(U99:U107)*'3k EBIT'!$E$10)</f>
        <v>14.630661935500909</v>
      </c>
      <c r="V108" s="129">
        <f>IF(V99="-","-",SUM(V99:V107)*'3k EBIT'!$E$10)</f>
        <v>16.061901047522419</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516</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6.5745419923513095</v>
      </c>
      <c r="M109" s="129">
        <f>IF(M99="-","-",SUM(M99:M102,M104:M108)*'3l HAP'!$E$11)</f>
        <v>7.4238018307486984</v>
      </c>
      <c r="N109" s="129">
        <f>IF(N99="-","-",SUM(N99:N102,N104:N108)*'3l HAP'!$E$11)</f>
        <v>7.9285313440015779</v>
      </c>
      <c r="O109" s="30"/>
      <c r="P109" s="129">
        <f>IF(P99="-","-",SUM(P99:P102,P104:P108)*'3l HAP'!$E$11)</f>
        <v>7.9285313440015779</v>
      </c>
      <c r="Q109" s="129">
        <f>IF(Q99="-","-",SUM(Q99:Q102,Q104:Q108)*'3l HAP'!$E$11)</f>
        <v>8.9682400038209167</v>
      </c>
      <c r="R109" s="129">
        <f>IF(R99="-","-",SUM(R99:R102,R104:R108)*'3l HAP'!$E$11)</f>
        <v>8.5525716813536867</v>
      </c>
      <c r="S109" s="129">
        <f>IF(S99="-","-",SUM(S99:S102,S104:S108)*'3l HAP'!$E$11)</f>
        <v>8.5525267668831635</v>
      </c>
      <c r="T109" s="129">
        <f>IF(T99="-","-",SUM(T99:T102,T104:T108)*'3l HAP'!$E$11)</f>
        <v>8.1087137571944918</v>
      </c>
      <c r="U109" s="129">
        <f>IF(U99="-","-",SUM(U99:U102,U104:U108)*'3l HAP'!$E$11)</f>
        <v>8.9835466577584278</v>
      </c>
      <c r="V109" s="129">
        <f>IF(V99="-","-",SUM(V99:V102,V104:V108)*'3l HAP'!$E$11)</f>
        <v>10.103212478755879</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587.52834094429284</v>
      </c>
      <c r="M110" s="129">
        <f t="shared" si="14"/>
        <v>653.38410129074828</v>
      </c>
      <c r="N110" s="129">
        <f t="shared" si="14"/>
        <v>687.82964775486175</v>
      </c>
      <c r="O110" s="30"/>
      <c r="P110" s="129">
        <f t="shared" ref="P110:Z110" si="15">IF(P99="-","-",SUM(P99:P109))</f>
        <v>687.82964775486175</v>
      </c>
      <c r="Q110" s="129">
        <f t="shared" si="15"/>
        <v>766.48420449226103</v>
      </c>
      <c r="R110" s="129">
        <f t="shared" si="15"/>
        <v>738.72938102064313</v>
      </c>
      <c r="S110" s="129">
        <f t="shared" si="15"/>
        <v>729.99958649756888</v>
      </c>
      <c r="T110" s="129">
        <f t="shared" si="15"/>
        <v>702.5491383061152</v>
      </c>
      <c r="U110" s="129">
        <f t="shared" si="15"/>
        <v>779.01806730354997</v>
      </c>
      <c r="V110" s="129">
        <f t="shared" si="15"/>
        <v>855.46607632689881</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596</v>
      </c>
      <c r="C113" s="135" t="s">
        <v>597</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3">
      <c r="A119" s="256"/>
      <c r="B119" s="135" t="s">
        <v>349</v>
      </c>
      <c r="C119" s="135" t="s">
        <v>404</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3">
      <c r="A120" s="256"/>
      <c r="B120" s="135" t="s">
        <v>388</v>
      </c>
      <c r="C120" s="135" t="s">
        <v>515</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516</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f>IF('3c AA'!W148="-","-",'3c AA'!W148)</f>
        <v>6.4670012065997176</v>
      </c>
      <c r="U125" s="129">
        <f>IF('3c AA'!X148="-","-",'3c AA'!X148)</f>
        <v>9.9756950960531068</v>
      </c>
      <c r="V125" s="129">
        <f>IF('3c AA'!Y148="-","-",'3c AA'!Y148)</f>
        <v>4.43</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f>IF('3g CPIH'!P$16="-","-",'3j PAAC PAP'!$G$16*('3g CPIH'!P$16/'3g CPIH'!$G$16))</f>
        <v>3.6441612524461835</v>
      </c>
      <c r="U130" s="129">
        <f>IF('3g CPIH'!Q$16="-","-",'3j PAAC PAP'!$G$16*('3g CPIH'!Q$16/'3g CPIH'!$G$16))</f>
        <v>3.6642577299412915</v>
      </c>
      <c r="V130" s="129">
        <f>IF('3g CPIH'!R$16="-","-",'3j PAAC PAP'!$G$16*('3g CPIH'!R$16/'3g CPIH'!$G$16))</f>
        <v>3.7312459882583173</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3">
      <c r="A131" s="256"/>
      <c r="B131" s="132" t="s">
        <v>349</v>
      </c>
      <c r="C131" s="132" t="s">
        <v>404</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2.7911095634987766</v>
      </c>
      <c r="M131" s="129">
        <f>IF(M123="-","-",SUM(M123:M129)*'3j PAAC PAP'!$G$34)</f>
        <v>3.0991981642951001</v>
      </c>
      <c r="N131" s="129">
        <f>IF(N123="-","-",SUM(N123:N129)*'3j PAAC PAP'!$G$34)</f>
        <v>3.2563660058487311</v>
      </c>
      <c r="O131" s="30"/>
      <c r="P131" s="129">
        <f>IF(P123="-","-",SUM(P123:P129)*'3j PAAC PAP'!$G$34)</f>
        <v>3.2563660058487311</v>
      </c>
      <c r="Q131" s="129">
        <f>IF(Q123="-","-",SUM(Q123:Q129)*'3j PAAC PAP'!$G$34)</f>
        <v>3.6164528909803804</v>
      </c>
      <c r="R131" s="129">
        <f>IF(R123="-","-",SUM(R123:R129)*'3j PAAC PAP'!$G$34)</f>
        <v>3.4826755001343983</v>
      </c>
      <c r="S131" s="129">
        <f>IF(S123="-","-",SUM(S123:S129)*'3j PAAC PAP'!$G$34)</f>
        <v>3.4673642956661581</v>
      </c>
      <c r="T131" s="129">
        <f>IF(T123="-","-",SUM(T123:T129)*'3j PAAC PAP'!$G$34)</f>
        <v>3.3380413321147095</v>
      </c>
      <c r="U131" s="129">
        <f>IF(U123="-","-",SUM(U123:U129)*'3j PAAC PAP'!$G$34)</f>
        <v>3.7051832746627582</v>
      </c>
      <c r="V131" s="129">
        <f>IF(V123="-","-",SUM(V123:V129)*'3j PAAC PAP'!$G$34)</f>
        <v>4.0554883772651689</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3">
      <c r="A132" s="256"/>
      <c r="B132" s="132" t="s">
        <v>388</v>
      </c>
      <c r="C132" s="132" t="s">
        <v>515</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11.416271185342323</v>
      </c>
      <c r="M132" s="129">
        <f>IF(M123="-","-",SUM(M123:M131)*'3k EBIT'!$E$10)</f>
        <v>12.669985244973187</v>
      </c>
      <c r="N132" s="129">
        <f>IF(N123="-","-",SUM(N123:N131)*'3k EBIT'!$E$10)</f>
        <v>13.30964043494585</v>
      </c>
      <c r="O132" s="30"/>
      <c r="P132" s="129">
        <f>IF(P123="-","-",SUM(P123:P131)*'3k EBIT'!$E$10)</f>
        <v>13.30964043494585</v>
      </c>
      <c r="Q132" s="129">
        <f>IF(Q123="-","-",SUM(Q123:Q131)*'3k EBIT'!$E$10)</f>
        <v>14.774593805250754</v>
      </c>
      <c r="R132" s="129">
        <f>IF(R123="-","-",SUM(R123:R131)*'3k EBIT'!$E$10)</f>
        <v>14.231151006036564</v>
      </c>
      <c r="S132" s="129">
        <f>IF(S123="-","-",SUM(S123:S131)*'3k EBIT'!$E$10)</f>
        <v>14.169282256335164</v>
      </c>
      <c r="T132" s="129">
        <f>IF(T123="-","-",SUM(T123:T131)*'3k EBIT'!$E$10)</f>
        <v>13.643627563844506</v>
      </c>
      <c r="U132" s="129">
        <f>IF(U123="-","-",SUM(U123:U131)*'3k EBIT'!$E$10)</f>
        <v>15.136878776684378</v>
      </c>
      <c r="V132" s="129">
        <f>IF(V123="-","-",SUM(V123:V131)*'3k EBIT'!$E$10)</f>
        <v>16.562576716254515</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516</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6.60073230542472</v>
      </c>
      <c r="M133" s="129">
        <f>IF(M123="-","-",SUM(M123:M126,M128:M132)*'3l HAP'!$E$11)</f>
        <v>7.3838832318595218</v>
      </c>
      <c r="N133" s="129">
        <f>IF(N123="-","-",SUM(N123:N126,N128:N132)*'3l HAP'!$E$11)</f>
        <v>7.8844984471467949</v>
      </c>
      <c r="O133" s="30"/>
      <c r="P133" s="129">
        <f>IF(P123="-","-",SUM(P123:P126,P128:P132)*'3l HAP'!$E$11)</f>
        <v>7.8844984471467949</v>
      </c>
      <c r="Q133" s="129">
        <f>IF(Q123="-","-",SUM(Q123:Q126,Q128:Q132)*'3l HAP'!$E$11)</f>
        <v>8.938283893654134</v>
      </c>
      <c r="R133" s="129">
        <f>IF(R123="-","-",SUM(R123:R126,R128:R132)*'3l HAP'!$E$11)</f>
        <v>8.5052681469433011</v>
      </c>
      <c r="S133" s="129">
        <f>IF(S123="-","-",SUM(S123:S126,S128:S132)*'3l HAP'!$E$11)</f>
        <v>8.5000129792062804</v>
      </c>
      <c r="T133" s="129">
        <f>IF(T123="-","-",SUM(T123:T126,T128:T132)*'3l HAP'!$E$11)</f>
        <v>8.0478592121586399</v>
      </c>
      <c r="U133" s="129">
        <f>IF(U123="-","-",SUM(U123:U126,U128:U132)*'3l HAP'!$E$11)</f>
        <v>8.9191235098122803</v>
      </c>
      <c r="V133" s="129">
        <f>IF(V123="-","-",SUM(V123:V126,V128:V132)*'3l HAP'!$E$11)</f>
        <v>10.032626731481098</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607.45686229613273</v>
      </c>
      <c r="M134" s="129">
        <f t="shared" si="18"/>
        <v>674.22493647420913</v>
      </c>
      <c r="N134" s="129">
        <f t="shared" si="18"/>
        <v>708.3916004137867</v>
      </c>
      <c r="O134" s="30"/>
      <c r="P134" s="129">
        <f t="shared" ref="P134:Z134" si="19">IF(P123="-","-",SUM(P123:P133))</f>
        <v>708.3916004137867</v>
      </c>
      <c r="Q134" s="129">
        <f t="shared" si="19"/>
        <v>786.54816297620528</v>
      </c>
      <c r="R134" s="129">
        <f t="shared" si="19"/>
        <v>757.51290645350468</v>
      </c>
      <c r="S134" s="129">
        <f t="shared" si="19"/>
        <v>754.25140264648542</v>
      </c>
      <c r="T134" s="129">
        <f t="shared" si="19"/>
        <v>726.13322386008542</v>
      </c>
      <c r="U134" s="129">
        <f t="shared" si="19"/>
        <v>805.59662479188592</v>
      </c>
      <c r="V134" s="129">
        <f t="shared" si="19"/>
        <v>881.74683068103354</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 customHeight="1" x14ac:dyDescent="0.3">
      <c r="A142" s="256"/>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3">
      <c r="A143" s="256"/>
      <c r="B143" s="135" t="s">
        <v>349</v>
      </c>
      <c r="C143" s="135" t="s">
        <v>404</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3">
      <c r="A144" s="256"/>
      <c r="B144" s="135" t="s">
        <v>388</v>
      </c>
      <c r="C144" s="135" t="s">
        <v>515</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516</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f>IF('3c AA'!W150="-","-",'3c AA'!W150)</f>
        <v>6.5562763096546641</v>
      </c>
      <c r="U149" s="129">
        <f>IF('3c AA'!X150="-","-",'3c AA'!X150)</f>
        <v>9.9756950960531068</v>
      </c>
      <c r="V149" s="129">
        <f>IF('3c AA'!Y150="-","-",'3c AA'!Y150)</f>
        <v>4.43</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f>IF('3g CPIH'!P$16="-","-",'3j PAAC PAP'!$G$16*('3g CPIH'!P$16/'3g CPIH'!$G$16))</f>
        <v>3.6441612524461835</v>
      </c>
      <c r="U154" s="129">
        <f>IF('3g CPIH'!Q$16="-","-",'3j PAAC PAP'!$G$16*('3g CPIH'!Q$16/'3g CPIH'!$G$16))</f>
        <v>3.6642577299412915</v>
      </c>
      <c r="V154" s="129">
        <f>IF('3g CPIH'!R$16="-","-",'3j PAAC PAP'!$G$16*('3g CPIH'!R$16/'3g CPIH'!$G$16))</f>
        <v>3.7312459882583173</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3">
      <c r="A155" s="256"/>
      <c r="B155" s="132" t="s">
        <v>349</v>
      </c>
      <c r="C155" s="132" t="s">
        <v>404</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2.6990335762161388</v>
      </c>
      <c r="M155" s="129">
        <f>IF(M147="-","-",SUM(M147:M153)*'3j PAAC PAP'!$G$34)</f>
        <v>2.9852008745436853</v>
      </c>
      <c r="N155" s="129">
        <f>IF(N147="-","-",SUM(N147:N153)*'3j PAAC PAP'!$G$34)</f>
        <v>3.1438594806710225</v>
      </c>
      <c r="O155" s="30"/>
      <c r="P155" s="129">
        <f>IF(P147="-","-",SUM(P147:P153)*'3j PAAC PAP'!$G$34)</f>
        <v>3.1438594806710225</v>
      </c>
      <c r="Q155" s="129">
        <f>IF(Q147="-","-",SUM(Q147:Q153)*'3j PAAC PAP'!$G$34)</f>
        <v>3.5064652210415104</v>
      </c>
      <c r="R155" s="129">
        <f>IF(R147="-","-",SUM(R147:R153)*'3j PAAC PAP'!$G$34)</f>
        <v>3.3714400224680183</v>
      </c>
      <c r="S155" s="129">
        <f>IF(S147="-","-",SUM(S147:S153)*'3j PAAC PAP'!$G$34)</f>
        <v>3.3920453964744461</v>
      </c>
      <c r="T155" s="129">
        <f>IF(T147="-","-",SUM(T147:T153)*'3j PAAC PAP'!$G$34)</f>
        <v>3.2612337941824507</v>
      </c>
      <c r="U155" s="129">
        <f>IF(U147="-","-",SUM(U147:U153)*'3j PAAC PAP'!$G$34)</f>
        <v>3.5624643181505506</v>
      </c>
      <c r="V155" s="129">
        <f>IF(V147="-","-",SUM(V147:V153)*'3j PAAC PAP'!$G$34)</f>
        <v>3.9134195344195843</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3">
      <c r="A156" s="256"/>
      <c r="B156" s="132" t="s">
        <v>388</v>
      </c>
      <c r="C156" s="132" t="s">
        <v>515</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11.041874459858381</v>
      </c>
      <c r="M156" s="129">
        <f>IF(M147="-","-",SUM(M147:M155)*'3k EBIT'!$E$10)</f>
        <v>12.206452751251867</v>
      </c>
      <c r="N156" s="129">
        <f>IF(N147="-","-",SUM(N147:N155)*'3k EBIT'!$E$10)</f>
        <v>12.852169645164233</v>
      </c>
      <c r="O156" s="30"/>
      <c r="P156" s="129">
        <f>IF(P147="-","-",SUM(P147:P155)*'3k EBIT'!$E$10)</f>
        <v>12.852169645164233</v>
      </c>
      <c r="Q156" s="129">
        <f>IF(Q147="-","-",SUM(Q147:Q155)*'3k EBIT'!$E$10)</f>
        <v>14.327365112037642</v>
      </c>
      <c r="R156" s="129">
        <f>IF(R147="-","-",SUM(R147:R155)*'3k EBIT'!$E$10)</f>
        <v>13.778848513008747</v>
      </c>
      <c r="S156" s="129">
        <f>IF(S147="-","-",SUM(S147:S155)*'3k EBIT'!$E$10)</f>
        <v>13.863022719439062</v>
      </c>
      <c r="T156" s="129">
        <f>IF(T147="-","-",SUM(T147:T155)*'3k EBIT'!$E$10)</f>
        <v>13.33131496701022</v>
      </c>
      <c r="U156" s="129">
        <f>IF(U147="-","-",SUM(U147:U155)*'3k EBIT'!$E$10)</f>
        <v>14.556559069455661</v>
      </c>
      <c r="V156" s="129">
        <f>IF(V147="-","-",SUM(V147:V155)*'3k EBIT'!$E$10)</f>
        <v>15.984900482478102</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516</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6.6580941611307862</v>
      </c>
      <c r="M157" s="129">
        <f>IF(M147="-","-",SUM(M147:M150,M152:M156)*'3l HAP'!$E$11)</f>
        <v>7.4309403708884183</v>
      </c>
      <c r="N157" s="129">
        <f>IF(N147="-","-",SUM(N147:N150,N152:N156)*'3l HAP'!$E$11)</f>
        <v>7.9363330482599528</v>
      </c>
      <c r="O157" s="30"/>
      <c r="P157" s="129">
        <f>IF(P147="-","-",SUM(P147:P150,P152:P156)*'3l HAP'!$E$11)</f>
        <v>7.9363330482599528</v>
      </c>
      <c r="Q157" s="129">
        <f>IF(Q147="-","-",SUM(Q147:Q150,Q152:Q156)*'3l HAP'!$E$11)</f>
        <v>8.9637255432266532</v>
      </c>
      <c r="R157" s="129">
        <f>IF(R147="-","-",SUM(R147:R150,R152:R156)*'3l HAP'!$E$11)</f>
        <v>8.5274011111998398</v>
      </c>
      <c r="S157" s="129">
        <f>IF(S147="-","-",SUM(S147:S150,S152:S156)*'3l HAP'!$E$11)</f>
        <v>8.5494909016605991</v>
      </c>
      <c r="T157" s="129">
        <f>IF(T147="-","-",SUM(T147:T150,T152:T156)*'3l HAP'!$E$11)</f>
        <v>8.0924489112327951</v>
      </c>
      <c r="U157" s="129">
        <f>IF(U147="-","-",SUM(U147:U150,U152:U156)*'3l HAP'!$E$11)</f>
        <v>8.912980647821696</v>
      </c>
      <c r="V157" s="129">
        <f>IF(V147="-","-",SUM(V147:V150,V152:V156)*'3l HAP'!$E$11)</f>
        <v>10.026658960692844</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587.80914147613066</v>
      </c>
      <c r="M158" s="129">
        <f t="shared" si="22"/>
        <v>649.87555665228615</v>
      </c>
      <c r="N158" s="129">
        <f t="shared" si="22"/>
        <v>684.36603497162707</v>
      </c>
      <c r="O158" s="30"/>
      <c r="P158" s="129">
        <f t="shared" ref="P158:Z158" si="23">IF(P147="-","-",SUM(P147:P157))</f>
        <v>684.36603497162707</v>
      </c>
      <c r="Q158" s="129">
        <f t="shared" si="23"/>
        <v>763.03526207397783</v>
      </c>
      <c r="R158" s="129">
        <f t="shared" si="23"/>
        <v>733.72965488075272</v>
      </c>
      <c r="S158" s="129">
        <f t="shared" si="23"/>
        <v>738.18196423236895</v>
      </c>
      <c r="T158" s="129">
        <f t="shared" si="23"/>
        <v>709.74031525217026</v>
      </c>
      <c r="U158" s="129">
        <f t="shared" si="23"/>
        <v>775.04735206009343</v>
      </c>
      <c r="V158" s="129">
        <f t="shared" si="23"/>
        <v>851.33686316467561</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3">
      <c r="A167" s="256"/>
      <c r="B167" s="135" t="s">
        <v>349</v>
      </c>
      <c r="C167" s="135" t="s">
        <v>404</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3">
      <c r="A168" s="256"/>
      <c r="B168" s="135" t="s">
        <v>388</v>
      </c>
      <c r="C168" s="135" t="s">
        <v>515</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516</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f>IF('3c AA'!W152="-","-",'3c AA'!W152)</f>
        <v>6.4988829015144267</v>
      </c>
      <c r="U173" s="129">
        <f>IF('3c AA'!X152="-","-",'3c AA'!X152)</f>
        <v>9.9756950960531068</v>
      </c>
      <c r="V173" s="129">
        <f>IF('3c AA'!Y152="-","-",'3c AA'!Y152)</f>
        <v>4.43</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 customHeight="1" x14ac:dyDescent="0.3">
      <c r="A178" s="256"/>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f>IF('3g CPIH'!P$16="-","-",'3j PAAC PAP'!$G$16*('3g CPIH'!P$16/'3g CPIH'!$G$16))</f>
        <v>3.6441612524461835</v>
      </c>
      <c r="U178" s="129">
        <f>IF('3g CPIH'!Q$16="-","-",'3j PAAC PAP'!$G$16*('3g CPIH'!Q$16/'3g CPIH'!$G$16))</f>
        <v>3.6642577299412915</v>
      </c>
      <c r="V178" s="129">
        <f>IF('3g CPIH'!R$16="-","-",'3j PAAC PAP'!$G$16*('3g CPIH'!R$16/'3g CPIH'!$G$16))</f>
        <v>3.7312459882583173</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3">
      <c r="A179" s="256"/>
      <c r="B179" s="132" t="s">
        <v>349</v>
      </c>
      <c r="C179" s="132" t="s">
        <v>404</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3.0013190528378697</v>
      </c>
      <c r="M179" s="129">
        <f>IF(M171="-","-",SUM(M171:M177)*'3j PAAC PAP'!$G$34)</f>
        <v>3.1928132396723434</v>
      </c>
      <c r="N179" s="129">
        <f>IF(N171="-","-",SUM(N171:N177)*'3j PAAC PAP'!$G$34)</f>
        <v>3.3505456671001697</v>
      </c>
      <c r="O179" s="30"/>
      <c r="P179" s="129">
        <f>IF(P171="-","-",SUM(P171:P177)*'3j PAAC PAP'!$G$34)</f>
        <v>3.3505456671001697</v>
      </c>
      <c r="Q179" s="129">
        <f>IF(Q171="-","-",SUM(Q171:Q177)*'3j PAAC PAP'!$G$34)</f>
        <v>3.6731073333188147</v>
      </c>
      <c r="R179" s="129">
        <f>IF(R171="-","-",SUM(R171:R177)*'3j PAAC PAP'!$G$34)</f>
        <v>3.5357827995495308</v>
      </c>
      <c r="S179" s="129">
        <f>IF(S171="-","-",SUM(S171:S177)*'3j PAAC PAP'!$G$34)</f>
        <v>3.5695834190381572</v>
      </c>
      <c r="T179" s="129">
        <f>IF(T171="-","-",SUM(T171:T177)*'3j PAAC PAP'!$G$34)</f>
        <v>3.4580281078203527</v>
      </c>
      <c r="U179" s="129">
        <f>IF(U171="-","-",SUM(U171:U177)*'3j PAAC PAP'!$G$34)</f>
        <v>3.7183061401412125</v>
      </c>
      <c r="V179" s="129">
        <f>IF(V171="-","-",SUM(V171:V177)*'3j PAAC PAP'!$G$34)</f>
        <v>4.0726174006376938</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35">
      <c r="A180" s="256"/>
      <c r="B180" s="132" t="s">
        <v>388</v>
      </c>
      <c r="C180" s="178" t="s">
        <v>515</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12.271018951799862</v>
      </c>
      <c r="M180" s="129">
        <f>IF(M171="-","-",SUM(M171:M179)*'3k EBIT'!$E$10)</f>
        <v>13.050640166104627</v>
      </c>
      <c r="N180" s="129">
        <f>IF(N171="-","-",SUM(N171:N179)*'3k EBIT'!$E$10)</f>
        <v>13.692591058885283</v>
      </c>
      <c r="O180" s="30"/>
      <c r="P180" s="129">
        <f>IF(P171="-","-",SUM(P171:P179)*'3k EBIT'!$E$10)</f>
        <v>13.692591058885283</v>
      </c>
      <c r="Q180" s="129">
        <f>IF(Q171="-","-",SUM(Q171:Q179)*'3k EBIT'!$E$10)</f>
        <v>15.004960465675675</v>
      </c>
      <c r="R180" s="129">
        <f>IF(R171="-","-",SUM(R171:R179)*'3k EBIT'!$E$10)</f>
        <v>14.447094376149849</v>
      </c>
      <c r="S180" s="129">
        <f>IF(S171="-","-",SUM(S171:S179)*'3k EBIT'!$E$10)</f>
        <v>14.584922709419198</v>
      </c>
      <c r="T180" s="129">
        <f>IF(T171="-","-",SUM(T171:T179)*'3k EBIT'!$E$10)</f>
        <v>14.131514332711546</v>
      </c>
      <c r="U180" s="129">
        <f>IF(U171="-","-",SUM(U171:U179)*'3k EBIT'!$E$10)</f>
        <v>15.190238594038473</v>
      </c>
      <c r="V180" s="129">
        <f>IF(V171="-","-",SUM(V171:V179)*'3k EBIT'!$E$10)</f>
        <v>16.632226257363701</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516</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6.666503554518604</v>
      </c>
      <c r="M181" s="129">
        <f>IF(M171="-","-",SUM(M171:M174,M176:M180)*'3l HAP'!$E$11)</f>
        <v>7.4090503482275132</v>
      </c>
      <c r="N181" s="129">
        <f>IF(N171="-","-",SUM(N171:N174,N176:N180)*'3l HAP'!$E$11)</f>
        <v>7.9114725955347458</v>
      </c>
      <c r="O181" s="30"/>
      <c r="P181" s="129">
        <f>IF(P171="-","-",SUM(P171:P174,P176:P180)*'3l HAP'!$E$11)</f>
        <v>7.9114725955347458</v>
      </c>
      <c r="Q181" s="129">
        <f>IF(Q171="-","-",SUM(Q171:Q174,Q176:Q180)*'3l HAP'!$E$11)</f>
        <v>8.8759624789429843</v>
      </c>
      <c r="R181" s="129">
        <f>IF(R171="-","-",SUM(R171:R174,R176:R180)*'3l HAP'!$E$11)</f>
        <v>8.4280855534272767</v>
      </c>
      <c r="S181" s="129">
        <f>IF(S171="-","-",SUM(S171:S174,S176:S180)*'3l HAP'!$E$11)</f>
        <v>8.388632071944718</v>
      </c>
      <c r="T181" s="129">
        <f>IF(T171="-","-",SUM(T171:T174,T176:T180)*'3l HAP'!$E$11)</f>
        <v>7.9847151292793423</v>
      </c>
      <c r="U181" s="129">
        <f>IF(U171="-","-",SUM(U171:U174,U176:U180)*'3l HAP'!$E$11)</f>
        <v>8.7972917657893106</v>
      </c>
      <c r="V181" s="129">
        <f>IF(V171="-","-",SUM(V171:V174,V176:V180)*'3l HAP'!$E$11)</f>
        <v>9.9170503474530403</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652.50933951374634</v>
      </c>
      <c r="M182" s="129">
        <f t="shared" si="26"/>
        <v>694.28456484852393</v>
      </c>
      <c r="N182" s="129">
        <f t="shared" si="26"/>
        <v>728.57386223379228</v>
      </c>
      <c r="O182" s="30"/>
      <c r="P182" s="129">
        <f t="shared" ref="P182:Z182" si="27">IF(P171="-","-",SUM(P171:P181))</f>
        <v>728.57386223379228</v>
      </c>
      <c r="Q182" s="129">
        <f t="shared" si="27"/>
        <v>798.61039762841017</v>
      </c>
      <c r="R182" s="129">
        <f t="shared" si="27"/>
        <v>768.80115969774363</v>
      </c>
      <c r="S182" s="129">
        <f t="shared" si="27"/>
        <v>776.01582602357769</v>
      </c>
      <c r="T182" s="129">
        <f t="shared" si="27"/>
        <v>751.74832016374364</v>
      </c>
      <c r="U182" s="129">
        <f t="shared" si="27"/>
        <v>808.28320332753071</v>
      </c>
      <c r="V182" s="129">
        <f t="shared" si="27"/>
        <v>885.29701810438837</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514</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3">
      <c r="A23" s="256"/>
      <c r="B23" s="135" t="s">
        <v>349</v>
      </c>
      <c r="C23" s="135" t="s">
        <v>404</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3">
      <c r="A24" s="256"/>
      <c r="B24" s="135" t="s">
        <v>388</v>
      </c>
      <c r="C24" s="135" t="s">
        <v>515</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516</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596</v>
      </c>
      <c r="C29" s="132" t="s">
        <v>597</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f>IF('3c AA'!W112="-","-",'3c AA'!W112)</f>
        <v>6.5144851219082414</v>
      </c>
      <c r="U29" s="129">
        <f>IF('3c AA'!X112="-","-",'3c AA'!X112)</f>
        <v>9.9756950960531068</v>
      </c>
      <c r="V29" s="129">
        <f>IF('3c AA'!Y112="-","-",'3c AA'!Y112)</f>
        <v>4.43</v>
      </c>
      <c r="W29" s="129" t="str">
        <f>IF('3c AA'!Z112="-","-",'3c AA'!Z112)</f>
        <v>-</v>
      </c>
      <c r="X29" s="129" t="str">
        <f>IF('3c AA'!AA112="-","-",'3c AA'!AA112)</f>
        <v>-</v>
      </c>
      <c r="Y29" s="129" t="str">
        <f>IF('3c AA'!AB112="-","-",'3c AA'!AB112)</f>
        <v>-</v>
      </c>
      <c r="Z29" s="129" t="str">
        <f>IF('3c AA'!AC112="-","-",'3c AA'!AC112)</f>
        <v>-</v>
      </c>
      <c r="AA29" s="28"/>
    </row>
    <row r="30" spans="1:27" s="29" customFormat="1" ht="12.4"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f>IF('3g CPIH'!P$16="-","-",'3j PAAC PAP'!$G$14*('3g CPIH'!P$16/'3g CPIH'!$G$16))</f>
        <v>14.633493542074362</v>
      </c>
      <c r="U34" s="129">
        <f>IF('3g CPIH'!Q$16="-","-",'3j PAAC PAP'!$G$14*('3g CPIH'!Q$16/'3g CPIH'!$G$16))</f>
        <v>14.714192954990214</v>
      </c>
      <c r="V34" s="129">
        <f>IF('3g CPIH'!R$16="-","-",'3j PAAC PAP'!$G$14*('3g CPIH'!R$16/'3g CPIH'!$G$16))</f>
        <v>14.983190998043053</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3">
      <c r="A35" s="256"/>
      <c r="B35" s="132" t="s">
        <v>349</v>
      </c>
      <c r="C35" s="132" t="s">
        <v>404</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32.268843566403312</v>
      </c>
      <c r="M35" s="129">
        <f>IF(M27="-","-",SUM(M27:M33)*'3j PAAC PAP'!$G$32)</f>
        <v>35.762462412041316</v>
      </c>
      <c r="N35" s="129">
        <f>IF(N27="-","-",SUM(N27:N33)*'3j PAAC PAP'!$G$32)</f>
        <v>37.67366767432506</v>
      </c>
      <c r="O35" s="30"/>
      <c r="P35" s="129">
        <f>IF(P27="-","-",SUM(P27:P33)*'3j PAAC PAP'!$G$32)</f>
        <v>37.67366767432506</v>
      </c>
      <c r="Q35" s="129">
        <f>IF(Q27="-","-",SUM(Q27:Q33)*'3j PAAC PAP'!$G$32)</f>
        <v>41.974368257167974</v>
      </c>
      <c r="R35" s="129">
        <f>IF(R27="-","-",SUM(R27:R33)*'3j PAAC PAP'!$G$32)</f>
        <v>40.352966294192271</v>
      </c>
      <c r="S35" s="129">
        <f>IF(S27="-","-",SUM(S27:S33)*'3j PAAC PAP'!$G$32)</f>
        <v>40.269381472007652</v>
      </c>
      <c r="T35" s="129">
        <f>IF(T27="-","-",SUM(T27:T33)*'3j PAAC PAP'!$G$32)</f>
        <v>38.706700232555349</v>
      </c>
      <c r="U35" s="129">
        <f>IF(U27="-","-",SUM(U27:U33)*'3j PAAC PAP'!$G$32)</f>
        <v>42.818037454536352</v>
      </c>
      <c r="V35" s="129">
        <f>IF(V27="-","-",SUM(V27:V33)*'3j PAAC PAP'!$G$32)</f>
        <v>47.023952598897068</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3">
      <c r="A36" s="256"/>
      <c r="B36" s="132" t="s">
        <v>388</v>
      </c>
      <c r="C36" s="132" t="s">
        <v>515</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11.688031393508519</v>
      </c>
      <c r="M36" s="129">
        <f>IF(M27="-","-",SUM(M27:M35)*'3k EBIT'!$E$10)</f>
        <v>12.928165195561423</v>
      </c>
      <c r="N36" s="129">
        <f>IF(N27="-","-",SUM(N27:N35)*'3k EBIT'!$E$10)</f>
        <v>13.606794748935032</v>
      </c>
      <c r="O36" s="30"/>
      <c r="P36" s="129">
        <f>IF(P27="-","-",SUM(P27:P35)*'3k EBIT'!$E$10)</f>
        <v>13.606794748935032</v>
      </c>
      <c r="Q36" s="129">
        <f>IF(Q27="-","-",SUM(Q27:Q35)*'3k EBIT'!$E$10)</f>
        <v>15.131735080868411</v>
      </c>
      <c r="R36" s="129">
        <f>IF(R27="-","-",SUM(R27:R35)*'3k EBIT'!$E$10)</f>
        <v>14.560081658052912</v>
      </c>
      <c r="S36" s="129">
        <f>IF(S27="-","-",SUM(S27:S35)*'3k EBIT'!$E$10)</f>
        <v>14.532067932259546</v>
      </c>
      <c r="T36" s="129">
        <f>IF(T27="-","-",SUM(T27:T35)*'3k EBIT'!$E$10)</f>
        <v>13.979890505386312</v>
      </c>
      <c r="U36" s="129">
        <f>IF(U27="-","-",SUM(U27:U35)*'3k EBIT'!$E$10)</f>
        <v>15.436261121333871</v>
      </c>
      <c r="V36" s="129">
        <f>IF(V27="-","-",SUM(V27:V35)*'3k EBIT'!$E$10)</f>
        <v>16.929745354965284</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516</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7.1790736721475739</v>
      </c>
      <c r="M37" s="129">
        <f>IF(M27="-","-",SUM(M27:M30,M32:M36)*'3l HAP'!$E$11)</f>
        <v>8.0500381090960857</v>
      </c>
      <c r="N37" s="129">
        <f>IF(N27="-","-",SUM(N27:N30,N32:N36)*'3l HAP'!$E$11)</f>
        <v>8.5807427509036458</v>
      </c>
      <c r="O37" s="30"/>
      <c r="P37" s="129">
        <f>IF(P27="-","-",SUM(P27:P30,P32:P36)*'3l HAP'!$E$11)</f>
        <v>8.5807427509036458</v>
      </c>
      <c r="Q37" s="129">
        <f>IF(Q27="-","-",SUM(Q27:Q30,Q32:Q36)*'3l HAP'!$E$11)</f>
        <v>9.6503935255189734</v>
      </c>
      <c r="R37" s="129">
        <f>IF(R27="-","-",SUM(R27:R30,R32:R36)*'3l HAP'!$E$11)</f>
        <v>9.1974949584103118</v>
      </c>
      <c r="S37" s="129">
        <f>IF(S27="-","-",SUM(S27:S30,S32:S36)*'3l HAP'!$E$11)</f>
        <v>9.1963373426018631</v>
      </c>
      <c r="T37" s="129">
        <f>IF(T27="-","-",SUM(T27:T30,T32:T36)*'3l HAP'!$E$11)</f>
        <v>8.7251273343415647</v>
      </c>
      <c r="U37" s="129">
        <f>IF(U27="-","-",SUM(U27:U30,U32:U36)*'3l HAP'!$E$11)</f>
        <v>9.6193345213829637</v>
      </c>
      <c r="V37" s="129">
        <f>IF(V27="-","-",SUM(V27:V30,V32:V36)*'3l HAP'!$E$11)</f>
        <v>10.783358668576629</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622.33836660574889</v>
      </c>
      <c r="M38" s="129">
        <f t="shared" si="2"/>
        <v>688.47950419072856</v>
      </c>
      <c r="N38" s="129">
        <f t="shared" si="2"/>
        <v>724.72753899379939</v>
      </c>
      <c r="O38" s="30"/>
      <c r="P38" s="129">
        <f t="shared" ref="P38:Z38" si="3">IF(P27="-","-",SUM(P27:P37))</f>
        <v>724.72753899379939</v>
      </c>
      <c r="Q38" s="129">
        <f t="shared" si="3"/>
        <v>806.05717408699525</v>
      </c>
      <c r="R38" s="129">
        <f t="shared" si="3"/>
        <v>775.5172656939576</v>
      </c>
      <c r="S38" s="129">
        <f t="shared" si="3"/>
        <v>774.04170206645301</v>
      </c>
      <c r="T38" s="129">
        <f t="shared" si="3"/>
        <v>744.50853422687737</v>
      </c>
      <c r="U38" s="129">
        <f t="shared" si="3"/>
        <v>822.05379480287127</v>
      </c>
      <c r="V38" s="129">
        <f t="shared" si="3"/>
        <v>901.82221983133218</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3">
      <c r="A47" s="256"/>
      <c r="B47" s="135" t="s">
        <v>349</v>
      </c>
      <c r="C47" s="135" t="s">
        <v>404</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3">
      <c r="A48" s="256"/>
      <c r="B48" s="135" t="s">
        <v>388</v>
      </c>
      <c r="C48" s="135" t="s">
        <v>515</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516</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f>IF('3c AA'!W114="-","-",'3c AA'!W114)</f>
        <v>6.6841469186482252</v>
      </c>
      <c r="U53" s="129">
        <f>IF('3c AA'!X114="-","-",'3c AA'!X114)</f>
        <v>9.9756950960531068</v>
      </c>
      <c r="V53" s="129">
        <f>IF('3c AA'!Y114="-","-",'3c AA'!Y114)</f>
        <v>4.43</v>
      </c>
      <c r="W53" s="129" t="str">
        <f>IF('3c AA'!Z114="-","-",'3c AA'!Z114)</f>
        <v>-</v>
      </c>
      <c r="X53" s="129" t="str">
        <f>IF('3c AA'!AA114="-","-",'3c AA'!AA114)</f>
        <v>-</v>
      </c>
      <c r="Y53" s="129" t="str">
        <f>IF('3c AA'!AB114="-","-",'3c AA'!AB114)</f>
        <v>-</v>
      </c>
      <c r="Z53" s="129" t="str">
        <f>IF('3c AA'!AC114="-","-",'3c AA'!AC114)</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 customHeight="1" x14ac:dyDescent="0.3">
      <c r="A58" s="256"/>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f>IF('3g CPIH'!P$16="-","-",'3j PAAC PAP'!$G$14*('3g CPIH'!P$16/'3g CPIH'!$G$16))</f>
        <v>14.633493542074362</v>
      </c>
      <c r="U58" s="129">
        <f>IF('3g CPIH'!Q$16="-","-",'3j PAAC PAP'!$G$14*('3g CPIH'!Q$16/'3g CPIH'!$G$16))</f>
        <v>14.714192954990214</v>
      </c>
      <c r="V58" s="129">
        <f>IF('3g CPIH'!R$16="-","-",'3j PAAC PAP'!$G$14*('3g CPIH'!R$16/'3g CPIH'!$G$16))</f>
        <v>14.983190998043053</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3">
      <c r="A59" s="256"/>
      <c r="B59" s="132" t="s">
        <v>349</v>
      </c>
      <c r="C59" s="132" t="s">
        <v>404</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34.771261774590172</v>
      </c>
      <c r="M59" s="129">
        <f>IF(M51="-","-",SUM(M51:M57)*'3j PAAC PAP'!$G$32)</f>
        <v>38.144344239109579</v>
      </c>
      <c r="N59" s="129">
        <f>IF(N51="-","-",SUM(N51:N57)*'3j PAAC PAP'!$G$32)</f>
        <v>40.089711810973171</v>
      </c>
      <c r="O59" s="30"/>
      <c r="P59" s="129">
        <f>IF(P51="-","-",SUM(P51:P57)*'3j PAAC PAP'!$G$32)</f>
        <v>40.089711810973171</v>
      </c>
      <c r="Q59" s="129">
        <f>IF(Q51="-","-",SUM(Q51:Q57)*'3j PAAC PAP'!$G$32)</f>
        <v>45.261534416206487</v>
      </c>
      <c r="R59" s="129">
        <f>IF(R51="-","-",SUM(R51:R57)*'3j PAAC PAP'!$G$32)</f>
        <v>43.58855374398977</v>
      </c>
      <c r="S59" s="129">
        <f>IF(S51="-","-",SUM(S51:S57)*'3j PAAC PAP'!$G$32)</f>
        <v>44.006001640497381</v>
      </c>
      <c r="T59" s="129">
        <f>IF(T51="-","-",SUM(T51:T57)*'3j PAAC PAP'!$G$32)</f>
        <v>42.394203166308621</v>
      </c>
      <c r="U59" s="129">
        <f>IF(U51="-","-",SUM(U51:U57)*'3j PAAC PAP'!$G$32)</f>
        <v>45.979571400273663</v>
      </c>
      <c r="V59" s="129">
        <f>IF(V51="-","-",SUM(V51:V57)*'3j PAAC PAP'!$G$32)</f>
        <v>50.314365034986004</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3">
      <c r="A60" s="256"/>
      <c r="B60" s="132" t="s">
        <v>388</v>
      </c>
      <c r="C60" s="132" t="s">
        <v>515</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12.573518743597948</v>
      </c>
      <c r="M60" s="129">
        <f>IF(M51="-","-",SUM(M51:M59)*'3k EBIT'!$E$10)</f>
        <v>13.771000426050348</v>
      </c>
      <c r="N60" s="129">
        <f>IF(N51="-","-",SUM(N51:N59)*'3k EBIT'!$E$10)</f>
        <v>14.461718403686463</v>
      </c>
      <c r="O60" s="30"/>
      <c r="P60" s="129">
        <f>IF(P51="-","-",SUM(P51:P59)*'3k EBIT'!$E$10)</f>
        <v>14.461718403686463</v>
      </c>
      <c r="Q60" s="129">
        <f>IF(Q51="-","-",SUM(Q51:Q59)*'3k EBIT'!$E$10)</f>
        <v>16.294907584148611</v>
      </c>
      <c r="R60" s="129">
        <f>IF(R51="-","-",SUM(R51:R59)*'3k EBIT'!$E$10)</f>
        <v>15.705002897648475</v>
      </c>
      <c r="S60" s="129">
        <f>IF(S51="-","-",SUM(S51:S59)*'3k EBIT'!$E$10)</f>
        <v>15.854280934251744</v>
      </c>
      <c r="T60" s="129">
        <f>IF(T51="-","-",SUM(T51:T59)*'3k EBIT'!$E$10)</f>
        <v>15.284723243005351</v>
      </c>
      <c r="U60" s="129">
        <f>IF(U51="-","-",SUM(U51:U59)*'3k EBIT'!$E$10)</f>
        <v>16.554978331219065</v>
      </c>
      <c r="V60" s="129">
        <f>IF(V51="-","-",SUM(V51:V59)*'3k EBIT'!$E$10)</f>
        <v>18.09406656202874</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516</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7.2995319673110055</v>
      </c>
      <c r="M61" s="129">
        <f>IF(M51="-","-",SUM(M51:M54,M56:M60)*'3l HAP'!$E$11)</f>
        <v>8.2033257749090396</v>
      </c>
      <c r="N61" s="129">
        <f>IF(N51="-","-",SUM(N51:N54,N56:N60)*'3l HAP'!$E$11)</f>
        <v>8.743547785620299</v>
      </c>
      <c r="O61" s="30"/>
      <c r="P61" s="129">
        <f>IF(P51="-","-",SUM(P51:P54,P56:P60)*'3l HAP'!$E$11)</f>
        <v>8.743547785620299</v>
      </c>
      <c r="Q61" s="129">
        <f>IF(Q51="-","-",SUM(Q51:Q54,Q56:Q60)*'3l HAP'!$E$11)</f>
        <v>9.8700683644245313</v>
      </c>
      <c r="R61" s="129">
        <f>IF(R51="-","-",SUM(R51:R54,R56:R60)*'3l HAP'!$E$11)</f>
        <v>9.4018377073683848</v>
      </c>
      <c r="S61" s="129">
        <f>IF(S51="-","-",SUM(S51:S54,S56:S60)*'3l HAP'!$E$11)</f>
        <v>9.4177484856050011</v>
      </c>
      <c r="T61" s="129">
        <f>IF(T51="-","-",SUM(T51:T54,T56:T60)*'3l HAP'!$E$11)</f>
        <v>8.9310708340448013</v>
      </c>
      <c r="U61" s="129">
        <f>IF(U51="-","-",SUM(U51:U54,U56:U60)*'3l HAP'!$E$11)</f>
        <v>9.8282360195548364</v>
      </c>
      <c r="V61" s="129">
        <f>IF(V51="-","-",SUM(V51:V54,V56:V60)*'3l HAP'!$E$11)</f>
        <v>11.02999746947796</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669.06340302389674</v>
      </c>
      <c r="M62" s="129">
        <f t="shared" si="6"/>
        <v>732.99252250673942</v>
      </c>
      <c r="N62" s="129">
        <f t="shared" si="6"/>
        <v>769.88630727183795</v>
      </c>
      <c r="O62" s="30"/>
      <c r="P62" s="129">
        <f t="shared" ref="P62:Z62" si="7">IF(P51="-","-",SUM(P51:P61))</f>
        <v>769.88630727183795</v>
      </c>
      <c r="Q62" s="129">
        <f t="shared" si="7"/>
        <v>867.49642907479233</v>
      </c>
      <c r="R62" s="129">
        <f t="shared" si="7"/>
        <v>835.98059616307523</v>
      </c>
      <c r="S62" s="129">
        <f t="shared" si="7"/>
        <v>843.85324246465973</v>
      </c>
      <c r="T62" s="129">
        <f t="shared" si="7"/>
        <v>813.38985660314222</v>
      </c>
      <c r="U62" s="129">
        <f t="shared" si="7"/>
        <v>881.14252513242752</v>
      </c>
      <c r="V62" s="129">
        <f t="shared" si="7"/>
        <v>963.34889685000837</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3">
      <c r="A71" s="256"/>
      <c r="B71" s="135" t="s">
        <v>349</v>
      </c>
      <c r="C71" s="135" t="s">
        <v>404</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3">
      <c r="A72" s="256"/>
      <c r="B72" s="135" t="s">
        <v>388</v>
      </c>
      <c r="C72" s="135" t="s">
        <v>515</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516</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f>IF('3c AA'!W116="-","-",'3c AA'!W116)</f>
        <v>6.4764453689561785</v>
      </c>
      <c r="U77" s="129">
        <f>IF('3c AA'!X116="-","-",'3c AA'!X116)</f>
        <v>9.9756950960531068</v>
      </c>
      <c r="V77" s="129">
        <f>IF('3c AA'!Y116="-","-",'3c AA'!Y116)</f>
        <v>4.43</v>
      </c>
      <c r="W77" s="129" t="str">
        <f>IF('3c AA'!Z116="-","-",'3c AA'!Z116)</f>
        <v>-</v>
      </c>
      <c r="X77" s="129" t="str">
        <f>IF('3c AA'!AA116="-","-",'3c AA'!AA116)</f>
        <v>-</v>
      </c>
      <c r="Y77" s="129" t="str">
        <f>IF('3c AA'!AB116="-","-",'3c AA'!AB116)</f>
        <v>-</v>
      </c>
      <c r="Z77" s="129" t="str">
        <f>IF('3c AA'!AC116="-","-",'3c AA'!AC116)</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f>IF('3g CPIH'!P$16="-","-",'3j PAAC PAP'!$G$14*('3g CPIH'!P$16/'3g CPIH'!$G$16))</f>
        <v>14.633493542074362</v>
      </c>
      <c r="U82" s="129">
        <f>IF('3g CPIH'!Q$16="-","-",'3j PAAC PAP'!$G$14*('3g CPIH'!Q$16/'3g CPIH'!$G$16))</f>
        <v>14.714192954990214</v>
      </c>
      <c r="V82" s="129">
        <f>IF('3g CPIH'!R$16="-","-",'3j PAAC PAP'!$G$14*('3g CPIH'!R$16/'3g CPIH'!$G$16))</f>
        <v>14.983190998043053</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3">
      <c r="A83" s="256"/>
      <c r="B83" s="132" t="s">
        <v>349</v>
      </c>
      <c r="C83" s="132" t="s">
        <v>404</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33.276015358915686</v>
      </c>
      <c r="M83" s="129">
        <f>IF(M75="-","-",SUM(M75:M81)*'3j PAAC PAP'!$G$32)</f>
        <v>36.274654114007376</v>
      </c>
      <c r="N83" s="129">
        <f>IF(N75="-","-",SUM(N75:N81)*'3j PAAC PAP'!$G$32)</f>
        <v>38.17791313124755</v>
      </c>
      <c r="O83" s="30"/>
      <c r="P83" s="129">
        <f>IF(P75="-","-",SUM(P75:P81)*'3j PAAC PAP'!$G$32)</f>
        <v>38.17791313124755</v>
      </c>
      <c r="Q83" s="129">
        <f>IF(Q75="-","-",SUM(Q75:Q81)*'3j PAAC PAP'!$G$32)</f>
        <v>42.558390046551978</v>
      </c>
      <c r="R83" s="129">
        <f>IF(R75="-","-",SUM(R75:R81)*'3j PAAC PAP'!$G$32)</f>
        <v>40.962921492757687</v>
      </c>
      <c r="S83" s="129">
        <f>IF(S75="-","-",SUM(S75:S81)*'3j PAAC PAP'!$G$32)</f>
        <v>41.107335313893529</v>
      </c>
      <c r="T83" s="129">
        <f>IF(T75="-","-",SUM(T75:T81)*'3j PAAC PAP'!$G$32)</f>
        <v>39.575463367987346</v>
      </c>
      <c r="U83" s="129">
        <f>IF(U75="-","-",SUM(U75:U81)*'3j PAAC PAP'!$G$32)</f>
        <v>43.341623662560529</v>
      </c>
      <c r="V83" s="129">
        <f>IF(V75="-","-",SUM(V75:V81)*'3j PAAC PAP'!$G$32)</f>
        <v>47.471820736029457</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3">
      <c r="A84" s="256"/>
      <c r="B84" s="132" t="s">
        <v>388</v>
      </c>
      <c r="C84" s="132" t="s">
        <v>515</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12.044421815668525</v>
      </c>
      <c r="M84" s="129">
        <f>IF(M75="-","-",SUM(M75:M83)*'3k EBIT'!$E$10)</f>
        <v>13.109405593920073</v>
      </c>
      <c r="N84" s="129">
        <f>IF(N75="-","-",SUM(N75:N83)*'3k EBIT'!$E$10)</f>
        <v>13.785223347314055</v>
      </c>
      <c r="O84" s="30"/>
      <c r="P84" s="129">
        <f>IF(P75="-","-",SUM(P75:P83)*'3k EBIT'!$E$10)</f>
        <v>13.785223347314055</v>
      </c>
      <c r="Q84" s="129">
        <f>IF(Q75="-","-",SUM(Q75:Q83)*'3k EBIT'!$E$10)</f>
        <v>15.338392747034781</v>
      </c>
      <c r="R84" s="129">
        <f>IF(R75="-","-",SUM(R75:R83)*'3k EBIT'!$E$10)</f>
        <v>14.775915930151777</v>
      </c>
      <c r="S84" s="129">
        <f>IF(S75="-","-",SUM(S75:S83)*'3k EBIT'!$E$10)</f>
        <v>14.828580131747735</v>
      </c>
      <c r="T84" s="129">
        <f>IF(T75="-","-",SUM(T75:T83)*'3k EBIT'!$E$10)</f>
        <v>14.287304655480133</v>
      </c>
      <c r="U84" s="129">
        <f>IF(U75="-","-",SUM(U75:U83)*'3k EBIT'!$E$10)</f>
        <v>15.621533496019248</v>
      </c>
      <c r="V84" s="129">
        <f>IF(V75="-","-",SUM(V75:V83)*'3k EBIT'!$E$10)</f>
        <v>17.088224688532073</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c r="B85" s="132" t="s">
        <v>292</v>
      </c>
      <c r="C85" s="177" t="s">
        <v>516</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7.2295153212042784</v>
      </c>
      <c r="M85" s="129">
        <f>IF(M75="-","-",SUM(M75:M78,M80:M84)*'3l HAP'!$E$11)</f>
        <v>8.0381211656090734</v>
      </c>
      <c r="N85" s="129">
        <f>IF(N75="-","-",SUM(N75:N78,N80:N84)*'3l HAP'!$E$11)</f>
        <v>8.5666137397022482</v>
      </c>
      <c r="O85" s="30"/>
      <c r="P85" s="129">
        <f>IF(P75="-","-",SUM(P75:P78,P80:P84)*'3l HAP'!$E$11)</f>
        <v>8.5666137397022482</v>
      </c>
      <c r="Q85" s="129">
        <f>IF(Q75="-","-",SUM(Q75:Q78,Q80:Q84)*'3l HAP'!$E$11)</f>
        <v>9.6218000772081691</v>
      </c>
      <c r="R85" s="129">
        <f>IF(R75="-","-",SUM(R75:R78,R80:R84)*'3l HAP'!$E$11)</f>
        <v>9.1730574540923335</v>
      </c>
      <c r="S85" s="129">
        <f>IF(S75="-","-",SUM(S75:S78,S80:S84)*'3l HAP'!$E$11)</f>
        <v>9.1591511517363688</v>
      </c>
      <c r="T85" s="129">
        <f>IF(T75="-","-",SUM(T75:T78,T80:T84)*'3l HAP'!$E$11)</f>
        <v>8.694361622889506</v>
      </c>
      <c r="U85" s="129">
        <f>IF(U75="-","-",SUM(U75:U78,U80:U84)*'3l HAP'!$E$11)</f>
        <v>9.5561755248566751</v>
      </c>
      <c r="V85" s="129">
        <f>IF(V75="-","-",SUM(V75:V78,V80:V84)*'3l HAP'!$E$11)</f>
        <v>10.70047573779676</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641.14619114701975</v>
      </c>
      <c r="M86" s="129">
        <f t="shared" si="10"/>
        <v>698.00655164181296</v>
      </c>
      <c r="N86" s="129">
        <f t="shared" si="10"/>
        <v>734.10438496568497</v>
      </c>
      <c r="O86" s="30"/>
      <c r="P86" s="129">
        <f t="shared" ref="P86:Z86" si="11">IF(P75="-","-",SUM(P75:P85))</f>
        <v>734.10438496568497</v>
      </c>
      <c r="Q86" s="129">
        <f t="shared" si="11"/>
        <v>816.90529541794285</v>
      </c>
      <c r="R86" s="129">
        <f t="shared" si="11"/>
        <v>786.85252202900756</v>
      </c>
      <c r="S86" s="129">
        <f t="shared" si="11"/>
        <v>789.61041466575045</v>
      </c>
      <c r="T86" s="129">
        <f t="shared" si="11"/>
        <v>760.65745394256487</v>
      </c>
      <c r="U86" s="129">
        <f t="shared" si="11"/>
        <v>831.7418093936169</v>
      </c>
      <c r="V86" s="129">
        <f t="shared" si="11"/>
        <v>910.08035101142127</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3">
      <c r="A95" s="256"/>
      <c r="B95" s="135" t="s">
        <v>349</v>
      </c>
      <c r="C95" s="135" t="s">
        <v>404</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3">
      <c r="A96" s="256"/>
      <c r="B96" s="135" t="s">
        <v>388</v>
      </c>
      <c r="C96" s="135" t="s">
        <v>515</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516</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f>IF('3c AA'!W118="-","-",'3c AA'!W118)</f>
        <v>6.5436735830868322</v>
      </c>
      <c r="U101" s="129">
        <f>IF('3c AA'!X118="-","-",'3c AA'!X118)</f>
        <v>9.9756950960531068</v>
      </c>
      <c r="V101" s="129">
        <f>IF('3c AA'!Y118="-","-",'3c AA'!Y118)</f>
        <v>4.43</v>
      </c>
      <c r="W101" s="129" t="str">
        <f>IF('3c AA'!Z118="-","-",'3c AA'!Z118)</f>
        <v>-</v>
      </c>
      <c r="X101" s="129" t="str">
        <f>IF('3c AA'!AA118="-","-",'3c AA'!AA118)</f>
        <v>-</v>
      </c>
      <c r="Y101" s="129" t="str">
        <f>IF('3c AA'!AB118="-","-",'3c AA'!AB118)</f>
        <v>-</v>
      </c>
      <c r="Z101" s="129" t="str">
        <f>IF('3c AA'!AC118="-","-",'3c AA'!AC118)</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f>IF('3g CPIH'!P$16="-","-",'3j PAAC PAP'!$G$14*('3g CPIH'!P$16/'3g CPIH'!$G$16))</f>
        <v>14.633493542074362</v>
      </c>
      <c r="U106" s="129">
        <f>IF('3g CPIH'!Q$16="-","-",'3j PAAC PAP'!$G$14*('3g CPIH'!Q$16/'3g CPIH'!$G$16))</f>
        <v>14.714192954990214</v>
      </c>
      <c r="V106" s="129">
        <f>IF('3g CPIH'!R$16="-","-",'3j PAAC PAP'!$G$14*('3g CPIH'!R$16/'3g CPIH'!$G$16))</f>
        <v>14.983190998043053</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3">
      <c r="A107" s="256"/>
      <c r="B107" s="132" t="s">
        <v>349</v>
      </c>
      <c r="C107" s="132" t="s">
        <v>404</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32.643433153052548</v>
      </c>
      <c r="M107" s="129">
        <f>IF(M99="-","-",SUM(M99:M105)*'3j PAAC PAP'!$G$32)</f>
        <v>36.315566938846246</v>
      </c>
      <c r="N107" s="129">
        <f>IF(N99="-","-",SUM(N99:N105)*'3j PAAC PAP'!$G$32)</f>
        <v>38.2326146260352</v>
      </c>
      <c r="O107" s="30"/>
      <c r="P107" s="129">
        <f>IF(P99="-","-",SUM(P99:P105)*'3j PAAC PAP'!$G$32)</f>
        <v>38.2326146260352</v>
      </c>
      <c r="Q107" s="129">
        <f>IF(Q99="-","-",SUM(Q99:Q105)*'3j PAAC PAP'!$G$32)</f>
        <v>42.61811840678979</v>
      </c>
      <c r="R107" s="129">
        <f>IF(R99="-","-",SUM(R99:R105)*'3j PAAC PAP'!$G$32)</f>
        <v>41.071002801853872</v>
      </c>
      <c r="S107" s="129">
        <f>IF(S99="-","-",SUM(S99:S105)*'3j PAAC PAP'!$G$32)</f>
        <v>40.576323514127921</v>
      </c>
      <c r="T107" s="129">
        <f>IF(T99="-","-",SUM(T99:T105)*'3j PAAC PAP'!$G$32)</f>
        <v>39.048971448473161</v>
      </c>
      <c r="U107" s="129">
        <f>IF(U99="-","-",SUM(U99:U105)*'3j PAAC PAP'!$G$32)</f>
        <v>43.321393665085047</v>
      </c>
      <c r="V107" s="129">
        <f>IF(V99="-","-",SUM(V99:V105)*'3j PAAC PAP'!$G$32)</f>
        <v>47.576089716917849</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3">
      <c r="A108" s="256"/>
      <c r="B108" s="132" t="s">
        <v>388</v>
      </c>
      <c r="C108" s="132" t="s">
        <v>515</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11.820580916752862</v>
      </c>
      <c r="M108" s="129">
        <f>IF(M99="-","-",SUM(M99:M107)*'3k EBIT'!$E$10)</f>
        <v>13.123882705992196</v>
      </c>
      <c r="N108" s="129">
        <f>IF(N99="-","-",SUM(N99:N107)*'3k EBIT'!$E$10)</f>
        <v>13.80457961698432</v>
      </c>
      <c r="O108" s="30"/>
      <c r="P108" s="129">
        <f>IF(P99="-","-",SUM(P99:P107)*'3k EBIT'!$E$10)</f>
        <v>13.80457961698432</v>
      </c>
      <c r="Q108" s="129">
        <f>IF(Q99="-","-",SUM(Q99:Q107)*'3k EBIT'!$E$10)</f>
        <v>15.359527786437523</v>
      </c>
      <c r="R108" s="129">
        <f>IF(R99="-","-",SUM(R99:R107)*'3k EBIT'!$E$10)</f>
        <v>14.81416078933346</v>
      </c>
      <c r="S108" s="129">
        <f>IF(S99="-","-",SUM(S99:S107)*'3k EBIT'!$E$10)</f>
        <v>14.640680191640859</v>
      </c>
      <c r="T108" s="129">
        <f>IF(T99="-","-",SUM(T99:T107)*'3k EBIT'!$E$10)</f>
        <v>14.101004087042412</v>
      </c>
      <c r="U108" s="129">
        <f>IF(U99="-","-",SUM(U99:U107)*'3k EBIT'!$E$10)</f>
        <v>15.614375057514332</v>
      </c>
      <c r="V108" s="129">
        <f>IF(V99="-","-",SUM(V99:V107)*'3k EBIT'!$E$10)</f>
        <v>17.125120545220344</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516</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7.1774844596434786</v>
      </c>
      <c r="M109" s="129">
        <f>IF(M99="-","-",SUM(M99:M102,M104:M108)*'3l HAP'!$E$11)</f>
        <v>8.0792806301305049</v>
      </c>
      <c r="N109" s="129">
        <f>IF(N99="-","-",SUM(N99:N102,N104:N108)*'3l HAP'!$E$11)</f>
        <v>8.611613134896384</v>
      </c>
      <c r="O109" s="30"/>
      <c r="P109" s="129">
        <f>IF(P99="-","-",SUM(P99:P102,P104:P108)*'3l HAP'!$E$11)</f>
        <v>8.611613134896384</v>
      </c>
      <c r="Q109" s="129">
        <f>IF(Q99="-","-",SUM(Q99:Q102,Q104:Q108)*'3l HAP'!$E$11)</f>
        <v>9.7131726327178551</v>
      </c>
      <c r="R109" s="129">
        <f>IF(R99="-","-",SUM(R99:R102,R104:R108)*'3l HAP'!$E$11)</f>
        <v>9.2775287278160175</v>
      </c>
      <c r="S109" s="129">
        <f>IF(S99="-","-",SUM(S99:S102,S104:S108)*'3l HAP'!$E$11)</f>
        <v>9.2716156362233129</v>
      </c>
      <c r="T109" s="129">
        <f>IF(T99="-","-",SUM(T99:T102,T104:T108)*'3l HAP'!$E$11)</f>
        <v>8.8073438994027526</v>
      </c>
      <c r="U109" s="129">
        <f>IF(U99="-","-",SUM(U99:U102,U104:U108)*'3l HAP'!$E$11)</f>
        <v>9.74157496672645</v>
      </c>
      <c r="V109" s="129">
        <f>IF(V99="-","-",SUM(V99:V102,V104:V108)*'3l HAP'!$E$11)</f>
        <v>10.922506701701897</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629.31306520874148</v>
      </c>
      <c r="M110" s="129">
        <f t="shared" si="14"/>
        <v>698.80966405856157</v>
      </c>
      <c r="N110" s="129">
        <f t="shared" si="14"/>
        <v>735.16813497535873</v>
      </c>
      <c r="O110" s="30"/>
      <c r="P110" s="129">
        <f t="shared" ref="P110:Z110" si="15">IF(P99="-","-",SUM(P99:P109))</f>
        <v>735.16813497535873</v>
      </c>
      <c r="Q110" s="129">
        <f t="shared" si="15"/>
        <v>818.10903800886638</v>
      </c>
      <c r="R110" s="129">
        <f t="shared" si="15"/>
        <v>788.96987979665482</v>
      </c>
      <c r="S110" s="129">
        <f t="shared" si="15"/>
        <v>779.83341270316669</v>
      </c>
      <c r="T110" s="129">
        <f t="shared" si="15"/>
        <v>750.96514719350898</v>
      </c>
      <c r="U110" s="129">
        <f t="shared" si="15"/>
        <v>831.55044906979697</v>
      </c>
      <c r="V110" s="129">
        <f t="shared" si="15"/>
        <v>912.24426836734483</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596</v>
      </c>
      <c r="C113" s="135" t="s">
        <v>597</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3">
      <c r="A119" s="256"/>
      <c r="B119" s="135" t="s">
        <v>349</v>
      </c>
      <c r="C119" s="135" t="s">
        <v>404</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3">
      <c r="A120" s="256"/>
      <c r="B120" s="135" t="s">
        <v>388</v>
      </c>
      <c r="C120" s="135" t="s">
        <v>515</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516</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f>IF('3c AA'!W120="-","-",'3c AA'!W120)</f>
        <v>6.4670012065997176</v>
      </c>
      <c r="U125" s="129">
        <f>IF('3c AA'!X120="-","-",'3c AA'!X120)</f>
        <v>9.9756950960531068</v>
      </c>
      <c r="V125" s="129">
        <f>IF('3c AA'!Y120="-","-",'3c AA'!Y120)</f>
        <v>4.43</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f>IF('3g CPIH'!P$16="-","-",'3j PAAC PAP'!$G$14*('3g CPIH'!P$16/'3g CPIH'!$G$16))</f>
        <v>14.633493542074362</v>
      </c>
      <c r="U130" s="129">
        <f>IF('3g CPIH'!Q$16="-","-",'3j PAAC PAP'!$G$14*('3g CPIH'!Q$16/'3g CPIH'!$G$16))</f>
        <v>14.714192954990214</v>
      </c>
      <c r="V130" s="129">
        <f>IF('3g CPIH'!R$16="-","-",'3j PAAC PAP'!$G$14*('3g CPIH'!R$16/'3g CPIH'!$G$16))</f>
        <v>14.983190998043053</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3">
      <c r="A131" s="256"/>
      <c r="B131" s="132" t="s">
        <v>349</v>
      </c>
      <c r="C131" s="132" t="s">
        <v>404</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33.768576716429827</v>
      </c>
      <c r="M131" s="129">
        <f>IF(M123="-","-",SUM(M123:M129)*'3j PAAC PAP'!$G$32)</f>
        <v>37.496023925061316</v>
      </c>
      <c r="N131" s="129">
        <f>IF(N123="-","-",SUM(N123:N129)*'3j PAAC PAP'!$G$32)</f>
        <v>39.397538069925801</v>
      </c>
      <c r="O131" s="30"/>
      <c r="P131" s="129">
        <f>IF(P123="-","-",SUM(P123:P129)*'3j PAAC PAP'!$G$32)</f>
        <v>39.397538069925801</v>
      </c>
      <c r="Q131" s="129">
        <f>IF(Q123="-","-",SUM(Q123:Q129)*'3j PAAC PAP'!$G$32)</f>
        <v>43.754092812228983</v>
      </c>
      <c r="R131" s="129">
        <f>IF(R123="-","-",SUM(R123:R129)*'3j PAAC PAP'!$G$32)</f>
        <v>42.135570864977474</v>
      </c>
      <c r="S131" s="129">
        <f>IF(S123="-","-",SUM(S123:S129)*'3j PAAC PAP'!$G$32)</f>
        <v>41.950326405401839</v>
      </c>
      <c r="T131" s="129">
        <f>IF(T123="-","-",SUM(T123:T129)*'3j PAAC PAP'!$G$32)</f>
        <v>40.385696885660288</v>
      </c>
      <c r="U131" s="129">
        <f>IF(U123="-","-",SUM(U123:U129)*'3j PAAC PAP'!$G$32)</f>
        <v>44.827608093621464</v>
      </c>
      <c r="V131" s="129">
        <f>IF(V123="-","-",SUM(V123:V129)*'3j PAAC PAP'!$G$32)</f>
        <v>49.065816756615604</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3">
      <c r="A132" s="256"/>
      <c r="B132" s="132" t="s">
        <v>388</v>
      </c>
      <c r="C132" s="132" t="s">
        <v>515</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12.218715964342287</v>
      </c>
      <c r="M132" s="129">
        <f>IF(M123="-","-",SUM(M123:M131)*'3k EBIT'!$E$10)</f>
        <v>13.541590555622776</v>
      </c>
      <c r="N132" s="129">
        <f>IF(N123="-","-",SUM(N123:N131)*'3k EBIT'!$E$10)</f>
        <v>14.216790881277804</v>
      </c>
      <c r="O132" s="30"/>
      <c r="P132" s="129">
        <f>IF(P123="-","-",SUM(P123:P131)*'3k EBIT'!$E$10)</f>
        <v>14.216790881277804</v>
      </c>
      <c r="Q132" s="129">
        <f>IF(Q123="-","-",SUM(Q123:Q131)*'3k EBIT'!$E$10)</f>
        <v>15.761495356346868</v>
      </c>
      <c r="R132" s="129">
        <f>IF(R123="-","-",SUM(R123:R131)*'3k EBIT'!$E$10)</f>
        <v>15.190861034768519</v>
      </c>
      <c r="S132" s="129">
        <f>IF(S123="-","-",SUM(S123:S131)*'3k EBIT'!$E$10)</f>
        <v>15.126874775435427</v>
      </c>
      <c r="T132" s="129">
        <f>IF(T123="-","-",SUM(T123:T131)*'3k EBIT'!$E$10)</f>
        <v>14.574007944391095</v>
      </c>
      <c r="U132" s="129">
        <f>IF(U123="-","-",SUM(U123:U131)*'3k EBIT'!$E$10)</f>
        <v>16.147353046016722</v>
      </c>
      <c r="V132" s="129">
        <f>IF(V123="-","-",SUM(V123:V131)*'3k EBIT'!$E$10)</f>
        <v>17.652264427255282</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516</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7.2190791031380286</v>
      </c>
      <c r="M133" s="129">
        <f>IF(M123="-","-",SUM(M123:M126,M128:M132)*'3l HAP'!$E$11)</f>
        <v>8.0555236572377638</v>
      </c>
      <c r="N133" s="129">
        <f>IF(N123="-","-",SUM(N123:N126,N128:N132)*'3l HAP'!$E$11)</f>
        <v>8.5835291944495786</v>
      </c>
      <c r="O133" s="30"/>
      <c r="P133" s="129">
        <f>IF(P123="-","-",SUM(P123:P126,P128:P132)*'3l HAP'!$E$11)</f>
        <v>8.5835291944495786</v>
      </c>
      <c r="Q133" s="129">
        <f>IF(Q123="-","-",SUM(Q123:Q126,Q128:Q132)*'3l HAP'!$E$11)</f>
        <v>9.6987691379336098</v>
      </c>
      <c r="R133" s="129">
        <f>IF(R123="-","-",SUM(R123:R126,R128:R132)*'3l HAP'!$E$11)</f>
        <v>9.2448001851968371</v>
      </c>
      <c r="S133" s="129">
        <f>IF(S123="-","-",SUM(S123:S126,S128:S132)*'3l HAP'!$E$11)</f>
        <v>9.2379133097907662</v>
      </c>
      <c r="T133" s="129">
        <f>IF(T123="-","-",SUM(T123:T126,T128:T132)*'3l HAP'!$E$11)</f>
        <v>8.7647904503221294</v>
      </c>
      <c r="U133" s="129">
        <f>IF(U123="-","-",SUM(U123:U126,U128:U132)*'3l HAP'!$E$11)</f>
        <v>9.6977733869938927</v>
      </c>
      <c r="V133" s="129">
        <f>IF(V123="-","-",SUM(V123:V126,V128:V132)*'3l HAP'!$E$11)</f>
        <v>10.872316793948189</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650.30912738585539</v>
      </c>
      <c r="M134" s="129">
        <f t="shared" si="18"/>
        <v>720.77052166963335</v>
      </c>
      <c r="N134" s="129">
        <f t="shared" si="18"/>
        <v>756.83537177325968</v>
      </c>
      <c r="O134" s="30"/>
      <c r="P134" s="129">
        <f t="shared" ref="P134:Z134" si="19">IF(P123="-","-",SUM(P123:P133))</f>
        <v>756.83537177325968</v>
      </c>
      <c r="Q134" s="129">
        <f t="shared" si="19"/>
        <v>839.25081366543225</v>
      </c>
      <c r="R134" s="129">
        <f t="shared" si="19"/>
        <v>808.76347177183027</v>
      </c>
      <c r="S134" s="129">
        <f t="shared" si="19"/>
        <v>805.38888842782364</v>
      </c>
      <c r="T134" s="129">
        <f t="shared" si="19"/>
        <v>775.81752332196925</v>
      </c>
      <c r="U134" s="129">
        <f t="shared" si="19"/>
        <v>859.55810898240759</v>
      </c>
      <c r="V134" s="129">
        <f t="shared" si="19"/>
        <v>939.93848184363662</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 customHeight="1" x14ac:dyDescent="0.3">
      <c r="A142" s="256"/>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3">
      <c r="A143" s="256"/>
      <c r="B143" s="135" t="s">
        <v>349</v>
      </c>
      <c r="C143" s="135" t="s">
        <v>404</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3">
      <c r="A144" s="256"/>
      <c r="B144" s="135" t="s">
        <v>388</v>
      </c>
      <c r="C144" s="135" t="s">
        <v>515</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516</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f>IF('3c AA'!W122="-","-",'3c AA'!W122)</f>
        <v>6.5562763096546641</v>
      </c>
      <c r="U149" s="129">
        <f>IF('3c AA'!X122="-","-",'3c AA'!X122)</f>
        <v>9.9756950960531068</v>
      </c>
      <c r="V149" s="129">
        <f>IF('3c AA'!Y122="-","-",'3c AA'!Y122)</f>
        <v>4.43</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f>IF('3g CPIH'!P$16="-","-",'3j PAAC PAP'!$G$14*('3g CPIH'!P$16/'3g CPIH'!$G$16))</f>
        <v>14.633493542074362</v>
      </c>
      <c r="U154" s="129">
        <f>IF('3g CPIH'!Q$16="-","-",'3j PAAC PAP'!$G$14*('3g CPIH'!Q$16/'3g CPIH'!$G$16))</f>
        <v>14.714192954990214</v>
      </c>
      <c r="V154" s="129">
        <f>IF('3g CPIH'!R$16="-","-",'3j PAAC PAP'!$G$14*('3g CPIH'!R$16/'3g CPIH'!$G$16))</f>
        <v>14.983190998043053</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3">
      <c r="A155" s="256"/>
      <c r="B155" s="132" t="s">
        <v>349</v>
      </c>
      <c r="C155" s="132" t="s">
        <v>404</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32.654584245135659</v>
      </c>
      <c r="M155" s="129">
        <f>IF(M147="-","-",SUM(M147:M153)*'3j PAAC PAP'!$G$32)</f>
        <v>36.116813923856569</v>
      </c>
      <c r="N155" s="129">
        <f>IF(N147="-","-",SUM(N147:N153)*'3j PAAC PAP'!$G$32)</f>
        <v>38.036364264265536</v>
      </c>
      <c r="O155" s="30"/>
      <c r="P155" s="129">
        <f>IF(P147="-","-",SUM(P147:P153)*'3j PAAC PAP'!$G$32)</f>
        <v>38.036364264265536</v>
      </c>
      <c r="Q155" s="129">
        <f>IF(Q147="-","-",SUM(Q147:Q153)*'3j PAAC PAP'!$G$32)</f>
        <v>42.423393681401507</v>
      </c>
      <c r="R155" s="129">
        <f>IF(R147="-","-",SUM(R147:R153)*'3j PAAC PAP'!$G$32)</f>
        <v>40.789774981401614</v>
      </c>
      <c r="S155" s="129">
        <f>IF(S147="-","-",SUM(S147:S153)*'3j PAAC PAP'!$G$32)</f>
        <v>41.039071591612263</v>
      </c>
      <c r="T155" s="129">
        <f>IF(T147="-","-",SUM(T147:T153)*'3j PAAC PAP'!$G$32)</f>
        <v>39.456431595975893</v>
      </c>
      <c r="U155" s="129">
        <f>IF(U147="-","-",SUM(U147:U153)*'3j PAAC PAP'!$G$32)</f>
        <v>43.100905532425713</v>
      </c>
      <c r="V155" s="129">
        <f>IF(V147="-","-",SUM(V147:V153)*'3j PAAC PAP'!$G$32)</f>
        <v>47.346979674264851</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3">
      <c r="A156" s="256"/>
      <c r="B156" s="132" t="s">
        <v>388</v>
      </c>
      <c r="C156" s="132" t="s">
        <v>515</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11.824526760396012</v>
      </c>
      <c r="M156" s="129">
        <f>IF(M147="-","-",SUM(M147:M155)*'3k EBIT'!$E$10)</f>
        <v>13.053553422106027</v>
      </c>
      <c r="N156" s="129">
        <f>IF(N147="-","-",SUM(N147:N155)*'3k EBIT'!$E$10)</f>
        <v>13.735135903607802</v>
      </c>
      <c r="O156" s="30"/>
      <c r="P156" s="129">
        <f>IF(P147="-","-",SUM(P147:P155)*'3k EBIT'!$E$10)</f>
        <v>13.735135903607802</v>
      </c>
      <c r="Q156" s="129">
        <f>IF(Q147="-","-",SUM(Q147:Q155)*'3k EBIT'!$E$10)</f>
        <v>15.290623923559265</v>
      </c>
      <c r="R156" s="129">
        <f>IF(R147="-","-",SUM(R147:R155)*'3k EBIT'!$E$10)</f>
        <v>14.714647575799047</v>
      </c>
      <c r="S156" s="129">
        <f>IF(S147="-","-",SUM(S147:S155)*'3k EBIT'!$E$10)</f>
        <v>14.804424831745393</v>
      </c>
      <c r="T156" s="129">
        <f>IF(T147="-","-",SUM(T147:T155)*'3k EBIT'!$E$10)</f>
        <v>14.245184945820874</v>
      </c>
      <c r="U156" s="129">
        <f>IF(U147="-","-",SUM(U147:U155)*'3k EBIT'!$E$10)</f>
        <v>15.536354744332492</v>
      </c>
      <c r="V156" s="129">
        <f>IF(V147="-","-",SUM(V147:V155)*'3k EBIT'!$E$10)</f>
        <v>17.044049346216134</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516</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7.2611892979245143</v>
      </c>
      <c r="M157" s="129">
        <f>IF(M147="-","-",SUM(M147:M150,M152:M156)*'3l HAP'!$E$11)</f>
        <v>8.0836980445270274</v>
      </c>
      <c r="N157" s="129">
        <f>IF(N147="-","-",SUM(N147:N150,N152:N156)*'3l HAP'!$E$11)</f>
        <v>8.6167279772143175</v>
      </c>
      <c r="O157" s="30"/>
      <c r="P157" s="129">
        <f>IF(P147="-","-",SUM(P147:P150,P152:P156)*'3l HAP'!$E$11)</f>
        <v>8.6167279772143175</v>
      </c>
      <c r="Q157" s="129">
        <f>IF(Q147="-","-",SUM(Q147:Q150,Q152:Q156)*'3l HAP'!$E$11)</f>
        <v>9.7059921976571495</v>
      </c>
      <c r="R157" s="129">
        <f>IF(R147="-","-",SUM(R147:R150,R152:R156)*'3l HAP'!$E$11)</f>
        <v>9.2485078700981038</v>
      </c>
      <c r="S157" s="129">
        <f>IF(S147="-","-",SUM(S147:S150,S152:S156)*'3l HAP'!$E$11)</f>
        <v>9.274915250773585</v>
      </c>
      <c r="T157" s="129">
        <f>IF(T147="-","-",SUM(T147:T150,T152:T156)*'3l HAP'!$E$11)</f>
        <v>8.7966575866610643</v>
      </c>
      <c r="U157" s="129">
        <f>IF(U147="-","-",SUM(U147:U150,U152:U156)*'3l HAP'!$E$11)</f>
        <v>9.6679902557457122</v>
      </c>
      <c r="V157" s="129">
        <f>IF(V147="-","-",SUM(V147:V150,V152:V156)*'3l HAP'!$E$11)</f>
        <v>10.842816440102563</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629.60444594245985</v>
      </c>
      <c r="M158" s="129">
        <f t="shared" si="22"/>
        <v>695.11254174472208</v>
      </c>
      <c r="N158" s="129">
        <f t="shared" si="22"/>
        <v>731.51831904438063</v>
      </c>
      <c r="O158" s="30"/>
      <c r="P158" s="129">
        <f t="shared" ref="P158:Z158" si="23">IF(P147="-","-",SUM(P147:P157))</f>
        <v>731.51831904438063</v>
      </c>
      <c r="Q158" s="129">
        <f t="shared" si="23"/>
        <v>814.47533997289258</v>
      </c>
      <c r="R158" s="129">
        <f t="shared" si="23"/>
        <v>783.70332354787195</v>
      </c>
      <c r="S158" s="129">
        <f t="shared" si="23"/>
        <v>788.45484771084375</v>
      </c>
      <c r="T158" s="129">
        <f t="shared" si="23"/>
        <v>758.5429239978306</v>
      </c>
      <c r="U158" s="129">
        <f t="shared" si="23"/>
        <v>827.37053378221844</v>
      </c>
      <c r="V158" s="129">
        <f t="shared" si="23"/>
        <v>907.89767465745319</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3">
      <c r="A167" s="256"/>
      <c r="B167" s="135" t="s">
        <v>349</v>
      </c>
      <c r="C167" s="135" t="s">
        <v>404</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3">
      <c r="A168" s="256"/>
      <c r="B168" s="135" t="s">
        <v>388</v>
      </c>
      <c r="C168" s="135" t="s">
        <v>515</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516</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f>IF('3c AA'!W124="-","-",'3c AA'!W124)</f>
        <v>6.4988829015144267</v>
      </c>
      <c r="U173" s="129">
        <f>IF('3c AA'!X124="-","-",'3c AA'!X124)</f>
        <v>9.9756950960531068</v>
      </c>
      <c r="V173" s="129">
        <f>IF('3c AA'!Y124="-","-",'3c AA'!Y124)</f>
        <v>4.43</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 customHeight="1" x14ac:dyDescent="0.3">
      <c r="A178" s="256"/>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f>IF('3g CPIH'!P$16="-","-",'3j PAAC PAP'!$G$14*('3g CPIH'!P$16/'3g CPIH'!$G$16))</f>
        <v>14.633493542074362</v>
      </c>
      <c r="U178" s="129">
        <f>IF('3g CPIH'!Q$16="-","-",'3j PAAC PAP'!$G$14*('3g CPIH'!Q$16/'3g CPIH'!$G$16))</f>
        <v>14.714192954990214</v>
      </c>
      <c r="V178" s="129">
        <f>IF('3g CPIH'!R$16="-","-",'3j PAAC PAP'!$G$14*('3g CPIH'!R$16/'3g CPIH'!$G$16))</f>
        <v>14.983190998043053</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3">
      <c r="A179" s="256"/>
      <c r="B179" s="132" t="s">
        <v>349</v>
      </c>
      <c r="C179" s="132" t="s">
        <v>404</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36.311821653891343</v>
      </c>
      <c r="M179" s="129">
        <f>IF(M171="-","-",SUM(M171:M177)*'3j PAAC PAP'!$G$32)</f>
        <v>38.628637239863629</v>
      </c>
      <c r="N179" s="129">
        <f>IF(N171="-","-",SUM(N171:N177)*'3j PAAC PAP'!$G$32)</f>
        <v>40.536982095229462</v>
      </c>
      <c r="O179" s="30"/>
      <c r="P179" s="129">
        <f>IF(P171="-","-",SUM(P171:P177)*'3j PAAC PAP'!$G$32)</f>
        <v>40.536982095229462</v>
      </c>
      <c r="Q179" s="129">
        <f>IF(Q171="-","-",SUM(Q171:Q177)*'3j PAAC PAP'!$G$32)</f>
        <v>44.439533436793276</v>
      </c>
      <c r="R179" s="129">
        <f>IF(R171="-","-",SUM(R171:R177)*'3j PAAC PAP'!$G$32)</f>
        <v>42.778095951758466</v>
      </c>
      <c r="S179" s="129">
        <f>IF(S171="-","-",SUM(S171:S177)*'3j PAAC PAP'!$G$32)</f>
        <v>43.187036835767955</v>
      </c>
      <c r="T179" s="129">
        <f>IF(T171="-","-",SUM(T171:T177)*'3j PAAC PAP'!$G$32)</f>
        <v>41.837371407277409</v>
      </c>
      <c r="U179" s="129">
        <f>IF(U171="-","-",SUM(U171:U177)*'3j PAAC PAP'!$G$32)</f>
        <v>44.986376669188623</v>
      </c>
      <c r="V179" s="129">
        <f>IF(V171="-","-",SUM(V171:V177)*'3j PAAC PAP'!$G$32)</f>
        <v>49.273054318120558</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35">
      <c r="A180" s="256"/>
      <c r="B180" s="132" t="s">
        <v>388</v>
      </c>
      <c r="C180" s="178" t="s">
        <v>515</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13.118649961359063</v>
      </c>
      <c r="M180" s="129">
        <f>IF(M171="-","-",SUM(M171:M179)*'3k EBIT'!$E$10)</f>
        <v>13.942368794655401</v>
      </c>
      <c r="N180" s="129">
        <f>IF(N171="-","-",SUM(N171:N179)*'3k EBIT'!$E$10)</f>
        <v>14.619986185420201</v>
      </c>
      <c r="O180" s="30"/>
      <c r="P180" s="129">
        <f>IF(P171="-","-",SUM(P171:P179)*'3k EBIT'!$E$10)</f>
        <v>14.619986185420201</v>
      </c>
      <c r="Q180" s="129">
        <f>IF(Q171="-","-",SUM(Q171:Q179)*'3k EBIT'!$E$10)</f>
        <v>16.004040347549136</v>
      </c>
      <c r="R180" s="129">
        <f>IF(R171="-","-",SUM(R171:R179)*'3k EBIT'!$E$10)</f>
        <v>15.418220248587506</v>
      </c>
      <c r="S180" s="129">
        <f>IF(S171="-","-",SUM(S171:S179)*'3k EBIT'!$E$10)</f>
        <v>15.564488056153321</v>
      </c>
      <c r="T180" s="129">
        <f>IF(T171="-","-",SUM(T171:T179)*'3k EBIT'!$E$10)</f>
        <v>15.087686841520949</v>
      </c>
      <c r="U180" s="129">
        <f>IF(U171="-","-",SUM(U171:U179)*'3k EBIT'!$E$10)</f>
        <v>16.203533729483812</v>
      </c>
      <c r="V180" s="129">
        <f>IF(V171="-","-",SUM(V171:V179)*'3k EBIT'!$E$10)</f>
        <v>17.725595990531019</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516</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7.3196698958294908</v>
      </c>
      <c r="M181" s="129">
        <f>IF(M171="-","-",SUM(M171:M174,M176:M180)*'3l HAP'!$E$11)</f>
        <v>8.0961973723265697</v>
      </c>
      <c r="N181" s="129">
        <f>IF(N171="-","-",SUM(N171:N174,N176:N180)*'3l HAP'!$E$11)</f>
        <v>8.6261034607544698</v>
      </c>
      <c r="O181" s="30"/>
      <c r="P181" s="129">
        <f>IF(P171="-","-",SUM(P171:P174,P176:P180)*'3l HAP'!$E$11)</f>
        <v>8.6261034607544698</v>
      </c>
      <c r="Q181" s="129">
        <f>IF(Q171="-","-",SUM(Q171:Q174,Q176:Q180)*'3l HAP'!$E$11)</f>
        <v>9.6458320846573393</v>
      </c>
      <c r="R181" s="129">
        <f>IF(R171="-","-",SUM(R171:R174,R176:R180)*'3l HAP'!$E$11)</f>
        <v>9.1764143968733318</v>
      </c>
      <c r="S181" s="129">
        <f>IF(S171="-","-",SUM(S171:S174,S176:S180)*'3l HAP'!$E$11)</f>
        <v>9.1434641939242898</v>
      </c>
      <c r="T181" s="129">
        <f>IF(T171="-","-",SUM(T171:T174,T176:T180)*'3l HAP'!$E$11)</f>
        <v>8.7215212302806169</v>
      </c>
      <c r="U181" s="129">
        <f>IF(U171="-","-",SUM(U171:U174,U176:U180)*'3l HAP'!$E$11)</f>
        <v>9.5781153421130938</v>
      </c>
      <c r="V181" s="129">
        <f>IF(V171="-","-",SUM(V171:V174,V176:V180)*'3l HAP'!$E$11)</f>
        <v>10.759577697513468</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697.77464582574828</v>
      </c>
      <c r="M182" s="129">
        <f t="shared" si="26"/>
        <v>741.90477819999523</v>
      </c>
      <c r="N182" s="129">
        <f t="shared" si="26"/>
        <v>778.09874275543746</v>
      </c>
      <c r="O182" s="30"/>
      <c r="P182" s="129">
        <f t="shared" ref="P182:Z182" si="27">IF(P171="-","-",SUM(P171:P181))</f>
        <v>778.09874275543746</v>
      </c>
      <c r="Q182" s="129">
        <f t="shared" si="27"/>
        <v>851.96339719207504</v>
      </c>
      <c r="R182" s="129">
        <f t="shared" si="27"/>
        <v>820.6613554523334</v>
      </c>
      <c r="S182" s="129">
        <f t="shared" si="27"/>
        <v>828.32670773093889</v>
      </c>
      <c r="T182" s="129">
        <f t="shared" si="27"/>
        <v>802.80997436263942</v>
      </c>
      <c r="U182" s="129">
        <f t="shared" si="27"/>
        <v>862.3953277933964</v>
      </c>
      <c r="V182" s="129">
        <f t="shared" si="27"/>
        <v>943.68529711488361</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3">
      <c r="A23" s="256">
        <v>8</v>
      </c>
      <c r="B23" s="135" t="s">
        <v>349</v>
      </c>
      <c r="C23" s="135" t="s">
        <v>404</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3">
      <c r="A24" s="256">
        <v>9</v>
      </c>
      <c r="B24" s="135" t="s">
        <v>388</v>
      </c>
      <c r="C24" s="135" t="s">
        <v>515</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516</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f>IF('3c AA'!W42="-","-",'3c AA'!W42)</f>
        <v>0</v>
      </c>
      <c r="U29" s="129">
        <f>IF('3c AA'!X42="-","-",'3c AA'!X42)</f>
        <v>1.4870742269298105</v>
      </c>
      <c r="V29" s="129">
        <f>IF('3c AA'!Y42="-","-",'3c AA'!Y42)</f>
        <v>0.70457099735818829</v>
      </c>
      <c r="W29" s="129" t="str">
        <f>IF('3c AA'!Z42="-","-",'3c AA'!Z42)</f>
        <v>-</v>
      </c>
      <c r="X29" s="129" t="str">
        <f>IF('3c AA'!AA42="-","-",'3c AA'!AA42)</f>
        <v>-</v>
      </c>
      <c r="Y29" s="129" t="str">
        <f>IF('3c AA'!AB42="-","-",'3c AA'!AB42)</f>
        <v>-</v>
      </c>
      <c r="Z29" s="129" t="str">
        <f>IF('3c AA'!AC42="-","-",'3c AA'!AC42)</f>
        <v>-</v>
      </c>
      <c r="AA29" s="28"/>
    </row>
    <row r="30" spans="1:27" s="29" customFormat="1" ht="12.4"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f>IF('3g CPIH'!P$16="-","-",'3j PAAC PAP'!$G$9*('3g CPIH'!P$16/'3g CPIH'!$G$16))</f>
        <v>3.6441612524461835</v>
      </c>
      <c r="U34" s="129">
        <f>IF('3g CPIH'!Q$16="-","-",'3j PAAC PAP'!$G$9*('3g CPIH'!Q$16/'3g CPIH'!$G$16))</f>
        <v>3.6642577299412915</v>
      </c>
      <c r="V34" s="129">
        <f>IF('3g CPIH'!R$16="-","-",'3j PAAC PAP'!$G$9*('3g CPIH'!R$16/'3g CPIH'!$G$16))</f>
        <v>3.7312459882583173</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3">
      <c r="A35" s="256">
        <v>8</v>
      </c>
      <c r="B35" s="132" t="s">
        <v>349</v>
      </c>
      <c r="C35" s="132" t="s">
        <v>404</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0.28214253167796516</v>
      </c>
      <c r="M35" s="129">
        <f>IF(M30="-","-",SUM(M27:M33)*'3j PAAC PAP'!$G$27)</f>
        <v>0.29898286166780813</v>
      </c>
      <c r="N35" s="129">
        <f>IF(N30="-","-",SUM(N27:N33)*'3j PAAC PAP'!$G$27)</f>
        <v>0.33114186779744159</v>
      </c>
      <c r="O35" s="30"/>
      <c r="P35" s="129">
        <f>IF(P30="-","-",SUM(P27:P33)*'3j PAAC PAP'!$G$27)</f>
        <v>0.33114186779744159</v>
      </c>
      <c r="Q35" s="129">
        <f>IF(Q30="-","-",SUM(Q27:Q33)*'3j PAAC PAP'!$G$27)</f>
        <v>0.33877527490563175</v>
      </c>
      <c r="R35" s="129">
        <f>IF(R30="-","-",SUM(R27:R33)*'3j PAAC PAP'!$G$27)</f>
        <v>0.34020540467436938</v>
      </c>
      <c r="S35" s="129">
        <f>IF(S30="-","-",SUM(S27:S33)*'3j PAAC PAP'!$G$27)</f>
        <v>0.35504799470426984</v>
      </c>
      <c r="T35" s="129">
        <f>IF(T30="-","-",SUM(T27:T33)*'3j PAAC PAP'!$G$27)</f>
        <v>0.35499003668580209</v>
      </c>
      <c r="U35" s="129">
        <f>IF(U30="-","-",SUM(U27:U33)*'3j PAAC PAP'!$G$27)</f>
        <v>0.36930029619606036</v>
      </c>
      <c r="V35" s="129">
        <f>IF(V30="-","-",SUM(V27:V33)*'3j PAAC PAP'!$G$27)</f>
        <v>0.3688040974988237</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3">
      <c r="A36" s="256">
        <v>9</v>
      </c>
      <c r="B36" s="132" t="s">
        <v>388</v>
      </c>
      <c r="C36" s="132" t="s">
        <v>515</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1.1983865552509303</v>
      </c>
      <c r="M36" s="129">
        <f>IF(M30="-","-",SUM(M27:M35)*'3k EBIT'!$E$7)</f>
        <v>1.2668805803226513</v>
      </c>
      <c r="N36" s="129">
        <f>IF(N30="-","-",SUM(N27:N35)*'3k EBIT'!$E$7)</f>
        <v>1.3964052909145379</v>
      </c>
      <c r="O36" s="30"/>
      <c r="P36" s="129">
        <f>IF(P30="-","-",SUM(P27:P35)*'3k EBIT'!$E$7)</f>
        <v>1.3964052909145379</v>
      </c>
      <c r="Q36" s="129">
        <f>IF(Q30="-","-",SUM(Q27:Q35)*'3k EBIT'!$E$7)</f>
        <v>1.4277897354620848</v>
      </c>
      <c r="R36" s="129">
        <f>IF(R30="-","-",SUM(R27:R35)*'3k EBIT'!$E$7)</f>
        <v>1.4340427825272695</v>
      </c>
      <c r="S36" s="129">
        <f>IF(S30="-","-",SUM(S27:S35)*'3k EBIT'!$E$7)</f>
        <v>1.4939430678216037</v>
      </c>
      <c r="T36" s="129">
        <f>IF(T30="-","-",SUM(T27:T35)*'3k EBIT'!$E$7)</f>
        <v>1.4939053006373388</v>
      </c>
      <c r="U36" s="129">
        <f>IF(U30="-","-",SUM(U27:U35)*'3k EBIT'!$E$7)</f>
        <v>1.5516712177598486</v>
      </c>
      <c r="V36" s="129">
        <f>IF(V30="-","-",SUM(V27:V35)*'3k EBIT'!$E$7)</f>
        <v>1.5509791479672521</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516</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0.756719360851839</v>
      </c>
      <c r="M37" s="129">
        <f>IF(M32="-","-",SUM(M27:M30,M32:M36)*'3l HAP'!$E$8)</f>
        <v>0.7993458592917011</v>
      </c>
      <c r="N37" s="129">
        <f>IF(N32="-","-",SUM(N27:N30,N32:N36)*'3l HAP'!$E$8)</f>
        <v>0.8991548332114373</v>
      </c>
      <c r="O37" s="30"/>
      <c r="P37" s="129">
        <f>IF(P32="-","-",SUM(P27:P30,P32:P36)*'3l HAP'!$E$8)</f>
        <v>0.8991548332114373</v>
      </c>
      <c r="Q37" s="129">
        <f>IF(Q32="-","-",SUM(Q27:Q30,Q32:Q36)*'3l HAP'!$E$8)</f>
        <v>0.93402694546528875</v>
      </c>
      <c r="R37" s="129">
        <f>IF(R32="-","-",SUM(R27:R30,R32:R36)*'3l HAP'!$E$8)</f>
        <v>0.93884540990034471</v>
      </c>
      <c r="S37" s="129">
        <f>IF(S32="-","-",SUM(S27:S30,S32:S36)*'3l HAP'!$E$8)</f>
        <v>0.97217777362388702</v>
      </c>
      <c r="T37" s="129">
        <f>IF(T32="-","-",SUM(T27:T30,T32:T36)*'3l HAP'!$E$8)</f>
        <v>0.97214867103881197</v>
      </c>
      <c r="U37" s="129">
        <f>IF(U32="-","-",SUM(U27:U30,U32:U36)*'3l HAP'!$E$8)</f>
        <v>0.99582038876256063</v>
      </c>
      <c r="V37" s="129">
        <f>IF(V32="-","-",SUM(V27:V30,V32:V36)*'3l HAP'!$E$8)</f>
        <v>0.99528709457055453</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63.829669900558073</v>
      </c>
      <c r="M38" s="129">
        <f t="shared" si="2"/>
        <v>67.477243597950334</v>
      </c>
      <c r="N38" s="129">
        <f t="shared" si="2"/>
        <v>74.394139787206214</v>
      </c>
      <c r="O38" s="30"/>
      <c r="P38" s="129">
        <f t="shared" ref="P38:Z38" si="3">IF(P32="-","-",SUM(P27:P37))</f>
        <v>74.394139787206214</v>
      </c>
      <c r="Q38" s="129">
        <f t="shared" si="3"/>
        <v>76.080824088098211</v>
      </c>
      <c r="R38" s="129">
        <f t="shared" si="3"/>
        <v>76.414750156867385</v>
      </c>
      <c r="S38" s="129">
        <f t="shared" si="3"/>
        <v>79.600727812821148</v>
      </c>
      <c r="T38" s="129">
        <f t="shared" si="3"/>
        <v>79.598710964516854</v>
      </c>
      <c r="U38" s="129">
        <f t="shared" si="3"/>
        <v>82.662692853933024</v>
      </c>
      <c r="V38" s="129">
        <f t="shared" si="3"/>
        <v>82.625734848860205</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3">
      <c r="A47" s="256">
        <v>8</v>
      </c>
      <c r="B47" s="135" t="s">
        <v>349</v>
      </c>
      <c r="C47" s="135" t="s">
        <v>404</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3">
      <c r="A48" s="256">
        <v>9</v>
      </c>
      <c r="B48" s="135" t="s">
        <v>388</v>
      </c>
      <c r="C48" s="135" t="s">
        <v>515</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516</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f>IF('3c AA'!W44="-","-",'3c AA'!W44)</f>
        <v>0</v>
      </c>
      <c r="U53" s="129">
        <f>IF('3c AA'!X44="-","-",'3c AA'!X44)</f>
        <v>1.4870742269298105</v>
      </c>
      <c r="V53" s="129">
        <f>IF('3c AA'!Y44="-","-",'3c AA'!Y44)</f>
        <v>0.70457099735818829</v>
      </c>
      <c r="W53" s="129" t="str">
        <f>IF('3c AA'!Z44="-","-",'3c AA'!Z44)</f>
        <v>-</v>
      </c>
      <c r="X53" s="129" t="str">
        <f>IF('3c AA'!AA44="-","-",'3c AA'!AA44)</f>
        <v>-</v>
      </c>
      <c r="Y53" s="129" t="str">
        <f>IF('3c AA'!AB44="-","-",'3c AA'!AB44)</f>
        <v>-</v>
      </c>
      <c r="Z53" s="129" t="str">
        <f>IF('3c AA'!AC44="-","-",'3c AA'!AC44)</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 customHeight="1" x14ac:dyDescent="0.3">
      <c r="A58" s="256">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f>IF('3g CPIH'!P$16="-","-",'3j PAAC PAP'!$G$9*('3g CPIH'!P$16/'3g CPIH'!$G$16))</f>
        <v>3.6441612524461835</v>
      </c>
      <c r="U58" s="129">
        <f>IF('3g CPIH'!Q$16="-","-",'3j PAAC PAP'!$G$9*('3g CPIH'!Q$16/'3g CPIH'!$G$16))</f>
        <v>3.6642577299412915</v>
      </c>
      <c r="V58" s="129">
        <f>IF('3g CPIH'!R$16="-","-",'3j PAAC PAP'!$G$9*('3g CPIH'!R$16/'3g CPIH'!$G$16))</f>
        <v>3.7312459882583173</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3">
      <c r="A59" s="256">
        <v>8</v>
      </c>
      <c r="B59" s="132" t="s">
        <v>349</v>
      </c>
      <c r="C59" s="132" t="s">
        <v>404</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0.30056831567796521</v>
      </c>
      <c r="M59" s="129">
        <f>IF(M54="-","-",SUM(M51:M57)*'3j PAAC PAP'!$G$27)</f>
        <v>0.30571535966780811</v>
      </c>
      <c r="N59" s="129">
        <f>IF(N54="-","-",SUM(N51:N57)*'3j PAAC PAP'!$G$27)</f>
        <v>0.33787436579744157</v>
      </c>
      <c r="O59" s="30"/>
      <c r="P59" s="129">
        <f>IF(P54="-","-",SUM(P51:P57)*'3j PAAC PAP'!$G$27)</f>
        <v>0.33787436579744157</v>
      </c>
      <c r="Q59" s="129">
        <f>IF(Q54="-","-",SUM(Q51:Q57)*'3j PAAC PAP'!$G$27)</f>
        <v>0.34887402190563171</v>
      </c>
      <c r="R59" s="129">
        <f>IF(R54="-","-",SUM(R51:R57)*'3j PAAC PAP'!$G$27)</f>
        <v>0.3503041516743694</v>
      </c>
      <c r="S59" s="129">
        <f>IF(S54="-","-",SUM(S51:S57)*'3j PAAC PAP'!$G$27)</f>
        <v>0.35079589070426981</v>
      </c>
      <c r="T59" s="129">
        <f>IF(T54="-","-",SUM(T51:T57)*'3j PAAC PAP'!$G$27)</f>
        <v>0.35073793268580211</v>
      </c>
      <c r="U59" s="129">
        <f>IF(U54="-","-",SUM(U51:U57)*'3j PAAC PAP'!$G$27)</f>
        <v>0.36487102119606041</v>
      </c>
      <c r="V59" s="129">
        <f>IF(V54="-","-",SUM(V51:V57)*'3j PAAC PAP'!$G$27)</f>
        <v>0.36437482249882364</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3">
      <c r="A60" s="256">
        <v>9</v>
      </c>
      <c r="B60" s="132" t="s">
        <v>388</v>
      </c>
      <c r="C60" s="132" t="s">
        <v>515</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1.2722643538354426</v>
      </c>
      <c r="M60" s="129">
        <f>IF(M54="-","-",SUM(M51:M59)*'3k EBIT'!$E$7)</f>
        <v>1.2938743913439155</v>
      </c>
      <c r="N60" s="129">
        <f>IF(N54="-","-",SUM(N51:N59)*'3k EBIT'!$E$7)</f>
        <v>1.4233991019358019</v>
      </c>
      <c r="O60" s="30"/>
      <c r="P60" s="129">
        <f>IF(P54="-","-",SUM(P51:P59)*'3k EBIT'!$E$7)</f>
        <v>1.4233991019358019</v>
      </c>
      <c r="Q60" s="129">
        <f>IF(Q54="-","-",SUM(Q51:Q59)*'3k EBIT'!$E$7)</f>
        <v>1.4682804519939807</v>
      </c>
      <c r="R60" s="129">
        <f>IF(R54="-","-",SUM(R51:R59)*'3k EBIT'!$E$7)</f>
        <v>1.4745334990591656</v>
      </c>
      <c r="S60" s="129">
        <f>IF(S54="-","-",SUM(S51:S59)*'3k EBIT'!$E$7)</f>
        <v>1.4768943450713319</v>
      </c>
      <c r="T60" s="129">
        <f>IF(T54="-","-",SUM(T51:T59)*'3k EBIT'!$E$7)</f>
        <v>1.4768565778870666</v>
      </c>
      <c r="U60" s="129">
        <f>IF(U54="-","-",SUM(U51:U59)*'3k EBIT'!$E$7)</f>
        <v>1.5339121315616489</v>
      </c>
      <c r="V60" s="129">
        <f>IF(V54="-","-",SUM(V51:V59)*'3k EBIT'!$E$7)</f>
        <v>1.5332200617690519</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516</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0.75807077760445896</v>
      </c>
      <c r="M61" s="129">
        <f>IF(M56="-","-",SUM(M51:M54,M56:M60)*'3l HAP'!$E$8)</f>
        <v>0.79983964618208137</v>
      </c>
      <c r="N61" s="129">
        <f>IF(N56="-","-",SUM(N51:N54,N56:N60)*'3l HAP'!$E$8)</f>
        <v>0.89964862010181756</v>
      </c>
      <c r="O61" s="30"/>
      <c r="P61" s="129">
        <f>IF(P56="-","-",SUM(P51:P54,P56:P60)*'3l HAP'!$E$8)</f>
        <v>0.89964862010181756</v>
      </c>
      <c r="Q61" s="129">
        <f>IF(Q56="-","-",SUM(Q51:Q54,Q56:Q60)*'3l HAP'!$E$8)</f>
        <v>0.93476762580085926</v>
      </c>
      <c r="R61" s="129">
        <f>IF(R56="-","-",SUM(R51:R54,R56:R60)*'3l HAP'!$E$8)</f>
        <v>0.93958609023591511</v>
      </c>
      <c r="S61" s="129">
        <f>IF(S56="-","-",SUM(S51:S54,S56:S60)*'3l HAP'!$E$8)</f>
        <v>0.97186590821943641</v>
      </c>
      <c r="T61" s="129">
        <f>IF(T56="-","-",SUM(T51:T54,T56:T60)*'3l HAP'!$E$8)</f>
        <v>0.97183680563436114</v>
      </c>
      <c r="U61" s="129">
        <f>IF(U56="-","-",SUM(U51:U54,U56:U60)*'3l HAP'!$E$8)</f>
        <v>0.99549552896625804</v>
      </c>
      <c r="V61" s="129">
        <f>IF(V56="-","-",SUM(V51:V54,V56:V60)*'3l HAP'!$E$8)</f>
        <v>0.99496223477425161</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67.719324899895213</v>
      </c>
      <c r="M62" s="129">
        <f t="shared" si="6"/>
        <v>68.898463693861984</v>
      </c>
      <c r="N62" s="129">
        <f t="shared" si="6"/>
        <v>75.81535988311785</v>
      </c>
      <c r="O62" s="30"/>
      <c r="P62" s="129">
        <f t="shared" ref="P62:Z62" si="7">IF(P56="-","-",SUM(P51:P61))</f>
        <v>75.81535988311785</v>
      </c>
      <c r="Q62" s="129">
        <f t="shared" si="7"/>
        <v>78.212654231965672</v>
      </c>
      <c r="R62" s="129">
        <f t="shared" si="7"/>
        <v>78.54658030073486</v>
      </c>
      <c r="S62" s="129">
        <f t="shared" si="7"/>
        <v>78.703115120666439</v>
      </c>
      <c r="T62" s="129">
        <f t="shared" si="7"/>
        <v>78.701098272362131</v>
      </c>
      <c r="U62" s="129">
        <f t="shared" si="7"/>
        <v>81.727679632938532</v>
      </c>
      <c r="V62" s="129">
        <f t="shared" si="7"/>
        <v>81.690721627865685</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3">
      <c r="A71" s="256">
        <v>8</v>
      </c>
      <c r="B71" s="135" t="s">
        <v>349</v>
      </c>
      <c r="C71" s="135" t="s">
        <v>404</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3">
      <c r="A72" s="256">
        <v>9</v>
      </c>
      <c r="B72" s="135" t="s">
        <v>388</v>
      </c>
      <c r="C72" s="135" t="s">
        <v>515</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516</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f>IF('3c AA'!W46="-","-",'3c AA'!W46)</f>
        <v>0</v>
      </c>
      <c r="U77" s="129">
        <f>IF('3c AA'!X46="-","-",'3c AA'!X46)</f>
        <v>1.4870742269298105</v>
      </c>
      <c r="V77" s="129">
        <f>IF('3c AA'!Y46="-","-",'3c AA'!Y46)</f>
        <v>0.70457099735818829</v>
      </c>
      <c r="W77" s="129" t="str">
        <f>IF('3c AA'!Z46="-","-",'3c AA'!Z46)</f>
        <v>-</v>
      </c>
      <c r="X77" s="129" t="str">
        <f>IF('3c AA'!AA46="-","-",'3c AA'!AA46)</f>
        <v>-</v>
      </c>
      <c r="Y77" s="129" t="str">
        <f>IF('3c AA'!AB46="-","-",'3c AA'!AB46)</f>
        <v>-</v>
      </c>
      <c r="Z77" s="129" t="str">
        <f>IF('3c AA'!AC46="-","-",'3c AA'!AC46)</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f>IF('3g CPIH'!P$16="-","-",'3j PAAC PAP'!$G$9*('3g CPIH'!P$16/'3g CPIH'!$G$16))</f>
        <v>3.6441612524461835</v>
      </c>
      <c r="U82" s="129">
        <f>IF('3g CPIH'!Q$16="-","-",'3j PAAC PAP'!$G$9*('3g CPIH'!Q$16/'3g CPIH'!$G$16))</f>
        <v>3.6642577299412915</v>
      </c>
      <c r="V82" s="129">
        <f>IF('3g CPIH'!R$16="-","-",'3j PAAC PAP'!$G$9*('3g CPIH'!R$16/'3g CPIH'!$G$16))</f>
        <v>3.7312459882583173</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3">
      <c r="A83" s="256">
        <v>8</v>
      </c>
      <c r="B83" s="132" t="s">
        <v>349</v>
      </c>
      <c r="C83" s="132" t="s">
        <v>404</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0.31350179867796518</v>
      </c>
      <c r="M83" s="129">
        <f>IF(M78="-","-",SUM(M75:M81)*'3j PAAC PAP'!$G$27)</f>
        <v>0.33565725866780816</v>
      </c>
      <c r="N83" s="129">
        <f>IF(N78="-","-",SUM(N75:N81)*'3j PAAC PAP'!$G$27)</f>
        <v>0.36781626479744156</v>
      </c>
      <c r="O83" s="30"/>
      <c r="P83" s="129">
        <f>IF(P78="-","-",SUM(P75:P81)*'3j PAAC PAP'!$G$27)</f>
        <v>0.36781626479744156</v>
      </c>
      <c r="Q83" s="129">
        <f>IF(Q78="-","-",SUM(Q75:Q81)*'3j PAAC PAP'!$G$27)</f>
        <v>0.38235934090563178</v>
      </c>
      <c r="R83" s="129">
        <f>IF(R78="-","-",SUM(R75:R81)*'3j PAAC PAP'!$G$27)</f>
        <v>0.38378947067436942</v>
      </c>
      <c r="S83" s="129">
        <f>IF(S78="-","-",SUM(S75:S81)*'3j PAAC PAP'!$G$27)</f>
        <v>0.41422310870426993</v>
      </c>
      <c r="T83" s="129">
        <f>IF(T78="-","-",SUM(T75:T81)*'3j PAAC PAP'!$G$27)</f>
        <v>0.41416515068580212</v>
      </c>
      <c r="U83" s="129">
        <f>IF(U78="-","-",SUM(U75:U81)*'3j PAAC PAP'!$G$27)</f>
        <v>0.41359304619606035</v>
      </c>
      <c r="V83" s="129">
        <f>IF(V78="-","-",SUM(V75:V81)*'3j PAAC PAP'!$G$27)</f>
        <v>0.41309684749882369</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3">
      <c r="A84" s="256">
        <v>9</v>
      </c>
      <c r="B84" s="132" t="s">
        <v>388</v>
      </c>
      <c r="C84" s="132" t="s">
        <v>515</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1.3241208855341864</v>
      </c>
      <c r="M84" s="129">
        <f>IF(M78="-","-",SUM(M75:M83)*'3k EBIT'!$E$7)</f>
        <v>1.4139258140437474</v>
      </c>
      <c r="N84" s="129">
        <f>IF(N78="-","-",SUM(N75:N83)*'3k EBIT'!$E$7)</f>
        <v>1.5434505246356338</v>
      </c>
      <c r="O84" s="30"/>
      <c r="P84" s="129">
        <f>IF(P78="-","-",SUM(P75:P83)*'3k EBIT'!$E$7)</f>
        <v>1.5434505246356338</v>
      </c>
      <c r="Q84" s="129">
        <f>IF(Q78="-","-",SUM(Q75:Q83)*'3k EBIT'!$E$7)</f>
        <v>1.602539143652373</v>
      </c>
      <c r="R84" s="129">
        <f>IF(R78="-","-",SUM(R75:R83)*'3k EBIT'!$E$7)</f>
        <v>1.6087921907175577</v>
      </c>
      <c r="S84" s="129">
        <f>IF(S78="-","-",SUM(S75:S83)*'3k EBIT'!$E$7)</f>
        <v>1.7312044594295561</v>
      </c>
      <c r="T84" s="129">
        <f>IF(T78="-","-",SUM(T75:T83)*'3k EBIT'!$E$7)</f>
        <v>1.7311666922452909</v>
      </c>
      <c r="U84" s="129">
        <f>IF(U78="-","-",SUM(U75:U83)*'3k EBIT'!$E$7)</f>
        <v>1.7292620797418485</v>
      </c>
      <c r="V84" s="129">
        <f>IF(V78="-","-",SUM(V75:V83)*'3k EBIT'!$E$7)</f>
        <v>1.728570009949252</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v>10</v>
      </c>
      <c r="B85" s="132" t="s">
        <v>292</v>
      </c>
      <c r="C85" s="177" t="s">
        <v>516</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0.7590193682096632</v>
      </c>
      <c r="M85" s="129">
        <f>IF(M80="-","-",SUM(M75:M78,M80:M84)*'3l HAP'!$E$8)</f>
        <v>0.8020356984050887</v>
      </c>
      <c r="N85" s="129">
        <f>IF(N80="-","-",SUM(N75:N78,N80:N84)*'3l HAP'!$E$8)</f>
        <v>0.90184467232482479</v>
      </c>
      <c r="O85" s="30"/>
      <c r="P85" s="129">
        <f>IF(P80="-","-",SUM(P75:P78,P80:P84)*'3l HAP'!$E$8)</f>
        <v>0.90184467232482479</v>
      </c>
      <c r="Q85" s="129">
        <f>IF(Q80="-","-",SUM(Q75:Q78,Q80:Q84)*'3l HAP'!$E$8)</f>
        <v>0.93722356586090871</v>
      </c>
      <c r="R85" s="129">
        <f>IF(R80="-","-",SUM(R75:R78,R80:R84)*'3l HAP'!$E$8)</f>
        <v>0.94204203029596467</v>
      </c>
      <c r="S85" s="129">
        <f>IF(S80="-","-",SUM(S75:S78,S80:S84)*'3l HAP'!$E$8)</f>
        <v>0.9765179005024931</v>
      </c>
      <c r="T85" s="129">
        <f>IF(T80="-","-",SUM(T75:T78,T80:T84)*'3l HAP'!$E$8)</f>
        <v>0.97648879791741805</v>
      </c>
      <c r="U85" s="129">
        <f>IF(U80="-","-",SUM(U75:U78,U80:U84)*'3l HAP'!$E$8)</f>
        <v>0.99906898672558908</v>
      </c>
      <c r="V85" s="129">
        <f>IF(V80="-","-",SUM(V75:V78,V80:V84)*'3l HAP'!$E$8)</f>
        <v>0.99853569253358287</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70.449563505199151</v>
      </c>
      <c r="M86" s="129">
        <f t="shared" si="10"/>
        <v>75.219153067784831</v>
      </c>
      <c r="N86" s="129">
        <f t="shared" si="10"/>
        <v>82.136049257040682</v>
      </c>
      <c r="O86" s="30"/>
      <c r="P86" s="129">
        <f t="shared" ref="P86:Z86" si="11">IF(P80="-","-",SUM(P75:P85))</f>
        <v>82.136049257040682</v>
      </c>
      <c r="Q86" s="129">
        <f t="shared" si="11"/>
        <v>85.28135418268414</v>
      </c>
      <c r="R86" s="129">
        <f t="shared" si="11"/>
        <v>85.615280251453299</v>
      </c>
      <c r="S86" s="129">
        <f t="shared" si="11"/>
        <v>92.092504445307725</v>
      </c>
      <c r="T86" s="129">
        <f t="shared" si="11"/>
        <v>92.090487597003417</v>
      </c>
      <c r="U86" s="129">
        <f t="shared" si="11"/>
        <v>92.01282506387804</v>
      </c>
      <c r="V86" s="129">
        <f t="shared" si="11"/>
        <v>91.975867058805221</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3">
      <c r="A95" s="256">
        <v>8</v>
      </c>
      <c r="B95" s="135" t="s">
        <v>349</v>
      </c>
      <c r="C95" s="135" t="s">
        <v>404</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3">
      <c r="A96" s="256">
        <v>9</v>
      </c>
      <c r="B96" s="135" t="s">
        <v>388</v>
      </c>
      <c r="C96" s="135" t="s">
        <v>515</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516</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f>IF('3c AA'!W48="-","-",'3c AA'!W48)</f>
        <v>0</v>
      </c>
      <c r="U101" s="129">
        <f>IF('3c AA'!X48="-","-",'3c AA'!X48)</f>
        <v>1.4870742269298105</v>
      </c>
      <c r="V101" s="129">
        <f>IF('3c AA'!Y48="-","-",'3c AA'!Y48)</f>
        <v>0.70457099735818829</v>
      </c>
      <c r="W101" s="129" t="str">
        <f>IF('3c AA'!Z48="-","-",'3c AA'!Z48)</f>
        <v>-</v>
      </c>
      <c r="X101" s="129" t="str">
        <f>IF('3c AA'!AA48="-","-",'3c AA'!AA48)</f>
        <v>-</v>
      </c>
      <c r="Y101" s="129" t="str">
        <f>IF('3c AA'!AB48="-","-",'3c AA'!AB48)</f>
        <v>-</v>
      </c>
      <c r="Z101" s="129" t="str">
        <f>IF('3c AA'!AC48="-","-",'3c AA'!AC48)</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f>IF('3g CPIH'!P$16="-","-",'3j PAAC PAP'!$G$9*('3g CPIH'!P$16/'3g CPIH'!$G$16))</f>
        <v>3.6441612524461835</v>
      </c>
      <c r="U106" s="129">
        <f>IF('3g CPIH'!Q$16="-","-",'3j PAAC PAP'!$G$9*('3g CPIH'!Q$16/'3g CPIH'!$G$16))</f>
        <v>3.6642577299412915</v>
      </c>
      <c r="V106" s="129">
        <f>IF('3g CPIH'!R$16="-","-",'3j PAAC PAP'!$G$9*('3g CPIH'!R$16/'3g CPIH'!$G$16))</f>
        <v>3.7312459882583173</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3">
      <c r="A107" s="256">
        <v>8</v>
      </c>
      <c r="B107" s="132" t="s">
        <v>349</v>
      </c>
      <c r="C107" s="132" t="s">
        <v>404</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0.28072516367796513</v>
      </c>
      <c r="M107" s="129">
        <f>IF(M102="-","-",SUM(M99:M105)*'3j PAAC PAP'!$G$27)</f>
        <v>0.29278187666780814</v>
      </c>
      <c r="N107" s="129">
        <f>IF(N102="-","-",SUM(N99:N105)*'3j PAAC PAP'!$G$27)</f>
        <v>0.32494088279744154</v>
      </c>
      <c r="O107" s="30"/>
      <c r="P107" s="129">
        <f>IF(P102="-","-",SUM(P99:P105)*'3j PAAC PAP'!$G$27)</f>
        <v>0.32494088279744154</v>
      </c>
      <c r="Q107" s="129">
        <f>IF(Q102="-","-",SUM(Q99:Q105)*'3j PAAC PAP'!$G$27)</f>
        <v>0.33859810390563178</v>
      </c>
      <c r="R107" s="129">
        <f>IF(R102="-","-",SUM(R99:R105)*'3j PAAC PAP'!$G$27)</f>
        <v>0.34002823367436935</v>
      </c>
      <c r="S107" s="129">
        <f>IF(S102="-","-",SUM(S99:S105)*'3j PAAC PAP'!$G$27)</f>
        <v>0.35788273070426985</v>
      </c>
      <c r="T107" s="129">
        <f>IF(T102="-","-",SUM(T99:T105)*'3j PAAC PAP'!$G$27)</f>
        <v>0.35782477268580215</v>
      </c>
      <c r="U107" s="129">
        <f>IF(U102="-","-",SUM(U99:U105)*'3j PAAC PAP'!$G$27)</f>
        <v>0.37496976819606037</v>
      </c>
      <c r="V107" s="129">
        <f>IF(V102="-","-",SUM(V99:V105)*'3j PAAC PAP'!$G$27)</f>
        <v>0.37447356949882366</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3">
      <c r="A108" s="256">
        <v>9</v>
      </c>
      <c r="B108" s="132" t="s">
        <v>388</v>
      </c>
      <c r="C108" s="132" t="s">
        <v>515</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1.1927036476675064</v>
      </c>
      <c r="M108" s="129">
        <f>IF(M102="-","-",SUM(M99:M107)*'3k EBIT'!$E$7)</f>
        <v>1.2420178596451714</v>
      </c>
      <c r="N108" s="129">
        <f>IF(N102="-","-",SUM(N99:N107)*'3k EBIT'!$E$7)</f>
        <v>1.3715425702370576</v>
      </c>
      <c r="O108" s="30"/>
      <c r="P108" s="129">
        <f>IF(P102="-","-",SUM(P99:P107)*'3k EBIT'!$E$7)</f>
        <v>1.3715425702370576</v>
      </c>
      <c r="Q108" s="129">
        <f>IF(Q102="-","-",SUM(Q99:Q107)*'3k EBIT'!$E$7)</f>
        <v>1.4270793720141568</v>
      </c>
      <c r="R108" s="129">
        <f>IF(R102="-","-",SUM(R99:R107)*'3k EBIT'!$E$7)</f>
        <v>1.4333324190793417</v>
      </c>
      <c r="S108" s="129">
        <f>IF(S102="-","-",SUM(S99:S107)*'3k EBIT'!$E$7)</f>
        <v>1.505308882988452</v>
      </c>
      <c r="T108" s="129">
        <f>IF(T102="-","-",SUM(T99:T107)*'3k EBIT'!$E$7)</f>
        <v>1.5052711158041869</v>
      </c>
      <c r="U108" s="129">
        <f>IF(U102="-","-",SUM(U99:U107)*'3k EBIT'!$E$7)</f>
        <v>1.574402848093545</v>
      </c>
      <c r="V108" s="129">
        <f>IF(V102="-","-",SUM(V99:V107)*'3k EBIT'!$E$7)</f>
        <v>1.5737107783009479</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516</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0.75661540571702213</v>
      </c>
      <c r="M109" s="129">
        <f>IF(M104="-","-",SUM(M99:M102,M104:M108)*'3l HAP'!$E$8)</f>
        <v>0.79889105557687723</v>
      </c>
      <c r="N109" s="129">
        <f>IF(N104="-","-",SUM(N99:N102,N104:N108)*'3l HAP'!$E$8)</f>
        <v>0.89870002949661332</v>
      </c>
      <c r="O109" s="30"/>
      <c r="P109" s="129">
        <f>IF(P104="-","-",SUM(P99:P102,P104:P108)*'3l HAP'!$E$8)</f>
        <v>0.89870002949661332</v>
      </c>
      <c r="Q109" s="129">
        <f>IF(Q104="-","-",SUM(Q99:Q102,Q104:Q108)*'3l HAP'!$E$8)</f>
        <v>0.93401395107343665</v>
      </c>
      <c r="R109" s="129">
        <f>IF(R104="-","-",SUM(R99:R102,R104:R108)*'3l HAP'!$E$8)</f>
        <v>0.93883241550849239</v>
      </c>
      <c r="S109" s="129">
        <f>IF(S104="-","-",SUM(S99:S102,S104:S108)*'3l HAP'!$E$8)</f>
        <v>0.97238568389352109</v>
      </c>
      <c r="T109" s="129">
        <f>IF(T104="-","-",SUM(T99:T102,T104:T108)*'3l HAP'!$E$8)</f>
        <v>0.97235658130844582</v>
      </c>
      <c r="U109" s="129">
        <f>IF(U104="-","-",SUM(U99:U102,U104:U108)*'3l HAP'!$E$8)</f>
        <v>0.99623620930182843</v>
      </c>
      <c r="V109" s="129">
        <f>IF(V104="-","-",SUM(V99:V102,V104:V108)*'3l HAP'!$E$8)</f>
        <v>0.99570291510982212</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63.530465669839835</v>
      </c>
      <c r="M110" s="129">
        <f t="shared" si="14"/>
        <v>66.168225088558032</v>
      </c>
      <c r="N110" s="129">
        <f t="shared" si="14"/>
        <v>73.085121277813883</v>
      </c>
      <c r="O110" s="30"/>
      <c r="P110" s="129">
        <f t="shared" ref="P110:Z110" si="15">IF(P104="-","-",SUM(P99:P109))</f>
        <v>73.085121277813883</v>
      </c>
      <c r="Q110" s="129">
        <f t="shared" si="15"/>
        <v>76.043423559258443</v>
      </c>
      <c r="R110" s="129">
        <f t="shared" si="15"/>
        <v>76.377349628027602</v>
      </c>
      <c r="S110" s="129">
        <f t="shared" si="15"/>
        <v>80.199136274257654</v>
      </c>
      <c r="T110" s="129">
        <f t="shared" si="15"/>
        <v>80.197119425953346</v>
      </c>
      <c r="U110" s="129">
        <f t="shared" si="15"/>
        <v>83.859509776805993</v>
      </c>
      <c r="V110" s="129">
        <f t="shared" si="15"/>
        <v>83.822551771733146</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3">
      <c r="A119" s="256">
        <v>8</v>
      </c>
      <c r="B119" s="135" t="s">
        <v>349</v>
      </c>
      <c r="C119" s="135" t="s">
        <v>404</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3">
      <c r="A120" s="256">
        <v>9</v>
      </c>
      <c r="B120" s="135" t="s">
        <v>388</v>
      </c>
      <c r="C120" s="135" t="s">
        <v>515</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516</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f>IF('3c AA'!W50="-","-",'3c AA'!W50)</f>
        <v>0</v>
      </c>
      <c r="U125" s="129">
        <f>IF('3c AA'!X50="-","-",'3c AA'!X50)</f>
        <v>1.4870742269298105</v>
      </c>
      <c r="V125" s="129">
        <f>IF('3c AA'!Y50="-","-",'3c AA'!Y50)</f>
        <v>0.70457099735818829</v>
      </c>
      <c r="W125" s="129" t="str">
        <f>IF('3c AA'!Z50="-","-",'3c AA'!Z50)</f>
        <v>-</v>
      </c>
      <c r="X125" s="129" t="str">
        <f>IF('3c AA'!AA50="-","-",'3c AA'!AA50)</f>
        <v>-</v>
      </c>
      <c r="Y125" s="129" t="str">
        <f>IF('3c AA'!AB50="-","-",'3c AA'!AB50)</f>
        <v>-</v>
      </c>
      <c r="Z125" s="129" t="str">
        <f>IF('3c AA'!AC50="-","-",'3c AA'!AC50)</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f>IF('3g CPIH'!P$16="-","-",'3j PAAC PAP'!$G$9*('3g CPIH'!P$16/'3g CPIH'!$G$16))</f>
        <v>3.6441612524461835</v>
      </c>
      <c r="U130" s="129">
        <f>IF('3g CPIH'!Q$16="-","-",'3j PAAC PAP'!$G$9*('3g CPIH'!Q$16/'3g CPIH'!$G$16))</f>
        <v>3.6642577299412915</v>
      </c>
      <c r="V130" s="129">
        <f>IF('3g CPIH'!R$16="-","-",'3j PAAC PAP'!$G$9*('3g CPIH'!R$16/'3g CPIH'!$G$16))</f>
        <v>3.7312459882583173</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3">
      <c r="A131" s="256">
        <v>8</v>
      </c>
      <c r="B131" s="132" t="s">
        <v>349</v>
      </c>
      <c r="C131" s="132" t="s">
        <v>404</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0.30552910367796521</v>
      </c>
      <c r="M131" s="129">
        <f>IF(M126="-","-",SUM(M123:M129)*'3j PAAC PAP'!$G$27)</f>
        <v>0.32148357866780813</v>
      </c>
      <c r="N131" s="129">
        <f>IF(N126="-","-",SUM(N123:N129)*'3j PAAC PAP'!$G$27)</f>
        <v>0.35364258479744154</v>
      </c>
      <c r="O131" s="30"/>
      <c r="P131" s="129">
        <f>IF(P126="-","-",SUM(P123:P129)*'3j PAAC PAP'!$G$27)</f>
        <v>0.35364258479744154</v>
      </c>
      <c r="Q131" s="129">
        <f>IF(Q126="-","-",SUM(Q123:Q129)*'3j PAAC PAP'!$G$27)</f>
        <v>0.36109882090563183</v>
      </c>
      <c r="R131" s="129">
        <f>IF(R126="-","-",SUM(R123:R129)*'3j PAAC PAP'!$G$27)</f>
        <v>0.36252895067436941</v>
      </c>
      <c r="S131" s="129">
        <f>IF(S126="-","-",SUM(S123:S129)*'3j PAAC PAP'!$G$27)</f>
        <v>0.37347377870426984</v>
      </c>
      <c r="T131" s="129">
        <f>IF(T126="-","-",SUM(T123:T129)*'3j PAAC PAP'!$G$27)</f>
        <v>0.37341582068580209</v>
      </c>
      <c r="U131" s="129">
        <f>IF(U126="-","-",SUM(U123:U129)*'3j PAAC PAP'!$G$27)</f>
        <v>0.38737173819606036</v>
      </c>
      <c r="V131" s="129">
        <f>IF(V126="-","-",SUM(V123:V129)*'3j PAAC PAP'!$G$27)</f>
        <v>0.3868755394988237</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3">
      <c r="A132" s="256">
        <v>9</v>
      </c>
      <c r="B132" s="132" t="s">
        <v>388</v>
      </c>
      <c r="C132" s="132" t="s">
        <v>515</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1.2921545303774267</v>
      </c>
      <c r="M132" s="129">
        <f>IF(M126="-","-",SUM(M123:M131)*'3k EBIT'!$E$7)</f>
        <v>1.3570967382095074</v>
      </c>
      <c r="N132" s="129">
        <f>IF(N126="-","-",SUM(N123:N131)*'3k EBIT'!$E$7)</f>
        <v>1.4866214488013938</v>
      </c>
      <c r="O132" s="30"/>
      <c r="P132" s="129">
        <f>IF(P126="-","-",SUM(P123:P131)*'3k EBIT'!$E$7)</f>
        <v>1.4866214488013938</v>
      </c>
      <c r="Q132" s="129">
        <f>IF(Q126="-","-",SUM(Q123:Q131)*'3k EBIT'!$E$7)</f>
        <v>1.5172955299010134</v>
      </c>
      <c r="R132" s="129">
        <f>IF(R126="-","-",SUM(R123:R131)*'3k EBIT'!$E$7)</f>
        <v>1.5235485769661978</v>
      </c>
      <c r="S132" s="129">
        <f>IF(S126="-","-",SUM(S123:S131)*'3k EBIT'!$E$7)</f>
        <v>1.567820866406116</v>
      </c>
      <c r="T132" s="129">
        <f>IF(T126="-","-",SUM(T123:T131)*'3k EBIT'!$E$7)</f>
        <v>1.5677830992218507</v>
      </c>
      <c r="U132" s="129">
        <f>IF(U126="-","-",SUM(U123:U131)*'3k EBIT'!$E$7)</f>
        <v>1.6241282894485047</v>
      </c>
      <c r="V132" s="129">
        <f>IF(V126="-","-",SUM(V123:V131)*'3k EBIT'!$E$7)</f>
        <v>1.623436219655908</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516</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0.75843462057631805</v>
      </c>
      <c r="M133" s="129">
        <f>IF(M128="-","-",SUM(M123:M126,M128:M132)*'3l HAP'!$E$8)</f>
        <v>0.80099614705691957</v>
      </c>
      <c r="N133" s="129">
        <f>IF(N128="-","-",SUM(N123:N126,N128:N132)*'3l HAP'!$E$8)</f>
        <v>0.90080512097665577</v>
      </c>
      <c r="O133" s="30"/>
      <c r="P133" s="129">
        <f>IF(P128="-","-",SUM(P123:P126,P128:P132)*'3l HAP'!$E$8)</f>
        <v>0.90080512097665577</v>
      </c>
      <c r="Q133" s="129">
        <f>IF(Q128="-","-",SUM(Q123:Q126,Q128:Q132)*'3l HAP'!$E$8)</f>
        <v>0.93566423883865513</v>
      </c>
      <c r="R133" s="129">
        <f>IF(R128="-","-",SUM(R123:R126,R128:R132)*'3l HAP'!$E$8)</f>
        <v>0.94048270327371086</v>
      </c>
      <c r="S133" s="129">
        <f>IF(S128="-","-",SUM(S123:S126,S128:S132)*'3l HAP'!$E$8)</f>
        <v>0.97352919037650698</v>
      </c>
      <c r="T133" s="129">
        <f>IF(T128="-","-",SUM(T123:T126,T128:T132)*'3l HAP'!$E$8)</f>
        <v>0.97350008779143193</v>
      </c>
      <c r="U133" s="129">
        <f>IF(U128="-","-",SUM(U123:U126,U128:U132)*'3l HAP'!$E$8)</f>
        <v>0.99714581673147651</v>
      </c>
      <c r="V133" s="129">
        <f>IF(V128="-","-",SUM(V123:V126,V128:V132)*'3l HAP'!$E$8)</f>
        <v>0.99661252253947008</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68.766539707409081</v>
      </c>
      <c r="M134" s="129">
        <f t="shared" si="18"/>
        <v>72.227110760602415</v>
      </c>
      <c r="N134" s="129">
        <f t="shared" si="18"/>
        <v>79.144006949858266</v>
      </c>
      <c r="O134" s="30"/>
      <c r="P134" s="129">
        <f t="shared" ref="P134:Z134" si="19">IF(P128="-","-",SUM(P123:P133))</f>
        <v>79.144006949858266</v>
      </c>
      <c r="Q134" s="129">
        <f t="shared" si="19"/>
        <v>80.793290721910537</v>
      </c>
      <c r="R134" s="129">
        <f t="shared" si="19"/>
        <v>81.127216790679697</v>
      </c>
      <c r="S134" s="129">
        <f t="shared" si="19"/>
        <v>83.490382812158302</v>
      </c>
      <c r="T134" s="129">
        <f t="shared" si="19"/>
        <v>83.488365963853994</v>
      </c>
      <c r="U134" s="129">
        <f t="shared" si="19"/>
        <v>86.477546795590598</v>
      </c>
      <c r="V134" s="129">
        <f t="shared" si="19"/>
        <v>86.440588790517765</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 customHeight="1" x14ac:dyDescent="0.3">
      <c r="A142" s="256">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3">
      <c r="A143" s="256">
        <v>8</v>
      </c>
      <c r="B143" s="135" t="s">
        <v>349</v>
      </c>
      <c r="C143" s="135" t="s">
        <v>404</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3">
      <c r="A144" s="256">
        <v>9</v>
      </c>
      <c r="B144" s="135" t="s">
        <v>388</v>
      </c>
      <c r="C144" s="135" t="s">
        <v>515</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516</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f>IF('3c AA'!W52="-","-",'3c AA'!W52)</f>
        <v>0</v>
      </c>
      <c r="U149" s="129">
        <f>IF('3c AA'!X52="-","-",'3c AA'!X52)</f>
        <v>1.4870742269298105</v>
      </c>
      <c r="V149" s="129">
        <f>IF('3c AA'!Y52="-","-",'3c AA'!Y52)</f>
        <v>0.70457099735818829</v>
      </c>
      <c r="W149" s="129" t="str">
        <f>IF('3c AA'!Z52="-","-",'3c AA'!Z52)</f>
        <v>-</v>
      </c>
      <c r="X149" s="129" t="str">
        <f>IF('3c AA'!AA52="-","-",'3c AA'!AA52)</f>
        <v>-</v>
      </c>
      <c r="Y149" s="129" t="str">
        <f>IF('3c AA'!AB52="-","-",'3c AA'!AB52)</f>
        <v>-</v>
      </c>
      <c r="Z149" s="129" t="str">
        <f>IF('3c AA'!AC52="-","-",'3c AA'!AC52)</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f>IF('3g CPIH'!P$16="-","-",'3j PAAC PAP'!$G$9*('3g CPIH'!P$16/'3g CPIH'!$G$16))</f>
        <v>3.6441612524461835</v>
      </c>
      <c r="U154" s="129">
        <f>IF('3g CPIH'!Q$16="-","-",'3j PAAC PAP'!$G$9*('3g CPIH'!Q$16/'3g CPIH'!$G$16))</f>
        <v>3.6642577299412915</v>
      </c>
      <c r="V154" s="129">
        <f>IF('3g CPIH'!R$16="-","-",'3j PAAC PAP'!$G$9*('3g CPIH'!R$16/'3g CPIH'!$G$16))</f>
        <v>3.7312459882583173</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3">
      <c r="A155" s="256">
        <v>8</v>
      </c>
      <c r="B155" s="132" t="s">
        <v>349</v>
      </c>
      <c r="C155" s="132" t="s">
        <v>404</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0.31739956067796515</v>
      </c>
      <c r="M155" s="129">
        <f>IF(M150="-","-",SUM(M147:M153)*'3j PAAC PAP'!$G$27)</f>
        <v>0.33211383866780814</v>
      </c>
      <c r="N155" s="129">
        <f>IF(N150="-","-",SUM(N147:N153)*'3j PAAC PAP'!$G$27)</f>
        <v>0.36427284479744154</v>
      </c>
      <c r="O155" s="30"/>
      <c r="P155" s="129">
        <f>IF(P150="-","-",SUM(P147:P153)*'3j PAAC PAP'!$G$27)</f>
        <v>0.36427284479744154</v>
      </c>
      <c r="Q155" s="129">
        <f>IF(Q150="-","-",SUM(Q147:Q153)*'3j PAAC PAP'!$G$27)</f>
        <v>0.38607993190563183</v>
      </c>
      <c r="R155" s="129">
        <f>IF(R150="-","-",SUM(R147:R153)*'3j PAAC PAP'!$G$27)</f>
        <v>0.38751006167436941</v>
      </c>
      <c r="S155" s="129">
        <f>IF(S150="-","-",SUM(S147:S153)*'3j PAAC PAP'!$G$27)</f>
        <v>0.41634916070426986</v>
      </c>
      <c r="T155" s="129">
        <f>IF(T150="-","-",SUM(T147:T153)*'3j PAAC PAP'!$G$27)</f>
        <v>0.41629120268580205</v>
      </c>
      <c r="U155" s="129">
        <f>IF(U150="-","-",SUM(U147:U153)*'3j PAAC PAP'!$G$27)</f>
        <v>0.41961686019606037</v>
      </c>
      <c r="V155" s="129">
        <f>IF(V150="-","-",SUM(V147:V153)*'3j PAAC PAP'!$G$27)</f>
        <v>0.41912066149882371</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3">
      <c r="A156" s="256">
        <v>9</v>
      </c>
      <c r="B156" s="132" t="s">
        <v>388</v>
      </c>
      <c r="C156" s="132" t="s">
        <v>515</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1.3397488813886025</v>
      </c>
      <c r="M156" s="129">
        <f>IF(M150="-","-",SUM(M147:M155)*'3k EBIT'!$E$7)</f>
        <v>1.3997185450851872</v>
      </c>
      <c r="N156" s="129">
        <f>IF(N150="-","-",SUM(N147:N155)*'3k EBIT'!$E$7)</f>
        <v>1.5292432556770736</v>
      </c>
      <c r="O156" s="30"/>
      <c r="P156" s="129">
        <f>IF(P150="-","-",SUM(P147:P155)*'3k EBIT'!$E$7)</f>
        <v>1.5292432556770736</v>
      </c>
      <c r="Q156" s="129">
        <f>IF(Q150="-","-",SUM(Q147:Q155)*'3k EBIT'!$E$7)</f>
        <v>1.6174567760588612</v>
      </c>
      <c r="R156" s="129">
        <f>IF(R150="-","-",SUM(R147:R155)*'3k EBIT'!$E$7)</f>
        <v>1.6237098231240459</v>
      </c>
      <c r="S156" s="129">
        <f>IF(S150="-","-",SUM(S147:S155)*'3k EBIT'!$E$7)</f>
        <v>1.7397288208046919</v>
      </c>
      <c r="T156" s="129">
        <f>IF(T150="-","-",SUM(T147:T155)*'3k EBIT'!$E$7)</f>
        <v>1.7396910536204264</v>
      </c>
      <c r="U156" s="129">
        <f>IF(U150="-","-",SUM(U147:U155)*'3k EBIT'!$E$7)</f>
        <v>1.7534144369714006</v>
      </c>
      <c r="V156" s="129">
        <f>IF(V150="-","-",SUM(V147:V155)*'3k EBIT'!$E$7)</f>
        <v>1.7527223671788041</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516</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0.75930524483040962</v>
      </c>
      <c r="M157" s="129">
        <f>IF(M152="-","-",SUM(M147:M150,M152:M156)*'3l HAP'!$E$8)</f>
        <v>0.80177581056804637</v>
      </c>
      <c r="N157" s="129">
        <f>IF(N152="-","-",SUM(N147:N150,N152:N156)*'3l HAP'!$E$8)</f>
        <v>0.90158478448778256</v>
      </c>
      <c r="O157" s="30"/>
      <c r="P157" s="129">
        <f>IF(P152="-","-",SUM(P147:P150,P152:P156)*'3l HAP'!$E$8)</f>
        <v>0.90158478448778256</v>
      </c>
      <c r="Q157" s="129">
        <f>IF(Q152="-","-",SUM(Q147:Q150,Q152:Q156)*'3l HAP'!$E$8)</f>
        <v>0.93749644808980326</v>
      </c>
      <c r="R157" s="129">
        <f>IF(R152="-","-",SUM(R147:R150,R152:R156)*'3l HAP'!$E$8)</f>
        <v>0.94231491252485899</v>
      </c>
      <c r="S157" s="129">
        <f>IF(S152="-","-",SUM(S147:S150,S152:S156)*'3l HAP'!$E$8)</f>
        <v>0.97667383320471846</v>
      </c>
      <c r="T157" s="129">
        <f>IF(T152="-","-",SUM(T147:T150,T152:T156)*'3l HAP'!$E$8)</f>
        <v>0.9766447306196433</v>
      </c>
      <c r="U157" s="129">
        <f>IF(U152="-","-",SUM(U147:U150,U152:U156)*'3l HAP'!$E$8)</f>
        <v>0.99951079604856097</v>
      </c>
      <c r="V157" s="129">
        <f>IF(V152="-","-",SUM(V147:V150,V152:V156)*'3l HAP'!$E$8)</f>
        <v>0.99897750185655487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71.272375139674324</v>
      </c>
      <c r="M158" s="129">
        <f t="shared" si="22"/>
        <v>74.471142490989223</v>
      </c>
      <c r="N158" s="129">
        <f t="shared" si="22"/>
        <v>81.388038680245074</v>
      </c>
      <c r="O158" s="30"/>
      <c r="P158" s="129">
        <f t="shared" ref="P158:Z158" si="23">IF(P152="-","-",SUM(P147:P157))</f>
        <v>81.388038680245074</v>
      </c>
      <c r="Q158" s="129">
        <f t="shared" si="23"/>
        <v>86.066765288319516</v>
      </c>
      <c r="R158" s="129">
        <f t="shared" si="23"/>
        <v>86.400691357088704</v>
      </c>
      <c r="S158" s="129">
        <f t="shared" si="23"/>
        <v>92.541310791385072</v>
      </c>
      <c r="T158" s="129">
        <f t="shared" si="23"/>
        <v>92.539293943080764</v>
      </c>
      <c r="U158" s="129">
        <f t="shared" si="23"/>
        <v>93.28444304443056</v>
      </c>
      <c r="V158" s="129">
        <f t="shared" si="23"/>
        <v>93.247485039357755</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3">
      <c r="A167" s="256">
        <v>8</v>
      </c>
      <c r="B167" s="135" t="s">
        <v>349</v>
      </c>
      <c r="C167" s="135" t="s">
        <v>404</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3">
      <c r="A168" s="256">
        <v>9</v>
      </c>
      <c r="B168" s="135" t="s">
        <v>388</v>
      </c>
      <c r="C168" s="135" t="s">
        <v>515</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516</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f>IF('3c AA'!W54="-","-",'3c AA'!W54)</f>
        <v>0</v>
      </c>
      <c r="U173" s="129">
        <f>IF('3c AA'!X54="-","-",'3c AA'!X54)</f>
        <v>1.4870742269298105</v>
      </c>
      <c r="V173" s="129">
        <f>IF('3c AA'!Y54="-","-",'3c AA'!Y54)</f>
        <v>0.70457099735818829</v>
      </c>
      <c r="W173" s="129" t="str">
        <f>IF('3c AA'!Z54="-","-",'3c AA'!Z54)</f>
        <v>-</v>
      </c>
      <c r="X173" s="129" t="str">
        <f>IF('3c AA'!AA54="-","-",'3c AA'!AA54)</f>
        <v>-</v>
      </c>
      <c r="Y173" s="129" t="str">
        <f>IF('3c AA'!AB54="-","-",'3c AA'!AB54)</f>
        <v>-</v>
      </c>
      <c r="Z173" s="129" t="str">
        <f>IF('3c AA'!AC54="-","-",'3c AA'!AC54)</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 customHeight="1" x14ac:dyDescent="0.3">
      <c r="A178" s="256">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f>IF('3g CPIH'!P$16="-","-",'3j PAAC PAP'!$G$9*('3g CPIH'!P$16/'3g CPIH'!$G$16))</f>
        <v>3.6441612524461835</v>
      </c>
      <c r="U178" s="129">
        <f>IF('3g CPIH'!Q$16="-","-",'3j PAAC PAP'!$G$9*('3g CPIH'!Q$16/'3g CPIH'!$G$16))</f>
        <v>3.6642577299412915</v>
      </c>
      <c r="V178" s="129">
        <f>IF('3g CPIH'!R$16="-","-",'3j PAAC PAP'!$G$9*('3g CPIH'!R$16/'3g CPIH'!$G$16))</f>
        <v>3.7312459882583173</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3">
      <c r="A179" s="256">
        <v>8</v>
      </c>
      <c r="B179" s="132" t="s">
        <v>349</v>
      </c>
      <c r="C179" s="132" t="s">
        <v>404</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0.3714367156779651</v>
      </c>
      <c r="M179" s="129">
        <f>IF(M174="-","-",SUM(M171:M177)*'3j PAAC PAP'!$G$27)</f>
        <v>0.38243040266780814</v>
      </c>
      <c r="N179" s="129">
        <f>IF(N174="-","-",SUM(N171:N177)*'3j PAAC PAP'!$G$27)</f>
        <v>0.41458940879744161</v>
      </c>
      <c r="O179" s="30"/>
      <c r="P179" s="129">
        <f>IF(P174="-","-",SUM(P171:P177)*'3j PAAC PAP'!$G$27)</f>
        <v>0.41458940879744161</v>
      </c>
      <c r="Q179" s="129">
        <f>IF(Q174="-","-",SUM(Q171:Q177)*'3j PAAC PAP'!$G$27)</f>
        <v>0.40202532190563178</v>
      </c>
      <c r="R179" s="129">
        <f>IF(R174="-","-",SUM(R171:R177)*'3j PAAC PAP'!$G$27)</f>
        <v>0.40345545167436941</v>
      </c>
      <c r="S179" s="129">
        <f>IF(S174="-","-",SUM(S171:S177)*'3j PAAC PAP'!$G$27)</f>
        <v>0.4147546217042698</v>
      </c>
      <c r="T179" s="129">
        <f>IF(T174="-","-",SUM(T171:T177)*'3j PAAC PAP'!$G$27)</f>
        <v>0.4146966636858021</v>
      </c>
      <c r="U179" s="129">
        <f>IF(U174="-","-",SUM(U171:U177)*'3j PAAC PAP'!$G$27)</f>
        <v>0.42900692319606037</v>
      </c>
      <c r="V179" s="129">
        <f>IF(V174="-","-",SUM(V171:V177)*'3j PAAC PAP'!$G$27)</f>
        <v>0.42851072449882371</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35">
      <c r="A180" s="256">
        <v>9</v>
      </c>
      <c r="B180" s="132" t="s">
        <v>388</v>
      </c>
      <c r="C180" s="178" t="s">
        <v>515</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1.556409733006642</v>
      </c>
      <c r="M180" s="129">
        <f>IF(M174="-","-",SUM(M171:M179)*'3k EBIT'!$E$7)</f>
        <v>1.6014617642967393</v>
      </c>
      <c r="N180" s="129">
        <f>IF(N174="-","-",SUM(N171:N179)*'3k EBIT'!$E$7)</f>
        <v>1.7309864748886259</v>
      </c>
      <c r="O180" s="30"/>
      <c r="P180" s="129">
        <f>IF(P174="-","-",SUM(P171:P179)*'3k EBIT'!$E$7)</f>
        <v>1.7309864748886259</v>
      </c>
      <c r="Q180" s="129">
        <f>IF(Q174="-","-",SUM(Q171:Q179)*'3k EBIT'!$E$7)</f>
        <v>1.6813894863723811</v>
      </c>
      <c r="R180" s="129">
        <f>IF(R174="-","-",SUM(R171:R179)*'3k EBIT'!$E$7)</f>
        <v>1.6876425334375658</v>
      </c>
      <c r="S180" s="129">
        <f>IF(S174="-","-",SUM(S171:S179)*'3k EBIT'!$E$7)</f>
        <v>1.73333554977334</v>
      </c>
      <c r="T180" s="129">
        <f>IF(T174="-","-",SUM(T171:T179)*'3k EBIT'!$E$7)</f>
        <v>1.7332977825890747</v>
      </c>
      <c r="U180" s="129">
        <f>IF(U174="-","-",SUM(U171:U179)*'3k EBIT'!$E$7)</f>
        <v>1.7910636997115845</v>
      </c>
      <c r="V180" s="129">
        <f>IF(V174="-","-",SUM(V171:V179)*'3k EBIT'!$E$7)</f>
        <v>1.790371629918988</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516</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0.76326853434530439</v>
      </c>
      <c r="M181" s="129">
        <f>IF(M176="-","-",SUM(M171:M174,M176:M180)*'3l HAP'!$E$8)</f>
        <v>0.80546621785404671</v>
      </c>
      <c r="N181" s="129">
        <f>IF(N176="-","-",SUM(N171:N174,N176:N180)*'3l HAP'!$E$8)</f>
        <v>0.90527519177378291</v>
      </c>
      <c r="O181" s="30"/>
      <c r="P181" s="129">
        <f>IF(P176="-","-",SUM(P171:P174,P176:P180)*'3l HAP'!$E$8)</f>
        <v>0.90527519177378291</v>
      </c>
      <c r="Q181" s="129">
        <f>IF(Q176="-","-",SUM(Q171:Q174,Q176:Q180)*'3l HAP'!$E$8)</f>
        <v>0.93866594335649334</v>
      </c>
      <c r="R181" s="129">
        <f>IF(R176="-","-",SUM(R171:R174,R176:R180)*'3l HAP'!$E$8)</f>
        <v>0.9434844077915493</v>
      </c>
      <c r="S181" s="129">
        <f>IF(S176="-","-",SUM(S171:S174,S176:S180)*'3l HAP'!$E$8)</f>
        <v>0.9765568836780496</v>
      </c>
      <c r="T181" s="129">
        <f>IF(T176="-","-",SUM(T171:T174,T176:T180)*'3l HAP'!$E$8)</f>
        <v>0.97652778109297433</v>
      </c>
      <c r="U181" s="129">
        <f>IF(U176="-","-",SUM(U171:U174,U176:U180)*'3l HAP'!$E$8)</f>
        <v>1.0001994988167231</v>
      </c>
      <c r="V181" s="129">
        <f>IF(V176="-","-",SUM(V171:V174,V176:V180)*'3l HAP'!$E$8)</f>
        <v>0.99966620462471689</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82.679536435807236</v>
      </c>
      <c r="M182" s="129">
        <f t="shared" si="26"/>
        <v>85.092892681486774</v>
      </c>
      <c r="N182" s="129">
        <f t="shared" si="26"/>
        <v>92.009788870742639</v>
      </c>
      <c r="O182" s="30"/>
      <c r="P182" s="129">
        <f t="shared" ref="P182:Z182" si="27">IF(P176="-","-",SUM(P171:P181))</f>
        <v>92.009788870742639</v>
      </c>
      <c r="Q182" s="129">
        <f t="shared" si="27"/>
        <v>89.432812883899729</v>
      </c>
      <c r="R182" s="129">
        <f t="shared" si="27"/>
        <v>89.766738952668902</v>
      </c>
      <c r="S182" s="129">
        <f t="shared" si="27"/>
        <v>92.204706031827058</v>
      </c>
      <c r="T182" s="129">
        <f t="shared" si="27"/>
        <v>92.20268918352275</v>
      </c>
      <c r="U182" s="129">
        <f t="shared" si="27"/>
        <v>95.266671072938919</v>
      </c>
      <c r="V182" s="129">
        <f t="shared" si="27"/>
        <v>95.229713067866101</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158"/>
      <c r="C4" s="158"/>
      <c r="D4" s="158"/>
      <c r="E4" s="158"/>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3">
      <c r="A18" s="256"/>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3">
      <c r="A19" s="256"/>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3">
      <c r="A20" s="256"/>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3">
      <c r="A23" s="256"/>
      <c r="B23" s="135" t="s">
        <v>349</v>
      </c>
      <c r="C23" s="135" t="s">
        <v>404</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3">
      <c r="A24" s="256"/>
      <c r="B24" s="135" t="s">
        <v>388</v>
      </c>
      <c r="C24" s="135" t="s">
        <v>515</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t="str">
        <f>IF(W18="-","-",SUM(W15:W23)*'3k EBIT'!$E$7)</f>
        <v>-</v>
      </c>
      <c r="X24" s="38" t="str">
        <f>IF(X18="-","-",SUM(X15:X23)*'3k EBIT'!$E$7)</f>
        <v>-</v>
      </c>
      <c r="Y24" s="38" t="str">
        <f>IF(Y18="-","-",SUM(Y15:Y23)*'3k EBIT'!$E$7)</f>
        <v>-</v>
      </c>
      <c r="Z24" s="38" t="str">
        <f>IF(Z18="-","-",SUM(Z15:Z23)*'3k EBIT'!$E$7)</f>
        <v>-</v>
      </c>
      <c r="AA24" s="28"/>
    </row>
    <row r="25" spans="1:27" s="29" customFormat="1" ht="11.25" x14ac:dyDescent="0.3">
      <c r="A25" s="256"/>
      <c r="B25" s="135" t="s">
        <v>292</v>
      </c>
      <c r="C25" s="179" t="s">
        <v>516</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f>IF('3c AA'!W14="-","-",'3c AA'!W14)</f>
        <v>0</v>
      </c>
      <c r="U29" s="129">
        <f>IF('3c AA'!X14="-","-",'3c AA'!X14)</f>
        <v>1.4870742269298105</v>
      </c>
      <c r="V29" s="129">
        <f>IF('3c AA'!Y14="-","-",'3c AA'!Y14)</f>
        <v>0.70457099735818829</v>
      </c>
      <c r="W29" s="129" t="str">
        <f>IF('3c AA'!Z14="-","-",'3c AA'!Z14)</f>
        <v>-</v>
      </c>
      <c r="X29" s="129" t="str">
        <f>IF('3c AA'!AA14="-","-",'3c AA'!AA14)</f>
        <v>-</v>
      </c>
      <c r="Y29" s="129" t="str">
        <f>IF('3c AA'!AB14="-","-",'3c AA'!AB14)</f>
        <v>-</v>
      </c>
      <c r="Z29" s="129" t="str">
        <f>IF('3c AA'!AC14="-","-",'3c AA'!AC14)</f>
        <v>-</v>
      </c>
      <c r="AA29" s="28"/>
    </row>
    <row r="30" spans="1:27" s="29" customFormat="1" ht="12.4" customHeight="1" x14ac:dyDescent="0.3">
      <c r="A30" s="256"/>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3">
      <c r="A31" s="256"/>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3">
      <c r="A32" s="256"/>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f>IF('3g CPIH'!P$16="-","-",'3j PAAC PAP'!$G$7*('3g CPIH'!P$16/'3g CPIH'!$G$16))</f>
        <v>14.633493542074362</v>
      </c>
      <c r="U34" s="129">
        <f>IF('3g CPIH'!Q$16="-","-",'3j PAAC PAP'!$G$7*('3g CPIH'!Q$16/'3g CPIH'!$G$16))</f>
        <v>14.714192954990214</v>
      </c>
      <c r="V34" s="129">
        <f>IF('3g CPIH'!R$16="-","-",'3j PAAC PAP'!$G$7*('3g CPIH'!R$16/'3g CPIH'!$G$16))</f>
        <v>14.983190998043053</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3">
      <c r="A35" s="256"/>
      <c r="B35" s="132" t="s">
        <v>349</v>
      </c>
      <c r="C35" s="132" t="s">
        <v>404</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3.3897791846715233</v>
      </c>
      <c r="M35" s="129">
        <f>IF(M30="-","-",SUM(M27:M33)*'3j PAAC PAP'!$G$25)</f>
        <v>3.5921060005651495</v>
      </c>
      <c r="N35" s="129">
        <f>IF(N30="-","-",SUM(N27:N33)*'3j PAAC PAP'!$G$25)</f>
        <v>3.9784778422355171</v>
      </c>
      <c r="O35" s="30"/>
      <c r="P35" s="129">
        <f>IF(P30="-","-",SUM(P27:P33)*'3j PAAC PAP'!$G$25)</f>
        <v>3.9784778422355171</v>
      </c>
      <c r="Q35" s="129">
        <f>IF(Q30="-","-",SUM(Q27:Q33)*'3j PAAC PAP'!$G$25)</f>
        <v>4.0701888096305385</v>
      </c>
      <c r="R35" s="129">
        <f>IF(R30="-","-",SUM(R27:R33)*'3j PAAC PAP'!$G$25)</f>
        <v>4.0873709908940823</v>
      </c>
      <c r="S35" s="129">
        <f>IF(S30="-","-",SUM(S27:S33)*'3j PAAC PAP'!$G$25)</f>
        <v>4.2656961176686465</v>
      </c>
      <c r="T35" s="129">
        <f>IF(T30="-","-",SUM(T27:T33)*'3j PAAC PAP'!$G$25)</f>
        <v>4.264999785628885</v>
      </c>
      <c r="U35" s="129">
        <f>IF(U30="-","-",SUM(U27:U33)*'3j PAAC PAP'!$G$25)</f>
        <v>4.4369292693782141</v>
      </c>
      <c r="V35" s="129">
        <f>IF(V30="-","-",SUM(V27:V33)*'3j PAAC PAP'!$G$25)</f>
        <v>4.4309677292823242</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3">
      <c r="A36" s="256"/>
      <c r="B36" s="132" t="s">
        <v>388</v>
      </c>
      <c r="C36" s="132" t="s">
        <v>515</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1.4610484571281059</v>
      </c>
      <c r="M36" s="129">
        <f>IF(M30="-","-",SUM(M27:M35)*'3k EBIT'!$E$7)</f>
        <v>1.5360693785918833</v>
      </c>
      <c r="N36" s="129">
        <f>IF(N30="-","-",SUM(N27:N35)*'3k EBIT'!$E$7)</f>
        <v>1.6742151198623665</v>
      </c>
      <c r="O36" s="30"/>
      <c r="P36" s="129">
        <f>IF(P30="-","-",SUM(P27:P35)*'3k EBIT'!$E$7)</f>
        <v>1.6742151198623665</v>
      </c>
      <c r="Q36" s="129">
        <f>IF(Q30="-","-",SUM(Q27:Q35)*'3k EBIT'!$E$7)</f>
        <v>1.7095754939040064</v>
      </c>
      <c r="R36" s="129">
        <f>IF(R30="-","-",SUM(R27:R35)*'3k EBIT'!$E$7)</f>
        <v>1.7176986369068481</v>
      </c>
      <c r="S36" s="129">
        <f>IF(S30="-","-",SUM(S27:S35)*'3k EBIT'!$E$7)</f>
        <v>1.7819390096260821</v>
      </c>
      <c r="T36" s="129">
        <f>IF(T30="-","-",SUM(T27:T35)*'3k EBIT'!$E$7)</f>
        <v>1.7824757572403871</v>
      </c>
      <c r="U36" s="129">
        <f>IF(U30="-","-",SUM(U27:U35)*'3k EBIT'!$E$7)</f>
        <v>1.8444682011511879</v>
      </c>
      <c r="V36" s="129">
        <f>IF(V30="-","-",SUM(V27:V35)*'3k EBIT'!$E$7)</f>
        <v>1.8475828041371458</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c r="B37" s="132" t="s">
        <v>292</v>
      </c>
      <c r="C37" s="177" t="s">
        <v>516</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0.95912100911160747</v>
      </c>
      <c r="M37" s="129">
        <f>IF(M32="-","-",SUM(M27:M30,M32:M36)*'3l HAP'!$E$8)</f>
        <v>1.0067769944254008</v>
      </c>
      <c r="N37" s="129">
        <f>IF(N32="-","-",SUM(N27:N30,N32:N36)*'3l HAP'!$E$8)</f>
        <v>1.1132291503466969</v>
      </c>
      <c r="O37" s="30"/>
      <c r="P37" s="129">
        <f>IF(P32="-","-",SUM(P27:P30,P32:P36)*'3l HAP'!$E$8)</f>
        <v>1.1132291503466969</v>
      </c>
      <c r="Q37" s="129">
        <f>IF(Q32="-","-",SUM(Q27:Q30,Q32:Q36)*'3l HAP'!$E$8)</f>
        <v>1.1511650288994209</v>
      </c>
      <c r="R37" s="129">
        <f>IF(R32="-","-",SUM(R27:R30,R32:R36)*'3l HAP'!$E$8)</f>
        <v>1.1574245492983624</v>
      </c>
      <c r="S37" s="129">
        <f>IF(S32="-","-",SUM(S27:S30,S32:S36)*'3l HAP'!$E$8)</f>
        <v>1.1941012916398668</v>
      </c>
      <c r="T37" s="129">
        <f>IF(T32="-","-",SUM(T27:T30,T32:T36)*'3l HAP'!$E$8)</f>
        <v>1.194514897880659</v>
      </c>
      <c r="U37" s="129">
        <f>IF(U32="-","-",SUM(U27:U30,U32:U36)*'3l HAP'!$E$8)</f>
        <v>1.2214434868226942</v>
      </c>
      <c r="V37" s="129">
        <f>IF(V32="-","-",SUM(V27:V30,V32:V36)*'3l HAP'!$E$8)</f>
        <v>1.2238435333217386</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77.856376463766864</v>
      </c>
      <c r="M38" s="129">
        <f t="shared" si="2"/>
        <v>81.85250036888074</v>
      </c>
      <c r="N38" s="129">
        <f t="shared" si="2"/>
        <v>89.229778009488626</v>
      </c>
      <c r="O38" s="30"/>
      <c r="P38" s="129">
        <f t="shared" ref="P38:Z38" si="3">IF(P32="-","-",SUM(P27:P37))</f>
        <v>89.229778009488626</v>
      </c>
      <c r="Q38" s="129">
        <f t="shared" si="3"/>
        <v>91.128785437301914</v>
      </c>
      <c r="R38" s="129">
        <f t="shared" si="3"/>
        <v>91.562578623361773</v>
      </c>
      <c r="S38" s="129">
        <f t="shared" si="3"/>
        <v>94.98032621752381</v>
      </c>
      <c r="T38" s="129">
        <f t="shared" si="3"/>
        <v>95.008989686533027</v>
      </c>
      <c r="U38" s="129">
        <f t="shared" si="3"/>
        <v>98.298677133615556</v>
      </c>
      <c r="V38" s="129">
        <f t="shared" si="3"/>
        <v>98.465003585349521</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3">
      <c r="A42" s="256"/>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3">
      <c r="A43" s="256"/>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 customHeight="1" x14ac:dyDescent="0.3">
      <c r="A44" s="256"/>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3">
      <c r="A47" s="256"/>
      <c r="B47" s="135" t="s">
        <v>349</v>
      </c>
      <c r="C47" s="135" t="s">
        <v>404</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3">
      <c r="A48" s="256"/>
      <c r="B48" s="135" t="s">
        <v>388</v>
      </c>
      <c r="C48" s="135" t="s">
        <v>515</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c r="B49" s="135" t="s">
        <v>292</v>
      </c>
      <c r="C49" s="179" t="s">
        <v>516</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f>IF('3c AA'!W16="-","-",'3c AA'!W16)</f>
        <v>0</v>
      </c>
      <c r="U53" s="129">
        <f>IF('3c AA'!X16="-","-",'3c AA'!X16)</f>
        <v>1.4870742269298105</v>
      </c>
      <c r="V53" s="129">
        <f>IF('3c AA'!Y16="-","-",'3c AA'!Y16)</f>
        <v>0.70457099735818829</v>
      </c>
      <c r="W53" s="129" t="str">
        <f>IF('3c AA'!Z16="-","-",'3c AA'!Z16)</f>
        <v>-</v>
      </c>
      <c r="X53" s="129" t="str">
        <f>IF('3c AA'!AA16="-","-",'3c AA'!AA16)</f>
        <v>-</v>
      </c>
      <c r="Y53" s="129" t="str">
        <f>IF('3c AA'!AB16="-","-",'3c AA'!AB16)</f>
        <v>-</v>
      </c>
      <c r="Z53" s="129" t="str">
        <f>IF('3c AA'!AC16="-","-",'3c AA'!AC16)</f>
        <v>-</v>
      </c>
      <c r="AA53" s="28"/>
    </row>
    <row r="54" spans="1:27" s="29" customFormat="1" ht="11.25" customHeight="1" x14ac:dyDescent="0.3">
      <c r="A54" s="256"/>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3">
      <c r="A55" s="256"/>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25" x14ac:dyDescent="0.3">
      <c r="A56" s="256"/>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 customHeight="1" x14ac:dyDescent="0.3">
      <c r="A58" s="256"/>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f>IF('3g CPIH'!P$16="-","-",'3j PAAC PAP'!$G$7*('3g CPIH'!P$16/'3g CPIH'!$G$16))</f>
        <v>14.633493542074362</v>
      </c>
      <c r="U58" s="129">
        <f>IF('3g CPIH'!Q$16="-","-",'3j PAAC PAP'!$G$7*('3g CPIH'!Q$16/'3g CPIH'!$G$16))</f>
        <v>14.714192954990214</v>
      </c>
      <c r="V58" s="129">
        <f>IF('3g CPIH'!R$16="-","-",'3j PAAC PAP'!$G$7*('3g CPIH'!R$16/'3g CPIH'!$G$16))</f>
        <v>14.983190998043053</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3">
      <c r="A59" s="256"/>
      <c r="B59" s="132" t="s">
        <v>349</v>
      </c>
      <c r="C59" s="132" t="s">
        <v>404</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3.6111543126715238</v>
      </c>
      <c r="M59" s="129">
        <f>IF(M54="-","-",SUM(M51:M57)*'3j PAAC PAP'!$G$25)</f>
        <v>3.6729930665651493</v>
      </c>
      <c r="N59" s="129">
        <f>IF(N54="-","-",SUM(N51:N57)*'3j PAAC PAP'!$G$25)</f>
        <v>4.0593649082355174</v>
      </c>
      <c r="O59" s="30"/>
      <c r="P59" s="129">
        <f>IF(P54="-","-",SUM(P51:P57)*'3j PAAC PAP'!$G$25)</f>
        <v>4.0593649082355174</v>
      </c>
      <c r="Q59" s="129">
        <f>IF(Q54="-","-",SUM(Q51:Q57)*'3j PAAC PAP'!$G$25)</f>
        <v>4.1915194086305378</v>
      </c>
      <c r="R59" s="129">
        <f>IF(R54="-","-",SUM(R51:R57)*'3j PAAC PAP'!$G$25)</f>
        <v>4.2087015898940825</v>
      </c>
      <c r="S59" s="129">
        <f>IF(S54="-","-",SUM(S51:S57)*'3j PAAC PAP'!$G$25)</f>
        <v>4.214609549668646</v>
      </c>
      <c r="T59" s="129">
        <f>IF(T54="-","-",SUM(T51:T57)*'3j PAAC PAP'!$G$25)</f>
        <v>4.2139132176288854</v>
      </c>
      <c r="U59" s="129">
        <f>IF(U54="-","-",SUM(U51:U57)*'3j PAAC PAP'!$G$25)</f>
        <v>4.383714094378214</v>
      </c>
      <c r="V59" s="129">
        <f>IF(V54="-","-",SUM(V51:V57)*'3j PAAC PAP'!$G$25)</f>
        <v>4.3777525542823241</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3">
      <c r="A60" s="256"/>
      <c r="B60" s="132" t="s">
        <v>388</v>
      </c>
      <c r="C60" s="132" t="s">
        <v>515</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1.5388569786072102</v>
      </c>
      <c r="M60" s="129">
        <f>IF(M54="-","-",SUM(M51:M59)*'3k EBIT'!$E$7)</f>
        <v>1.5644994152861715</v>
      </c>
      <c r="N60" s="129">
        <f>IF(N54="-","-",SUM(N51:N59)*'3k EBIT'!$E$7)</f>
        <v>1.7026451565566545</v>
      </c>
      <c r="O60" s="30"/>
      <c r="P60" s="129">
        <f>IF(P54="-","-",SUM(P51:P59)*'3k EBIT'!$E$7)</f>
        <v>1.7026451565566545</v>
      </c>
      <c r="Q60" s="129">
        <f>IF(Q54="-","-",SUM(Q51:Q59)*'3k EBIT'!$E$7)</f>
        <v>1.7522205489454385</v>
      </c>
      <c r="R60" s="129">
        <f>IF(R54="-","-",SUM(R51:R59)*'3k EBIT'!$E$7)</f>
        <v>1.76034369194828</v>
      </c>
      <c r="S60" s="129">
        <f>IF(S54="-","-",SUM(S51:S59)*'3k EBIT'!$E$7)</f>
        <v>1.7639831969770581</v>
      </c>
      <c r="T60" s="129">
        <f>IF(T54="-","-",SUM(T51:T59)*'3k EBIT'!$E$7)</f>
        <v>1.7645199445913629</v>
      </c>
      <c r="U60" s="129">
        <f>IF(U54="-","-",SUM(U51:U59)*'3k EBIT'!$E$7)</f>
        <v>1.8257642296417882</v>
      </c>
      <c r="V60" s="129">
        <f>IF(V54="-","-",SUM(V51:V59)*'3k EBIT'!$E$7)</f>
        <v>1.8288788326277454</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c r="B61" s="132" t="s">
        <v>292</v>
      </c>
      <c r="C61" s="177" t="s">
        <v>516</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0.96350135692363126</v>
      </c>
      <c r="M61" s="129">
        <f>IF(M56="-","-",SUM(M51:M54,M56:M60)*'3l HAP'!$E$8)</f>
        <v>1.0083775061259479</v>
      </c>
      <c r="N61" s="129">
        <f>IF(N56="-","-",SUM(N51:N54,N56:N60)*'3l HAP'!$E$8)</f>
        <v>1.114829662047244</v>
      </c>
      <c r="O61" s="30"/>
      <c r="P61" s="129">
        <f>IF(P56="-","-",SUM(P51:P54,P56:P60)*'3l HAP'!$E$8)</f>
        <v>1.114829662047244</v>
      </c>
      <c r="Q61" s="129">
        <f>IF(Q56="-","-",SUM(Q51:Q54,Q56:Q60)*'3l HAP'!$E$8)</f>
        <v>1.1535657964502417</v>
      </c>
      <c r="R61" s="129">
        <f>IF(R56="-","-",SUM(R51:R54,R56:R60)*'3l HAP'!$E$8)</f>
        <v>1.159825316849183</v>
      </c>
      <c r="S61" s="129">
        <f>IF(S56="-","-",SUM(S51:S54,S56:S60)*'3l HAP'!$E$8)</f>
        <v>1.1930904421447843</v>
      </c>
      <c r="T61" s="129">
        <f>IF(T56="-","-",SUM(T51:T54,T56:T60)*'3l HAP'!$E$8)</f>
        <v>1.1935040483855766</v>
      </c>
      <c r="U61" s="129">
        <f>IF(U56="-","-",SUM(U51:U54,U56:U60)*'3l HAP'!$E$8)</f>
        <v>1.2203905185986503</v>
      </c>
      <c r="V61" s="129">
        <f>IF(V56="-","-",SUM(V51:V54,V56:V60)*'3l HAP'!$E$8)</f>
        <v>1.2227905650976945</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81.955940461058006</v>
      </c>
      <c r="M62" s="129">
        <f t="shared" si="6"/>
        <v>83.350417983275591</v>
      </c>
      <c r="N62" s="129">
        <f t="shared" si="6"/>
        <v>90.727695623883463</v>
      </c>
      <c r="O62" s="30"/>
      <c r="P62" s="129">
        <f t="shared" ref="P62:Z62" si="7">IF(P56="-","-",SUM(P51:P61))</f>
        <v>90.727695623883463</v>
      </c>
      <c r="Q62" s="129">
        <f t="shared" si="7"/>
        <v>93.375661858894162</v>
      </c>
      <c r="R62" s="129">
        <f t="shared" si="7"/>
        <v>93.809455044954007</v>
      </c>
      <c r="S62" s="129">
        <f t="shared" si="7"/>
        <v>94.03427298737968</v>
      </c>
      <c r="T62" s="129">
        <f t="shared" si="7"/>
        <v>94.062936456388897</v>
      </c>
      <c r="U62" s="129">
        <f t="shared" si="7"/>
        <v>97.31320501888213</v>
      </c>
      <c r="V62" s="129">
        <f t="shared" si="7"/>
        <v>97.479531470616067</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3">
      <c r="A66" s="256"/>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25" x14ac:dyDescent="0.3">
      <c r="A67" s="256"/>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25" x14ac:dyDescent="0.3">
      <c r="A68" s="256"/>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3">
      <c r="A71" s="256"/>
      <c r="B71" s="135" t="s">
        <v>349</v>
      </c>
      <c r="C71" s="135" t="s">
        <v>404</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3">
      <c r="A72" s="256"/>
      <c r="B72" s="135" t="s">
        <v>388</v>
      </c>
      <c r="C72" s="135" t="s">
        <v>515</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c r="B73" s="135" t="s">
        <v>292</v>
      </c>
      <c r="C73" s="179" t="s">
        <v>516</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f>IF('3c AA'!W18="-","-",'3c AA'!W18)</f>
        <v>0</v>
      </c>
      <c r="U77" s="129">
        <f>IF('3c AA'!X18="-","-",'3c AA'!X18)</f>
        <v>1.4870742269298105</v>
      </c>
      <c r="V77" s="129">
        <f>IF('3c AA'!Y18="-","-",'3c AA'!Y18)</f>
        <v>0.70457099735818829</v>
      </c>
      <c r="W77" s="129" t="str">
        <f>IF('3c AA'!Z18="-","-",'3c AA'!Z18)</f>
        <v>-</v>
      </c>
      <c r="X77" s="129" t="str">
        <f>IF('3c AA'!AA18="-","-",'3c AA'!AA18)</f>
        <v>-</v>
      </c>
      <c r="Y77" s="129" t="str">
        <f>IF('3c AA'!AB18="-","-",'3c AA'!AB18)</f>
        <v>-</v>
      </c>
      <c r="Z77" s="129" t="str">
        <f>IF('3c AA'!AC18="-","-",'3c AA'!AC18)</f>
        <v>-</v>
      </c>
      <c r="AA77" s="28"/>
    </row>
    <row r="78" spans="1:27" s="29" customFormat="1" ht="11.25" x14ac:dyDescent="0.3">
      <c r="A78" s="256"/>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25" x14ac:dyDescent="0.3">
      <c r="A79" s="256"/>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25" x14ac:dyDescent="0.3">
      <c r="A80" s="256"/>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f>IF('3g CPIH'!P$16="-","-",'3j PAAC PAP'!$G$7*('3g CPIH'!P$16/'3g CPIH'!$G$16))</f>
        <v>14.633493542074362</v>
      </c>
      <c r="U82" s="129">
        <f>IF('3g CPIH'!Q$16="-","-",'3j PAAC PAP'!$G$7*('3g CPIH'!Q$16/'3g CPIH'!$G$16))</f>
        <v>14.714192954990214</v>
      </c>
      <c r="V82" s="129">
        <f>IF('3g CPIH'!R$16="-","-",'3j PAAC PAP'!$G$7*('3g CPIH'!R$16/'3g CPIH'!$G$16))</f>
        <v>14.983190998043053</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3">
      <c r="A83" s="256"/>
      <c r="B83" s="132" t="s">
        <v>349</v>
      </c>
      <c r="C83" s="132" t="s">
        <v>404</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3.7665426236715231</v>
      </c>
      <c r="M83" s="129">
        <f>IF(M78="-","-",SUM(M75:M81)*'3j PAAC PAP'!$G$25)</f>
        <v>4.0327276495651496</v>
      </c>
      <c r="N83" s="129">
        <f>IF(N78="-","-",SUM(N75:N81)*'3j PAAC PAP'!$G$25)</f>
        <v>4.4190994912355164</v>
      </c>
      <c r="O83" s="30"/>
      <c r="P83" s="129">
        <f>IF(P78="-","-",SUM(P75:P81)*'3j PAAC PAP'!$G$25)</f>
        <v>4.4190994912355164</v>
      </c>
      <c r="Q83" s="129">
        <f>IF(Q78="-","-",SUM(Q75:Q81)*'3j PAAC PAP'!$G$25)</f>
        <v>4.5938261316305393</v>
      </c>
      <c r="R83" s="129">
        <f>IF(R78="-","-",SUM(R75:R81)*'3j PAAC PAP'!$G$25)</f>
        <v>4.6110083128940822</v>
      </c>
      <c r="S83" s="129">
        <f>IF(S78="-","-",SUM(S75:S81)*'3j PAAC PAP'!$G$25)</f>
        <v>4.9766508556686473</v>
      </c>
      <c r="T83" s="129">
        <f>IF(T78="-","-",SUM(T75:T81)*'3j PAAC PAP'!$G$25)</f>
        <v>4.9759545236288858</v>
      </c>
      <c r="U83" s="129">
        <f>IF(U78="-","-",SUM(U75:U81)*'3j PAAC PAP'!$G$25)</f>
        <v>4.9690810193782138</v>
      </c>
      <c r="V83" s="129">
        <f>IF(V78="-","-",SUM(V75:V81)*'3j PAAC PAP'!$G$25)</f>
        <v>4.9631194792823239</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3">
      <c r="A84" s="256"/>
      <c r="B84" s="132" t="s">
        <v>388</v>
      </c>
      <c r="C84" s="132" t="s">
        <v>515</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1.5934725754146577</v>
      </c>
      <c r="M84" s="129">
        <f>IF(M78="-","-",SUM(M75:M83)*'3k EBIT'!$E$7)</f>
        <v>1.6909382626897154</v>
      </c>
      <c r="N84" s="129">
        <f>IF(N78="-","-",SUM(N75:N83)*'3k EBIT'!$E$7)</f>
        <v>1.8290840039601983</v>
      </c>
      <c r="O84" s="30"/>
      <c r="P84" s="129">
        <f>IF(P78="-","-",SUM(P75:P83)*'3k EBIT'!$E$7)</f>
        <v>1.8290840039601983</v>
      </c>
      <c r="Q84" s="129">
        <f>IF(Q78="-","-",SUM(Q75:Q83)*'3k EBIT'!$E$7)</f>
        <v>1.8936225735565027</v>
      </c>
      <c r="R84" s="129">
        <f>IF(R78="-","-",SUM(R75:R83)*'3k EBIT'!$E$7)</f>
        <v>1.9017457165593441</v>
      </c>
      <c r="S84" s="129">
        <f>IF(S78="-","-",SUM(S75:S83)*'3k EBIT'!$E$7)</f>
        <v>2.0318240689916669</v>
      </c>
      <c r="T84" s="129">
        <f>IF(T78="-","-",SUM(T75:T83)*'3k EBIT'!$E$7)</f>
        <v>2.032360816605971</v>
      </c>
      <c r="U84" s="129">
        <f>IF(U78="-","-",SUM(U75:U83)*'3k EBIT'!$E$7)</f>
        <v>2.0315079162451877</v>
      </c>
      <c r="V84" s="129">
        <f>IF(V78="-","-",SUM(V75:V83)*'3k EBIT'!$E$7)</f>
        <v>2.0346225192311458</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c r="B85" s="132" t="s">
        <v>292</v>
      </c>
      <c r="C85" s="177" t="s">
        <v>516</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0.96657602413783983</v>
      </c>
      <c r="M85" s="129">
        <f>IF(M80="-","-",SUM(M75:M78,M80:M84)*'3l HAP'!$E$8)</f>
        <v>1.0154955713204858</v>
      </c>
      <c r="N85" s="129">
        <f>IF(N80="-","-",SUM(N75:N78,N80:N84)*'3l HAP'!$E$8)</f>
        <v>1.1219477272417822</v>
      </c>
      <c r="O85" s="30"/>
      <c r="P85" s="129">
        <f>IF(P80="-","-",SUM(P75:P78,P80:P84)*'3l HAP'!$E$8)</f>
        <v>1.1219477272417822</v>
      </c>
      <c r="Q85" s="129">
        <f>IF(Q80="-","-",SUM(Q75:Q78,Q80:Q84)*'3l HAP'!$E$8)</f>
        <v>1.1615262362240151</v>
      </c>
      <c r="R85" s="129">
        <f>IF(R80="-","-",SUM(R75:R78,R80:R84)*'3l HAP'!$E$8)</f>
        <v>1.1677857566229568</v>
      </c>
      <c r="S85" s="129">
        <f>IF(S80="-","-",SUM(S75:S78,S80:S84)*'3l HAP'!$E$8)</f>
        <v>1.2081689471130963</v>
      </c>
      <c r="T85" s="129">
        <f>IF(T80="-","-",SUM(T75:T78,T80:T84)*'3l HAP'!$E$8)</f>
        <v>1.2085825533538885</v>
      </c>
      <c r="U85" s="129">
        <f>IF(U80="-","-",SUM(U75:U78,U80:U84)*'3l HAP'!$E$8)</f>
        <v>1.2319731690631355</v>
      </c>
      <c r="V85" s="129">
        <f>IF(V80="-","-",SUM(V75:V78,V80:V84)*'3l HAP'!$E$8)</f>
        <v>1.2343732155621798</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84.833519036079636</v>
      </c>
      <c r="M86" s="129">
        <f t="shared" si="10"/>
        <v>90.012209478873658</v>
      </c>
      <c r="N86" s="129">
        <f t="shared" si="10"/>
        <v>97.389487119481544</v>
      </c>
      <c r="O86" s="30"/>
      <c r="P86" s="129">
        <f t="shared" ref="P86:Z86" si="11">IF(P80="-","-",SUM(P75:P85))</f>
        <v>97.389487119481544</v>
      </c>
      <c r="Q86" s="129">
        <f t="shared" si="11"/>
        <v>100.82583104627901</v>
      </c>
      <c r="R86" s="129">
        <f t="shared" si="11"/>
        <v>101.25962423233887</v>
      </c>
      <c r="S86" s="129">
        <f t="shared" si="11"/>
        <v>108.14623367036265</v>
      </c>
      <c r="T86" s="129">
        <f t="shared" si="11"/>
        <v>108.17489713937184</v>
      </c>
      <c r="U86" s="129">
        <f t="shared" si="11"/>
        <v>108.15339828095</v>
      </c>
      <c r="V86" s="129">
        <f t="shared" si="11"/>
        <v>108.31972473268397</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25" x14ac:dyDescent="0.3">
      <c r="A90" s="256"/>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25" x14ac:dyDescent="0.3">
      <c r="A91" s="256"/>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25" x14ac:dyDescent="0.3">
      <c r="A92" s="256"/>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3">
      <c r="A95" s="256"/>
      <c r="B95" s="135" t="s">
        <v>349</v>
      </c>
      <c r="C95" s="135" t="s">
        <v>404</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3">
      <c r="A96" s="256"/>
      <c r="B96" s="135" t="s">
        <v>388</v>
      </c>
      <c r="C96" s="135" t="s">
        <v>515</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c r="B97" s="135" t="s">
        <v>292</v>
      </c>
      <c r="C97" s="179" t="s">
        <v>516</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f>IF('3c AA'!W20="-","-",'3c AA'!W20)</f>
        <v>0</v>
      </c>
      <c r="U101" s="129">
        <f>IF('3c AA'!X20="-","-",'3c AA'!X20)</f>
        <v>1.4870742269298105</v>
      </c>
      <c r="V101" s="129">
        <f>IF('3c AA'!Y20="-","-",'3c AA'!Y20)</f>
        <v>0.70457099735818829</v>
      </c>
      <c r="W101" s="129" t="str">
        <f>IF('3c AA'!Z20="-","-",'3c AA'!Z20)</f>
        <v>-</v>
      </c>
      <c r="X101" s="129" t="str">
        <f>IF('3c AA'!AA20="-","-",'3c AA'!AA20)</f>
        <v>-</v>
      </c>
      <c r="Y101" s="129" t="str">
        <f>IF('3c AA'!AB20="-","-",'3c AA'!AB20)</f>
        <v>-</v>
      </c>
      <c r="Z101" s="129" t="str">
        <f>IF('3c AA'!AC20="-","-",'3c AA'!AC20)</f>
        <v>-</v>
      </c>
      <c r="AA101" s="28"/>
    </row>
    <row r="102" spans="1:27" s="29" customFormat="1" ht="11.25" x14ac:dyDescent="0.3">
      <c r="A102" s="256"/>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25" x14ac:dyDescent="0.3">
      <c r="A103" s="256"/>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3">
      <c r="A104" s="256"/>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f>IF('3g CPIH'!P$16="-","-",'3j PAAC PAP'!$G$7*('3g CPIH'!P$16/'3g CPIH'!$G$16))</f>
        <v>14.633493542074362</v>
      </c>
      <c r="U106" s="129">
        <f>IF('3g CPIH'!Q$16="-","-",'3j PAAC PAP'!$G$7*('3g CPIH'!Q$16/'3g CPIH'!$G$16))</f>
        <v>14.714192954990214</v>
      </c>
      <c r="V106" s="129">
        <f>IF('3g CPIH'!R$16="-","-",'3j PAAC PAP'!$G$7*('3g CPIH'!R$16/'3g CPIH'!$G$16))</f>
        <v>14.983190998043053</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3">
      <c r="A107" s="256"/>
      <c r="B107" s="132" t="s">
        <v>349</v>
      </c>
      <c r="C107" s="132" t="s">
        <v>404</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3.3727503286715232</v>
      </c>
      <c r="M107" s="129">
        <f>IF(M102="-","-",SUM(M99:M105)*'3j PAAC PAP'!$G$25)</f>
        <v>3.5176047555651495</v>
      </c>
      <c r="N107" s="129">
        <f>IF(N102="-","-",SUM(N99:N105)*'3j PAAC PAP'!$G$25)</f>
        <v>3.9039765972355167</v>
      </c>
      <c r="O107" s="30"/>
      <c r="P107" s="129">
        <f>IF(P102="-","-",SUM(P99:P105)*'3j PAAC PAP'!$G$25)</f>
        <v>3.9039765972355167</v>
      </c>
      <c r="Q107" s="129">
        <f>IF(Q102="-","-",SUM(Q99:Q105)*'3j PAAC PAP'!$G$25)</f>
        <v>4.068060202630539</v>
      </c>
      <c r="R107" s="129">
        <f>IF(R102="-","-",SUM(R99:R105)*'3j PAAC PAP'!$G$25)</f>
        <v>4.0852423838940819</v>
      </c>
      <c r="S107" s="129">
        <f>IF(S102="-","-",SUM(S99:S105)*'3j PAAC PAP'!$G$25)</f>
        <v>4.2997538296686466</v>
      </c>
      <c r="T107" s="129">
        <f>IF(T102="-","-",SUM(T99:T105)*'3j PAAC PAP'!$G$25)</f>
        <v>4.2990574976288851</v>
      </c>
      <c r="U107" s="129">
        <f>IF(U102="-","-",SUM(U99:U105)*'3j PAAC PAP'!$G$25)</f>
        <v>4.5050446933782142</v>
      </c>
      <c r="V107" s="129">
        <f>IF(V102="-","-",SUM(V99:V105)*'3j PAAC PAP'!$G$25)</f>
        <v>4.4990831532823234</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3">
      <c r="A108" s="256"/>
      <c r="B108" s="132" t="s">
        <v>388</v>
      </c>
      <c r="C108" s="132" t="s">
        <v>515</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1.4550631862450978</v>
      </c>
      <c r="M108" s="129">
        <f>IF(M102="-","-",SUM(M99:M107)*'3k EBIT'!$E$7)</f>
        <v>1.5098838184787231</v>
      </c>
      <c r="N108" s="129">
        <f>IF(N102="-","-",SUM(N99:N107)*'3k EBIT'!$E$7)</f>
        <v>1.6480295597492063</v>
      </c>
      <c r="O108" s="30"/>
      <c r="P108" s="129">
        <f>IF(P102="-","-",SUM(P99:P107)*'3k EBIT'!$E$7)</f>
        <v>1.6480295597492063</v>
      </c>
      <c r="Q108" s="129">
        <f>IF(Q102="-","-",SUM(Q99:Q107)*'3k EBIT'!$E$7)</f>
        <v>1.7088273350436305</v>
      </c>
      <c r="R108" s="129">
        <f>IF(R102="-","-",SUM(R99:R107)*'3k EBIT'!$E$7)</f>
        <v>1.7169504780464722</v>
      </c>
      <c r="S108" s="129">
        <f>IF(S102="-","-",SUM(S99:S107)*'3k EBIT'!$E$7)</f>
        <v>1.793909551392098</v>
      </c>
      <c r="T108" s="129">
        <f>IF(T102="-","-",SUM(T99:T107)*'3k EBIT'!$E$7)</f>
        <v>1.794446299006403</v>
      </c>
      <c r="U108" s="129">
        <f>IF(U102="-","-",SUM(U99:U107)*'3k EBIT'!$E$7)</f>
        <v>1.8684092846832201</v>
      </c>
      <c r="V108" s="129">
        <f>IF(V102="-","-",SUM(V99:V107)*'3k EBIT'!$E$7)</f>
        <v>1.8715238876691775</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c r="B109" s="132" t="s">
        <v>292</v>
      </c>
      <c r="C109" s="177" t="s">
        <v>516</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0.9587840592799135</v>
      </c>
      <c r="M109" s="129">
        <f>IF(M104="-","-",SUM(M99:M102,M104:M108)*'3l HAP'!$E$8)</f>
        <v>1.0053028389117389</v>
      </c>
      <c r="N109" s="129">
        <f>IF(N104="-","-",SUM(N99:N102,N104:N108)*'3l HAP'!$E$8)</f>
        <v>1.111754994833035</v>
      </c>
      <c r="O109" s="30"/>
      <c r="P109" s="129">
        <f>IF(P104="-","-",SUM(P99:P102,P104:P108)*'3l HAP'!$E$8)</f>
        <v>1.111754994833035</v>
      </c>
      <c r="Q109" s="129">
        <f>IF(Q104="-","-",SUM(Q99:Q102,Q104:Q108)*'3l HAP'!$E$8)</f>
        <v>1.1511229101704592</v>
      </c>
      <c r="R109" s="129">
        <f>IF(R104="-","-",SUM(R99:R102,R104:R108)*'3l HAP'!$E$8)</f>
        <v>1.1573824305694007</v>
      </c>
      <c r="S109" s="129">
        <f>IF(S104="-","-",SUM(S99:S102,S104:S108)*'3l HAP'!$E$8)</f>
        <v>1.1947751913032549</v>
      </c>
      <c r="T109" s="129">
        <f>IF(T104="-","-",SUM(T99:T102,T104:T108)*'3l HAP'!$E$8)</f>
        <v>1.1951887975440472</v>
      </c>
      <c r="U109" s="129">
        <f>IF(U104="-","-",SUM(U99:U102,U104:U108)*'3l HAP'!$E$8)</f>
        <v>1.2227912861494707</v>
      </c>
      <c r="V109" s="129">
        <f>IF(V104="-","-",SUM(V99:V102,V104:V108)*'3l HAP'!$E$8)</f>
        <v>1.2251913326485151</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77.541025387052159</v>
      </c>
      <c r="M110" s="129">
        <f t="shared" si="14"/>
        <v>80.472839408253918</v>
      </c>
      <c r="N110" s="129">
        <f t="shared" si="14"/>
        <v>87.85011704886179</v>
      </c>
      <c r="O110" s="30"/>
      <c r="P110" s="129">
        <f t="shared" ref="P110:Z110" si="15">IF(P104="-","-",SUM(P99:P109))</f>
        <v>87.85011704886179</v>
      </c>
      <c r="Q110" s="129">
        <f t="shared" si="15"/>
        <v>91.089366552712576</v>
      </c>
      <c r="R110" s="129">
        <f t="shared" si="15"/>
        <v>91.523159738772421</v>
      </c>
      <c r="S110" s="129">
        <f t="shared" si="15"/>
        <v>95.611028370953207</v>
      </c>
      <c r="T110" s="129">
        <f t="shared" si="15"/>
        <v>95.639691839962424</v>
      </c>
      <c r="U110" s="129">
        <f t="shared" si="15"/>
        <v>99.560081440474377</v>
      </c>
      <c r="V110" s="129">
        <f t="shared" si="15"/>
        <v>99.726407892208329</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 customHeight="1" x14ac:dyDescent="0.3">
      <c r="A114" s="256"/>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3">
      <c r="A115" s="256"/>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3">
      <c r="A116" s="256"/>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3">
      <c r="A119" s="256"/>
      <c r="B119" s="135" t="s">
        <v>349</v>
      </c>
      <c r="C119" s="135" t="s">
        <v>404</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3">
      <c r="A120" s="256"/>
      <c r="B120" s="135" t="s">
        <v>388</v>
      </c>
      <c r="C120" s="135" t="s">
        <v>515</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c r="B121" s="135" t="s">
        <v>292</v>
      </c>
      <c r="C121" s="179" t="s">
        <v>516</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f>IF('3c AA'!W22="-","-",'3c AA'!W22)</f>
        <v>0</v>
      </c>
      <c r="U125" s="129">
        <f>IF('3c AA'!X22="-","-",'3c AA'!X22)</f>
        <v>1.4870742269298105</v>
      </c>
      <c r="V125" s="129">
        <f>IF('3c AA'!Y22="-","-",'3c AA'!Y22)</f>
        <v>0.70457099735818829</v>
      </c>
      <c r="W125" s="129" t="str">
        <f>IF('3c AA'!Z22="-","-",'3c AA'!Z22)</f>
        <v>-</v>
      </c>
      <c r="X125" s="129" t="str">
        <f>IF('3c AA'!AA22="-","-",'3c AA'!AA22)</f>
        <v>-</v>
      </c>
      <c r="Y125" s="129" t="str">
        <f>IF('3c AA'!AB22="-","-",'3c AA'!AB22)</f>
        <v>-</v>
      </c>
      <c r="Z125" s="129" t="str">
        <f>IF('3c AA'!AC22="-","-",'3c AA'!AC22)</f>
        <v>-</v>
      </c>
      <c r="AA125" s="28"/>
    </row>
    <row r="126" spans="1:27" s="29" customFormat="1" ht="11.25" customHeight="1" x14ac:dyDescent="0.3">
      <c r="A126" s="256"/>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3">
      <c r="A127" s="256"/>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 customHeight="1" x14ac:dyDescent="0.3">
      <c r="A128" s="256"/>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f>IF('3g CPIH'!P$16="-","-",'3j PAAC PAP'!$G$7*('3g CPIH'!P$16/'3g CPIH'!$G$16))</f>
        <v>14.633493542074362</v>
      </c>
      <c r="U130" s="129">
        <f>IF('3g CPIH'!Q$16="-","-",'3j PAAC PAP'!$G$7*('3g CPIH'!Q$16/'3g CPIH'!$G$16))</f>
        <v>14.714192954990214</v>
      </c>
      <c r="V130" s="129">
        <f>IF('3g CPIH'!R$16="-","-",'3j PAAC PAP'!$G$7*('3g CPIH'!R$16/'3g CPIH'!$G$16))</f>
        <v>14.983190998043053</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3">
      <c r="A131" s="256"/>
      <c r="B131" s="132" t="s">
        <v>349</v>
      </c>
      <c r="C131" s="132" t="s">
        <v>404</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3.6707553086715237</v>
      </c>
      <c r="M131" s="129">
        <f>IF(M126="-","-",SUM(M123:M129)*'3j PAAC PAP'!$G$25)</f>
        <v>3.8624390895651497</v>
      </c>
      <c r="N131" s="129">
        <f>IF(N126="-","-",SUM(N123:N129)*'3j PAAC PAP'!$G$25)</f>
        <v>4.2488109312355169</v>
      </c>
      <c r="O131" s="30"/>
      <c r="P131" s="129">
        <f>IF(P126="-","-",SUM(P123:P129)*'3j PAAC PAP'!$G$25)</f>
        <v>4.2488109312355169</v>
      </c>
      <c r="Q131" s="129">
        <f>IF(Q126="-","-",SUM(Q123:Q129)*'3j PAAC PAP'!$G$25)</f>
        <v>4.3383932916305392</v>
      </c>
      <c r="R131" s="129">
        <f>IF(R126="-","-",SUM(R123:R129)*'3j PAAC PAP'!$G$25)</f>
        <v>4.355575472894083</v>
      </c>
      <c r="S131" s="129">
        <f>IF(S126="-","-",SUM(S123:S129)*'3j PAAC PAP'!$G$25)</f>
        <v>4.4870712456686466</v>
      </c>
      <c r="T131" s="129">
        <f>IF(T126="-","-",SUM(T123:T129)*'3j PAAC PAP'!$G$25)</f>
        <v>4.4863749136288851</v>
      </c>
      <c r="U131" s="129">
        <f>IF(U126="-","-",SUM(U123:U129)*'3j PAAC PAP'!$G$25)</f>
        <v>4.6540471833782133</v>
      </c>
      <c r="V131" s="129">
        <f>IF(V126="-","-",SUM(V123:V129)*'3j PAAC PAP'!$G$25)</f>
        <v>4.6480856432823243</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3">
      <c r="A132" s="256"/>
      <c r="B132" s="132" t="s">
        <v>388</v>
      </c>
      <c r="C132" s="132" t="s">
        <v>515</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1.5598054266977379</v>
      </c>
      <c r="M132" s="129">
        <f>IF(M126="-","-",SUM(M123:M131)*'3k EBIT'!$E$7)</f>
        <v>1.6310855538596354</v>
      </c>
      <c r="N132" s="129">
        <f>IF(N126="-","-",SUM(N123:N131)*'3k EBIT'!$E$7)</f>
        <v>1.7692312951301181</v>
      </c>
      <c r="O132" s="30"/>
      <c r="P132" s="129">
        <f>IF(P126="-","-",SUM(P123:P131)*'3k EBIT'!$E$7)</f>
        <v>1.7692312951301181</v>
      </c>
      <c r="Q132" s="129">
        <f>IF(Q126="-","-",SUM(Q123:Q131)*'3k EBIT'!$E$7)</f>
        <v>1.8038435103113828</v>
      </c>
      <c r="R132" s="129">
        <f>IF(R126="-","-",SUM(R123:R131)*'3k EBIT'!$E$7)</f>
        <v>1.8119666533142242</v>
      </c>
      <c r="S132" s="129">
        <f>IF(S126="-","-",SUM(S123:S131)*'3k EBIT'!$E$7)</f>
        <v>1.8597475311051863</v>
      </c>
      <c r="T132" s="129">
        <f>IF(T126="-","-",SUM(T123:T131)*'3k EBIT'!$E$7)</f>
        <v>1.8602842787194906</v>
      </c>
      <c r="U132" s="129">
        <f>IF(U126="-","-",SUM(U123:U131)*'3k EBIT'!$E$7)</f>
        <v>1.9207804049095398</v>
      </c>
      <c r="V132" s="129">
        <f>IF(V126="-","-",SUM(V123:V131)*'3k EBIT'!$E$7)</f>
        <v>1.9238950078954977</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c r="B133" s="132" t="s">
        <v>292</v>
      </c>
      <c r="C133" s="177" t="s">
        <v>516</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0.96468068133456031</v>
      </c>
      <c r="M133" s="129">
        <f>IF(M128="-","-",SUM(M123:M126,M128:M132)*'3l HAP'!$E$8)</f>
        <v>1.0121260730035446</v>
      </c>
      <c r="N133" s="129">
        <f>IF(N128="-","-",SUM(N123:N126,N128:N132)*'3l HAP'!$E$8)</f>
        <v>1.1185782289248407</v>
      </c>
      <c r="O133" s="30"/>
      <c r="P133" s="129">
        <f>IF(P128="-","-",SUM(P123:P126,P128:P132)*'3l HAP'!$E$8)</f>
        <v>1.1185782289248407</v>
      </c>
      <c r="Q133" s="129">
        <f>IF(Q128="-","-",SUM(Q123:Q126,Q128:Q132)*'3l HAP'!$E$8)</f>
        <v>1.1564719887486032</v>
      </c>
      <c r="R133" s="129">
        <f>IF(R128="-","-",SUM(R123:R126,R128:R132)*'3l HAP'!$E$8)</f>
        <v>1.162731509147545</v>
      </c>
      <c r="S133" s="129">
        <f>IF(S128="-","-",SUM(S123:S126,S128:S132)*'3l HAP'!$E$8)</f>
        <v>1.1984816394518902</v>
      </c>
      <c r="T133" s="129">
        <f>IF(T128="-","-",SUM(T123:T126,T128:T132)*'3l HAP'!$E$8)</f>
        <v>1.1988952456926825</v>
      </c>
      <c r="U133" s="129">
        <f>IF(U128="-","-",SUM(U123:U126,U128:U132)*'3l HAP'!$E$8)</f>
        <v>1.2257395971767944</v>
      </c>
      <c r="V133" s="129">
        <f>IF(V128="-","-",SUM(V123:V126,V128:V132)*'3l HAP'!$E$8)</f>
        <v>1.2281396436758385</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83.059669229559447</v>
      </c>
      <c r="M134" s="129">
        <f t="shared" si="18"/>
        <v>86.858698711726632</v>
      </c>
      <c r="N134" s="129">
        <f t="shared" si="18"/>
        <v>94.235976352334504</v>
      </c>
      <c r="O134" s="30"/>
      <c r="P134" s="129">
        <f t="shared" ref="P134:Z134" si="19">IF(P128="-","-",SUM(P123:P133))</f>
        <v>94.235976352334504</v>
      </c>
      <c r="Q134" s="129">
        <f t="shared" si="19"/>
        <v>96.095564895558482</v>
      </c>
      <c r="R134" s="129">
        <f t="shared" si="19"/>
        <v>96.529358081618341</v>
      </c>
      <c r="S134" s="129">
        <f t="shared" si="19"/>
        <v>99.079890214814938</v>
      </c>
      <c r="T134" s="129">
        <f t="shared" si="19"/>
        <v>99.108553683824127</v>
      </c>
      <c r="U134" s="129">
        <f t="shared" si="19"/>
        <v>102.31940336172801</v>
      </c>
      <c r="V134" s="129">
        <f t="shared" si="19"/>
        <v>102.48572981346197</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3">
      <c r="A138" s="256"/>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3">
      <c r="A139" s="256"/>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3">
      <c r="A140" s="256"/>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 customHeight="1" x14ac:dyDescent="0.3">
      <c r="A142" s="256"/>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3">
      <c r="A143" s="256"/>
      <c r="B143" s="135" t="s">
        <v>349</v>
      </c>
      <c r="C143" s="135" t="s">
        <v>404</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3">
      <c r="A144" s="256"/>
      <c r="B144" s="135" t="s">
        <v>388</v>
      </c>
      <c r="C144" s="135" t="s">
        <v>515</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c r="B145" s="135" t="s">
        <v>292</v>
      </c>
      <c r="C145" s="179" t="s">
        <v>516</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f>IF('3c AA'!W24="-","-",'3c AA'!W24)</f>
        <v>0</v>
      </c>
      <c r="U149" s="129">
        <f>IF('3c AA'!X24="-","-",'3c AA'!X24)</f>
        <v>1.4870742269298105</v>
      </c>
      <c r="V149" s="129">
        <f>IF('3c AA'!Y24="-","-",'3c AA'!Y24)</f>
        <v>0.70457099735818829</v>
      </c>
      <c r="W149" s="129" t="str">
        <f>IF('3c AA'!Z24="-","-",'3c AA'!Z24)</f>
        <v>-</v>
      </c>
      <c r="X149" s="129" t="str">
        <f>IF('3c AA'!AA24="-","-",'3c AA'!AA24)</f>
        <v>-</v>
      </c>
      <c r="Y149" s="129" t="str">
        <f>IF('3c AA'!AB24="-","-",'3c AA'!AB24)</f>
        <v>-</v>
      </c>
      <c r="Z149" s="129" t="str">
        <f>IF('3c AA'!AC24="-","-",'3c AA'!AC24)</f>
        <v>-</v>
      </c>
      <c r="AA149" s="28"/>
    </row>
    <row r="150" spans="1:27" s="29" customFormat="1" ht="11.25" customHeight="1" x14ac:dyDescent="0.3">
      <c r="A150" s="256"/>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3">
      <c r="A151" s="256"/>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3">
      <c r="A152" s="256"/>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f>IF('3g CPIH'!P$16="-","-",'3j PAAC PAP'!$G$7*('3g CPIH'!P$16/'3g CPIH'!$G$16))</f>
        <v>14.633493542074362</v>
      </c>
      <c r="U154" s="129">
        <f>IF('3g CPIH'!Q$16="-","-",'3j PAAC PAP'!$G$7*('3g CPIH'!Q$16/'3g CPIH'!$G$16))</f>
        <v>14.714192954990214</v>
      </c>
      <c r="V154" s="129">
        <f>IF('3g CPIH'!R$16="-","-",'3j PAAC PAP'!$G$7*('3g CPIH'!R$16/'3g CPIH'!$G$16))</f>
        <v>14.983190998043053</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3">
      <c r="A155" s="256"/>
      <c r="B155" s="132" t="s">
        <v>349</v>
      </c>
      <c r="C155" s="132" t="s">
        <v>404</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3.8133719776715234</v>
      </c>
      <c r="M155" s="129">
        <f>IF(M150="-","-",SUM(M147:M153)*'3j PAAC PAP'!$G$25)</f>
        <v>3.9901555095651493</v>
      </c>
      <c r="N155" s="129">
        <f>IF(N150="-","-",SUM(N147:N153)*'3j PAAC PAP'!$G$25)</f>
        <v>4.3765273512355165</v>
      </c>
      <c r="O155" s="30"/>
      <c r="P155" s="129">
        <f>IF(P150="-","-",SUM(P147:P153)*'3j PAAC PAP'!$G$25)</f>
        <v>4.3765273512355165</v>
      </c>
      <c r="Q155" s="129">
        <f>IF(Q150="-","-",SUM(Q147:Q153)*'3j PAAC PAP'!$G$25)</f>
        <v>4.6385268786305396</v>
      </c>
      <c r="R155" s="129">
        <f>IF(R150="-","-",SUM(R147:R153)*'3j PAAC PAP'!$G$25)</f>
        <v>4.6557090598940825</v>
      </c>
      <c r="S155" s="129">
        <f>IF(S150="-","-",SUM(S147:S153)*'3j PAAC PAP'!$G$25)</f>
        <v>5.0021941396686467</v>
      </c>
      <c r="T155" s="129">
        <f>IF(T150="-","-",SUM(T147:T153)*'3j PAAC PAP'!$G$25)</f>
        <v>5.0014978076288852</v>
      </c>
      <c r="U155" s="129">
        <f>IF(U150="-","-",SUM(U147:U153)*'3j PAAC PAP'!$G$25)</f>
        <v>5.0414536573782138</v>
      </c>
      <c r="V155" s="129">
        <f>IF(V150="-","-",SUM(V147:V153)*'3j PAAC PAP'!$G$25)</f>
        <v>5.0354921172823239</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3">
      <c r="A156" s="256"/>
      <c r="B156" s="132" t="s">
        <v>388</v>
      </c>
      <c r="C156" s="132" t="s">
        <v>515</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1.6099320703429296</v>
      </c>
      <c r="M156" s="129">
        <f>IF(M150="-","-",SUM(M147:M155)*'3k EBIT'!$E$7)</f>
        <v>1.6759750854821955</v>
      </c>
      <c r="N156" s="129">
        <f>IF(N150="-","-",SUM(N147:N155)*'3k EBIT'!$E$7)</f>
        <v>1.8141208267526785</v>
      </c>
      <c r="O156" s="30"/>
      <c r="P156" s="129">
        <f>IF(P150="-","-",SUM(P147:P155)*'3k EBIT'!$E$7)</f>
        <v>1.8141208267526785</v>
      </c>
      <c r="Q156" s="129">
        <f>IF(Q150="-","-",SUM(Q147:Q155)*'3k EBIT'!$E$7)</f>
        <v>1.9093339096243991</v>
      </c>
      <c r="R156" s="129">
        <f>IF(R150="-","-",SUM(R147:R155)*'3k EBIT'!$E$7)</f>
        <v>1.9174570526272401</v>
      </c>
      <c r="S156" s="129">
        <f>IF(S150="-","-",SUM(S147:S155)*'3k EBIT'!$E$7)</f>
        <v>2.0408019753161786</v>
      </c>
      <c r="T156" s="129">
        <f>IF(T150="-","-",SUM(T147:T155)*'3k EBIT'!$E$7)</f>
        <v>2.0413387229304827</v>
      </c>
      <c r="U156" s="129">
        <f>IF(U150="-","-",SUM(U147:U155)*'3k EBIT'!$E$7)</f>
        <v>2.0569453174979722</v>
      </c>
      <c r="V156" s="129">
        <f>IF(V150="-","-",SUM(V147:V155)*'3k EBIT'!$E$7)</f>
        <v>2.0600599204839294</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c r="B157" s="132" t="s">
        <v>292</v>
      </c>
      <c r="C157" s="177" t="s">
        <v>516</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0.96750263617499876</v>
      </c>
      <c r="M157" s="129">
        <f>IF(M152="-","-",SUM(M147:M150,M152:M156)*'3l HAP'!$E$8)</f>
        <v>1.0146531967412509</v>
      </c>
      <c r="N157" s="129">
        <f>IF(N152="-","-",SUM(N147:N150,N152:N156)*'3l HAP'!$E$8)</f>
        <v>1.1211053526625467</v>
      </c>
      <c r="O157" s="30"/>
      <c r="P157" s="129">
        <f>IF(P152="-","-",SUM(P147:P150,P152:P156)*'3l HAP'!$E$8)</f>
        <v>1.1211053526625467</v>
      </c>
      <c r="Q157" s="129">
        <f>IF(Q152="-","-",SUM(Q147:Q150,Q152:Q156)*'3l HAP'!$E$8)</f>
        <v>1.1624107295322121</v>
      </c>
      <c r="R157" s="129">
        <f>IF(R152="-","-",SUM(R147:R150,R152:R156)*'3l HAP'!$E$8)</f>
        <v>1.1686702499311536</v>
      </c>
      <c r="S157" s="129">
        <f>IF(S152="-","-",SUM(S147:S150,S152:S156)*'3l HAP'!$E$8)</f>
        <v>1.2086743718606374</v>
      </c>
      <c r="T157" s="129">
        <f>IF(T152="-","-",SUM(T147:T150,T152:T156)*'3l HAP'!$E$8)</f>
        <v>1.2090879781014294</v>
      </c>
      <c r="U157" s="129">
        <f>IF(U152="-","-",SUM(U147:U150,U152:U156)*'3l HAP'!$E$8)</f>
        <v>1.2334052058478358</v>
      </c>
      <c r="V157" s="129">
        <f>IF(V152="-","-",SUM(V147:V150,V152:V156)*'3l HAP'!$E$8)</f>
        <v>1.2358052523468797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85.700734497045076</v>
      </c>
      <c r="M158" s="129">
        <f t="shared" si="22"/>
        <v>89.223831787086908</v>
      </c>
      <c r="N158" s="129">
        <f t="shared" si="22"/>
        <v>96.601109427694794</v>
      </c>
      <c r="O158" s="30"/>
      <c r="P158" s="129">
        <f t="shared" ref="P158:Z158" si="23">IF(P152="-","-",SUM(P147:P157))</f>
        <v>96.601109427694794</v>
      </c>
      <c r="Q158" s="129">
        <f t="shared" si="23"/>
        <v>101.65362762265511</v>
      </c>
      <c r="R158" s="129">
        <f t="shared" si="23"/>
        <v>102.08742080871495</v>
      </c>
      <c r="S158" s="129">
        <f t="shared" si="23"/>
        <v>108.61926028543469</v>
      </c>
      <c r="T158" s="129">
        <f t="shared" si="23"/>
        <v>108.64792375444387</v>
      </c>
      <c r="U158" s="129">
        <f t="shared" si="23"/>
        <v>109.49364035698748</v>
      </c>
      <c r="V158" s="129">
        <f t="shared" si="23"/>
        <v>109.65996680872142</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3">
      <c r="A162" s="256"/>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3">
      <c r="A163" s="256"/>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3">
      <c r="A164" s="256"/>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3">
      <c r="A167" s="256"/>
      <c r="B167" s="135" t="s">
        <v>349</v>
      </c>
      <c r="C167" s="135" t="s">
        <v>404</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3">
      <c r="A168" s="256"/>
      <c r="B168" s="135" t="s">
        <v>388</v>
      </c>
      <c r="C168" s="135" t="s">
        <v>515</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c r="B169" s="135" t="s">
        <v>292</v>
      </c>
      <c r="C169" s="136" t="s">
        <v>516</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f>IF('3c AA'!W26="-","-",'3c AA'!W26)</f>
        <v>0</v>
      </c>
      <c r="U173" s="129">
        <f>IF('3c AA'!X26="-","-",'3c AA'!X26)</f>
        <v>1.4870742269298105</v>
      </c>
      <c r="V173" s="129">
        <f>IF('3c AA'!Y26="-","-",'3c AA'!Y26)</f>
        <v>0.70457099735818829</v>
      </c>
      <c r="W173" s="129" t="str">
        <f>IF('3c AA'!Z26="-","-",'3c AA'!Z26)</f>
        <v>-</v>
      </c>
      <c r="X173" s="129" t="str">
        <f>IF('3c AA'!AA26="-","-",'3c AA'!AA26)</f>
        <v>-</v>
      </c>
      <c r="Y173" s="129" t="str">
        <f>IF('3c AA'!AB26="-","-",'3c AA'!AB26)</f>
        <v>-</v>
      </c>
      <c r="Z173" s="129" t="str">
        <f>IF('3c AA'!AC26="-","-",'3c AA'!AC26)</f>
        <v>-</v>
      </c>
      <c r="AA173" s="28"/>
    </row>
    <row r="174" spans="1:27" s="29" customFormat="1" ht="11.25" customHeight="1" x14ac:dyDescent="0.3">
      <c r="A174" s="256"/>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3">
      <c r="A175" s="256"/>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3">
      <c r="A176" s="256"/>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 customHeight="1" x14ac:dyDescent="0.3">
      <c r="A178" s="256"/>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f>IF('3g CPIH'!P$16="-","-",'3j PAAC PAP'!$G$7*('3g CPIH'!P$16/'3g CPIH'!$G$16))</f>
        <v>14.633493542074362</v>
      </c>
      <c r="U178" s="129">
        <f>IF('3g CPIH'!Q$16="-","-",'3j PAAC PAP'!$G$7*('3g CPIH'!Q$16/'3g CPIH'!$G$16))</f>
        <v>14.714192954990214</v>
      </c>
      <c r="V178" s="129">
        <f>IF('3g CPIH'!R$16="-","-",'3j PAAC PAP'!$G$7*('3g CPIH'!R$16/'3g CPIH'!$G$16))</f>
        <v>14.983190998043053</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3">
      <c r="A179" s="256"/>
      <c r="B179" s="132" t="s">
        <v>349</v>
      </c>
      <c r="C179" s="132" t="s">
        <v>404</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4.4625971126715225</v>
      </c>
      <c r="M179" s="129">
        <f>IF(M174="-","-",SUM(M171:M177)*'3j PAAC PAP'!$G$25)</f>
        <v>4.5946798975651495</v>
      </c>
      <c r="N179" s="129">
        <f>IF(N174="-","-",SUM(N171:N177)*'3j PAAC PAP'!$G$25)</f>
        <v>4.9810517392355171</v>
      </c>
      <c r="O179" s="30"/>
      <c r="P179" s="129">
        <f>IF(P174="-","-",SUM(P171:P177)*'3j PAAC PAP'!$G$25)</f>
        <v>4.9810517392355171</v>
      </c>
      <c r="Q179" s="129">
        <f>IF(Q174="-","-",SUM(Q171:Q177)*'3j PAAC PAP'!$G$25)</f>
        <v>4.8301015086305394</v>
      </c>
      <c r="R179" s="129">
        <f>IF(R174="-","-",SUM(R171:R177)*'3j PAAC PAP'!$G$25)</f>
        <v>4.8472836898940823</v>
      </c>
      <c r="S179" s="129">
        <f>IF(S174="-","-",SUM(S171:S177)*'3j PAAC PAP'!$G$25)</f>
        <v>4.9830366766686467</v>
      </c>
      <c r="T179" s="129">
        <f>IF(T174="-","-",SUM(T171:T177)*'3j PAAC PAP'!$G$25)</f>
        <v>4.9823403446288852</v>
      </c>
      <c r="U179" s="129">
        <f>IF(U174="-","-",SUM(U171:U177)*'3j PAAC PAP'!$G$25)</f>
        <v>5.1542698283782133</v>
      </c>
      <c r="V179" s="129">
        <f>IF(V174="-","-",SUM(V171:V177)*'3j PAAC PAP'!$G$25)</f>
        <v>5.1483082882823243</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35">
      <c r="A180" s="256"/>
      <c r="B180" s="132" t="s">
        <v>388</v>
      </c>
      <c r="C180" s="178" t="s">
        <v>515</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1.8381205227576094</v>
      </c>
      <c r="M180" s="129">
        <f>IF(M174="-","-",SUM(M171:M179)*'3k EBIT'!$E$7)</f>
        <v>1.8884522018289793</v>
      </c>
      <c r="N180" s="129">
        <f>IF(N174="-","-",SUM(N171:N179)*'3k EBIT'!$E$7)</f>
        <v>2.0265979430994623</v>
      </c>
      <c r="O180" s="30"/>
      <c r="P180" s="129">
        <f>IF(P174="-","-",SUM(P171:P179)*'3k EBIT'!$E$7)</f>
        <v>2.0265979430994623</v>
      </c>
      <c r="Q180" s="129">
        <f>IF(Q174="-","-",SUM(Q171:Q179)*'3k EBIT'!$E$7)</f>
        <v>1.9766682070582386</v>
      </c>
      <c r="R180" s="129">
        <f>IF(R174="-","-",SUM(R171:R179)*'3k EBIT'!$E$7)</f>
        <v>1.9847913500610803</v>
      </c>
      <c r="S180" s="129">
        <f>IF(S174="-","-",SUM(S171:S179)*'3k EBIT'!$E$7)</f>
        <v>2.034068545572794</v>
      </c>
      <c r="T180" s="129">
        <f>IF(T174="-","-",SUM(T171:T179)*'3k EBIT'!$E$7)</f>
        <v>2.034605293187099</v>
      </c>
      <c r="U180" s="129">
        <f>IF(U174="-","-",SUM(U171:U179)*'3k EBIT'!$E$7)</f>
        <v>2.0965977370979001</v>
      </c>
      <c r="V180" s="129">
        <f>IF(V174="-","-",SUM(V171:V179)*'3k EBIT'!$E$7)</f>
        <v>2.0997123400838578</v>
      </c>
      <c r="W180" s="129" t="str">
        <f>IF(W174="-","-",SUM(W171:W179)*'3k EBIT'!$E$7)</f>
        <v>-</v>
      </c>
      <c r="X180" s="129" t="str">
        <f>IF(X174="-","-",SUM(X171:X179)*'3k EBIT'!$E$7)</f>
        <v>-</v>
      </c>
      <c r="Y180" s="129" t="str">
        <f>IF(Y174="-","-",SUM(Y171:Y179)*'3k EBIT'!$E$7)</f>
        <v>-</v>
      </c>
      <c r="Z180" s="129" t="str">
        <f>IF(Z174="-","-",SUM(Z171:Z179)*'3k EBIT'!$E$7)</f>
        <v>-</v>
      </c>
    </row>
    <row r="181" spans="1:27" x14ac:dyDescent="0.35">
      <c r="A181" s="256"/>
      <c r="B181" s="132" t="s">
        <v>292</v>
      </c>
      <c r="C181" s="176" t="s">
        <v>516</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0.98034884850833692</v>
      </c>
      <c r="M181" s="129">
        <f>IF(M176="-","-",SUM(M171:M174,M176:M180)*'3l HAP'!$E$8)</f>
        <v>1.026614915766392</v>
      </c>
      <c r="N181" s="129">
        <f>IF(N176="-","-",SUM(N171:N174,N176:N180)*'3l HAP'!$E$8)</f>
        <v>1.1330670716876881</v>
      </c>
      <c r="O181" s="30"/>
      <c r="P181" s="129">
        <f>IF(P176="-","-",SUM(P171:P174,P176:P180)*'3l HAP'!$E$8)</f>
        <v>1.1330670716876881</v>
      </c>
      <c r="Q181" s="129">
        <f>IF(Q176="-","-",SUM(Q171:Q174,Q176:Q180)*'3l HAP'!$E$8)</f>
        <v>1.166201415138771</v>
      </c>
      <c r="R181" s="129">
        <f>IF(R176="-","-",SUM(R171:R174,R176:R180)*'3l HAP'!$E$8)</f>
        <v>1.1724609355377127</v>
      </c>
      <c r="S181" s="129">
        <f>IF(S176="-","-",SUM(S171:S174,S176:S180)*'3l HAP'!$E$8)</f>
        <v>1.2082953032999815</v>
      </c>
      <c r="T181" s="129">
        <f>IF(T176="-","-",SUM(T171:T174,T176:T180)*'3l HAP'!$E$8)</f>
        <v>1.2087089095407737</v>
      </c>
      <c r="U181" s="129">
        <f>IF(U176="-","-",SUM(U171:U174,U176:U180)*'3l HAP'!$E$8)</f>
        <v>1.2356374984828091</v>
      </c>
      <c r="V181" s="129">
        <f>IF(V176="-","-",SUM(V171:V174,V176:V180)*'3l HAP'!$E$8)</f>
        <v>1.2380375449818533</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97.723494296793078</v>
      </c>
      <c r="M182" s="129">
        <f t="shared" si="26"/>
        <v>100.41879501045882</v>
      </c>
      <c r="N182" s="129">
        <f t="shared" si="26"/>
        <v>107.79607265106671</v>
      </c>
      <c r="O182" s="30"/>
      <c r="P182" s="129">
        <f t="shared" ref="P182:Z182" si="27">IF(P176="-","-",SUM(P171:P181))</f>
        <v>107.79607265106671</v>
      </c>
      <c r="Q182" s="129">
        <f t="shared" si="27"/>
        <v>105.2013272356955</v>
      </c>
      <c r="R182" s="129">
        <f t="shared" si="27"/>
        <v>105.63512042175536</v>
      </c>
      <c r="S182" s="129">
        <f t="shared" si="27"/>
        <v>108.26449032413062</v>
      </c>
      <c r="T182" s="129">
        <f t="shared" si="27"/>
        <v>108.29315379313984</v>
      </c>
      <c r="U182" s="129">
        <f t="shared" si="27"/>
        <v>111.58284124022238</v>
      </c>
      <c r="V182" s="129">
        <f t="shared" si="27"/>
        <v>111.74916769195633</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3">
      <c r="A22" s="256"/>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3">
      <c r="A23" s="256"/>
      <c r="B23" s="135" t="s">
        <v>349</v>
      </c>
      <c r="C23" s="135" t="s">
        <v>404</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3">
      <c r="A24" s="256"/>
      <c r="B24" s="135" t="s">
        <v>388</v>
      </c>
      <c r="C24" s="135" t="s">
        <v>515</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f>IF('3c AA'!W210="-","-",'3c AA'!W210)</f>
        <v>0</v>
      </c>
      <c r="U29" s="129">
        <f>IF('3c AA'!X210="-","-",'3c AA'!X210)</f>
        <v>1.4870742269298105</v>
      </c>
      <c r="V29" s="129">
        <f>IF('3c AA'!Y210="-","-",'3c AA'!Y210)</f>
        <v>0.70457099735818829</v>
      </c>
      <c r="W29" s="129" t="str">
        <f>IF('3c AA'!Z210="-","-",'3c AA'!Z210)</f>
        <v>-</v>
      </c>
      <c r="X29" s="129" t="str">
        <f>IF('3c AA'!AA210="-","-",'3c AA'!AA210)</f>
        <v>-</v>
      </c>
      <c r="Y29" s="129" t="str">
        <f>IF('3c AA'!AB210="-","-",'3c AA'!AB210)</f>
        <v>-</v>
      </c>
      <c r="Z29" s="129" t="str">
        <f>IF('3c AA'!AC210="-","-",'3c AA'!AC210)</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f>'3d PC'!V64</f>
        <v>6.9829560851947949</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f>IF('3i SMNCC'!R$47="-","-",'3i SMNCC'!R$58)</f>
        <v>5.5039662813362371</v>
      </c>
      <c r="W33" s="129" t="str">
        <f>IF('3i SMNCC'!S$47="-","-",'3i SMNCC'!S$58)</f>
        <v>-</v>
      </c>
      <c r="X33" s="129" t="str">
        <f>IF('3i SMNCC'!T$47="-","-",'3i SMNCC'!T$58)</f>
        <v>-</v>
      </c>
      <c r="Y33" s="129" t="str">
        <f>IF('3i SMNCC'!U$47="-","-",'3i SMNCC'!U$58)</f>
        <v>-</v>
      </c>
      <c r="Z33" s="129" t="str">
        <f>IF('3i SMNCC'!V$47="-","-",'3i SMNCC'!V$58)</f>
        <v>-</v>
      </c>
      <c r="AA33" s="28"/>
    </row>
    <row r="34" spans="1:27" s="29" customFormat="1" ht="11.25" x14ac:dyDescent="0.3">
      <c r="A34" s="256"/>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f>IF('3g CPIH'!P$16="-","-",'3j PAAC PAP'!$G$21*('3g CPIH'!P$16/'3g CPIH'!$G$16))</f>
        <v>3.3916430528375732</v>
      </c>
      <c r="U34" s="129">
        <f>IF('3g CPIH'!Q$16="-","-",'3j PAAC PAP'!$G$21*('3g CPIH'!Q$16/'3g CPIH'!$G$16))</f>
        <v>3.4103469667318986</v>
      </c>
      <c r="V34" s="129">
        <f>IF('3g CPIH'!R$16="-","-",'3j PAAC PAP'!$G$21*('3g CPIH'!R$16/'3g CPIH'!$G$16))</f>
        <v>3.4726933463796481</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3">
      <c r="A35" s="256"/>
      <c r="B35" s="132" t="s">
        <v>349</v>
      </c>
      <c r="C35" s="132" t="s">
        <v>404</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0.29924049308805623</v>
      </c>
      <c r="M35" s="129">
        <f>IF(M30="-","-",SUM(M27:M33)*'3j PAAC PAP'!$G$39)</f>
        <v>0.31073579295233938</v>
      </c>
      <c r="N35" s="129">
        <f>IF(N30="-","-",SUM(N27:N33)*'3j PAAC PAP'!$G$39)</f>
        <v>0.34381674836941589</v>
      </c>
      <c r="O35" s="30"/>
      <c r="P35" s="129">
        <f>IF(P30="-","-",SUM(P27:P33)*'3j PAAC PAP'!$G$39)</f>
        <v>0.34381674836941589</v>
      </c>
      <c r="Q35" s="129">
        <f>IF(Q30="-","-",SUM(Q27:Q33)*'3j PAAC PAP'!$G$39)</f>
        <v>0.35329781152991024</v>
      </c>
      <c r="R35" s="129">
        <f>IF(R30="-","-",SUM(R27:R33)*'3j PAAC PAP'!$G$39)</f>
        <v>0.35585978057964163</v>
      </c>
      <c r="S35" s="129">
        <f>IF(S30="-","-",SUM(S27:S33)*'3j PAAC PAP'!$G$39)</f>
        <v>0.36452154710060708</v>
      </c>
      <c r="T35" s="129">
        <f>IF(T30="-","-",SUM(T27:T33)*'3j PAAC PAP'!$G$39)</f>
        <v>0.34689191001660674</v>
      </c>
      <c r="U35" s="129">
        <f>IF(U30="-","-",SUM(U27:U33)*'3j PAAC PAP'!$G$39)</f>
        <v>0.35410887614670727</v>
      </c>
      <c r="V35" s="129">
        <f>IF(V30="-","-",SUM(V27:V33)*'3j PAAC PAP'!$G$39)</f>
        <v>0.34726668352837081</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3">
      <c r="A36" s="256"/>
      <c r="B36" s="132" t="s">
        <v>388</v>
      </c>
      <c r="C36" s="132" t="s">
        <v>515</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1.4699029567148398</v>
      </c>
      <c r="M36" s="129">
        <f>IF(M30="-","-",SUM(M27:M35)*'3k EBIT'!$E$11)</f>
        <v>1.524874280557688</v>
      </c>
      <c r="N36" s="129">
        <f>IF(N30="-","-",SUM(N27:N35)*'3k EBIT'!$E$11)</f>
        <v>1.6810068537036913</v>
      </c>
      <c r="O36" s="30"/>
      <c r="P36" s="129">
        <f>IF(P30="-","-",SUM(P27:P35)*'3k EBIT'!$E$11)</f>
        <v>1.6810068537036913</v>
      </c>
      <c r="Q36" s="129">
        <f>IF(Q30="-","-",SUM(Q27:Q35)*'3k EBIT'!$E$11)</f>
        <v>1.7263235180077914</v>
      </c>
      <c r="R36" s="129">
        <f>IF(R30="-","-",SUM(R27:R35)*'3k EBIT'!$E$11)</f>
        <v>1.7388562004680224</v>
      </c>
      <c r="S36" s="129">
        <f>IF(S30="-","-",SUM(S27:S35)*'3k EBIT'!$E$11)</f>
        <v>1.7799572211375414</v>
      </c>
      <c r="T36" s="129">
        <f>IF(T30="-","-",SUM(T27:T35)*'3k EBIT'!$E$11)</f>
        <v>1.6972211285225043</v>
      </c>
      <c r="U36" s="129">
        <f>IF(U30="-","-",SUM(U27:U35)*'3k EBIT'!$E$11)</f>
        <v>1.7315268400658224</v>
      </c>
      <c r="V36" s="129">
        <f>IF(V30="-","-",SUM(V27:V35)*'3k EBIT'!$E$11)</f>
        <v>1.7005535775345875</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1.1326758052643326</v>
      </c>
      <c r="M37" s="129">
        <f>IF(M32="-","-",SUM(M27:M30,M32:M36)*'3l HAP'!$E$12)</f>
        <v>1.1750355326298065</v>
      </c>
      <c r="N37" s="129">
        <f>IF(N32="-","-",SUM(N27:N30,N32:N36)*'3l HAP'!$E$12)</f>
        <v>1.2953479567992137</v>
      </c>
      <c r="O37" s="30"/>
      <c r="P37" s="129">
        <f>IF(P32="-","-",SUM(P27:P30,P32:P36)*'3l HAP'!$E$12)</f>
        <v>1.2953479567992137</v>
      </c>
      <c r="Q37" s="129">
        <f>IF(Q32="-","-",SUM(Q27:Q30,Q32:Q36)*'3l HAP'!$E$12)</f>
        <v>1.3302680098530955</v>
      </c>
      <c r="R37" s="129">
        <f>IF(R32="-","-",SUM(R27:R30,R32:R36)*'3l HAP'!$E$12)</f>
        <v>1.3399254271219814</v>
      </c>
      <c r="S37" s="129">
        <f>IF(S32="-","-",SUM(S27:S30,S32:S36)*'3l HAP'!$E$12)</f>
        <v>1.3715969952832425</v>
      </c>
      <c r="T37" s="129">
        <f>IF(T32="-","-",SUM(T27:T30,T32:T36)*'3l HAP'!$E$12)</f>
        <v>1.3078423304606031</v>
      </c>
      <c r="U37" s="129">
        <f>IF(U32="-","-",SUM(U27:U30,U32:U36)*'3l HAP'!$E$12)</f>
        <v>1.3342775786312291</v>
      </c>
      <c r="V37" s="129">
        <f>IF(V32="-","-",SUM(V27:V30,V32:V36)*'3l HAP'!$E$12)</f>
        <v>1.3104102444518095</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78.495957361464903</v>
      </c>
      <c r="M38" s="129">
        <f t="shared" si="11"/>
        <v>81.431543464451849</v>
      </c>
      <c r="N38" s="129">
        <f t="shared" si="11"/>
        <v>89.769356344150751</v>
      </c>
      <c r="O38" s="30"/>
      <c r="P38" s="129">
        <f t="shared" si="11"/>
        <v>89.769356344150751</v>
      </c>
      <c r="Q38" s="129">
        <f t="shared" ref="Q38" si="12">IF(Q32="-","-",SUM(Q27:Q37))</f>
        <v>92.189363006990973</v>
      </c>
      <c r="R38" s="129">
        <f t="shared" ref="R38" si="13">IF(R32="-","-",SUM(R27:R37))</f>
        <v>92.858635018132262</v>
      </c>
      <c r="S38" s="129">
        <f t="shared" ref="S38" si="14">IF(S32="-","-",SUM(S27:S37))</f>
        <v>95.053517306958852</v>
      </c>
      <c r="T38" s="129">
        <f t="shared" ref="T38" si="15">IF(T32="-","-",SUM(T27:T37))</f>
        <v>90.635233250520912</v>
      </c>
      <c r="U38" s="129">
        <f t="shared" ref="U38" si="16">IF(U32="-","-",SUM(U27:U37))</f>
        <v>92.467231518336789</v>
      </c>
      <c r="V38" s="129">
        <f t="shared" ref="V38" si="17">IF(V32="-","-",SUM(V27:V37))</f>
        <v>90.813193145333557</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25" x14ac:dyDescent="0.3">
      <c r="A46" s="256"/>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3">
      <c r="A47" s="256"/>
      <c r="B47" s="135" t="s">
        <v>349</v>
      </c>
      <c r="C47" s="135" t="s">
        <v>404</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3">
      <c r="A48" s="256"/>
      <c r="B48" s="135" t="s">
        <v>388</v>
      </c>
      <c r="C48" s="135" t="s">
        <v>515</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f>IF('3c AA'!W212="-","-",'3c AA'!W212)</f>
        <v>0</v>
      </c>
      <c r="U53" s="129">
        <f>IF('3c AA'!X212="-","-",'3c AA'!X212)</f>
        <v>1.4870742269298105</v>
      </c>
      <c r="V53" s="129">
        <f>IF('3c AA'!Y212="-","-",'3c AA'!Y212)</f>
        <v>0.70457099735818829</v>
      </c>
      <c r="W53" s="129" t="str">
        <f>IF('3c AA'!Z212="-","-",'3c AA'!Z212)</f>
        <v>-</v>
      </c>
      <c r="X53" s="129" t="str">
        <f>IF('3c AA'!AA212="-","-",'3c AA'!AA212)</f>
        <v>-</v>
      </c>
      <c r="Y53" s="129" t="str">
        <f>IF('3c AA'!AB212="-","-",'3c AA'!AB212)</f>
        <v>-</v>
      </c>
      <c r="Z53" s="129" t="str">
        <f>IF('3c AA'!AC212="-","-",'3c AA'!AC212)</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f>'3d PC'!V64</f>
        <v>6.9829560851947949</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f>IF('3i SMNCC'!R$47="-","-",'3i SMNCC'!R$58)</f>
        <v>5.5039662813362371</v>
      </c>
      <c r="W57" s="129" t="str">
        <f>IF('3i SMNCC'!S$47="-","-",'3i SMNCC'!S$58)</f>
        <v>-</v>
      </c>
      <c r="X57" s="129" t="str">
        <f>IF('3i SMNCC'!T$47="-","-",'3i SMNCC'!T$58)</f>
        <v>-</v>
      </c>
      <c r="Y57" s="129" t="str">
        <f>IF('3i SMNCC'!U$47="-","-",'3i SMNCC'!U$58)</f>
        <v>-</v>
      </c>
      <c r="Z57" s="129" t="str">
        <f>IF('3i SMNCC'!V$47="-","-",'3i SMNCC'!V$58)</f>
        <v>-</v>
      </c>
      <c r="AA57" s="28"/>
    </row>
    <row r="58" spans="1:27" s="29" customFormat="1" ht="12.4" customHeight="1" x14ac:dyDescent="0.3">
      <c r="A58" s="256"/>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f>IF('3g CPIH'!P$16="-","-",'3j PAAC PAP'!$G$21*('3g CPIH'!P$16/'3g CPIH'!$G$16))</f>
        <v>3.3916430528375732</v>
      </c>
      <c r="U58" s="129">
        <f>IF('3g CPIH'!Q$16="-","-",'3j PAAC PAP'!$G$21*('3g CPIH'!Q$16/'3g CPIH'!$G$16))</f>
        <v>3.4103469667318986</v>
      </c>
      <c r="V58" s="129">
        <f>IF('3g CPIH'!R$16="-","-",'3j PAAC PAP'!$G$21*('3g CPIH'!R$16/'3g CPIH'!$G$16))</f>
        <v>3.4726933463796481</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3">
      <c r="A59" s="256"/>
      <c r="B59" s="132" t="s">
        <v>349</v>
      </c>
      <c r="C59" s="132" t="s">
        <v>404</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0.29924049308805623</v>
      </c>
      <c r="M59" s="129">
        <f>IF(M54="-","-",SUM(M51:M57)*'3j PAAC PAP'!$G$39)</f>
        <v>0.31073579295233938</v>
      </c>
      <c r="N59" s="129">
        <f>IF(N54="-","-",SUM(N51:N57)*'3j PAAC PAP'!$G$39)</f>
        <v>0.34381674836941589</v>
      </c>
      <c r="O59" s="30"/>
      <c r="P59" s="129">
        <f>IF(P54="-","-",SUM(P51:P57)*'3j PAAC PAP'!$G$39)</f>
        <v>0.34381674836941589</v>
      </c>
      <c r="Q59" s="129">
        <f>IF(Q54="-","-",SUM(Q51:Q57)*'3j PAAC PAP'!$G$39)</f>
        <v>0.35329781152991024</v>
      </c>
      <c r="R59" s="129">
        <f>IF(R54="-","-",SUM(R51:R57)*'3j PAAC PAP'!$G$39)</f>
        <v>0.35585978057964163</v>
      </c>
      <c r="S59" s="129">
        <f>IF(S54="-","-",SUM(S51:S57)*'3j PAAC PAP'!$G$39)</f>
        <v>0.36452154710060708</v>
      </c>
      <c r="T59" s="129">
        <f>IF(T54="-","-",SUM(T51:T57)*'3j PAAC PAP'!$G$39)</f>
        <v>0.34689191001660674</v>
      </c>
      <c r="U59" s="129">
        <f>IF(U54="-","-",SUM(U51:U57)*'3j PAAC PAP'!$G$39)</f>
        <v>0.35410887614670727</v>
      </c>
      <c r="V59" s="129">
        <f>IF(V54="-","-",SUM(V51:V57)*'3j PAAC PAP'!$G$39)</f>
        <v>0.34726668352837081</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3">
      <c r="A60" s="256"/>
      <c r="B60" s="132" t="s">
        <v>388</v>
      </c>
      <c r="C60" s="132" t="s">
        <v>515</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1.4699029567148398</v>
      </c>
      <c r="M60" s="129">
        <f>IF(M54="-","-",SUM(M51:M59)*'3k EBIT'!$E$11)</f>
        <v>1.524874280557688</v>
      </c>
      <c r="N60" s="129">
        <f>IF(N54="-","-",SUM(N51:N59)*'3k EBIT'!$E$11)</f>
        <v>1.6810068537036913</v>
      </c>
      <c r="O60" s="30"/>
      <c r="P60" s="129">
        <f>IF(P54="-","-",SUM(P51:P59)*'3k EBIT'!$E$11)</f>
        <v>1.6810068537036913</v>
      </c>
      <c r="Q60" s="129">
        <f>IF(Q54="-","-",SUM(Q51:Q59)*'3k EBIT'!$E$11)</f>
        <v>1.7263235180077914</v>
      </c>
      <c r="R60" s="129">
        <f>IF(R54="-","-",SUM(R51:R59)*'3k EBIT'!$E$11)</f>
        <v>1.7388562004680224</v>
      </c>
      <c r="S60" s="129">
        <f>IF(S54="-","-",SUM(S51:S59)*'3k EBIT'!$E$11)</f>
        <v>1.7799572211375414</v>
      </c>
      <c r="T60" s="129">
        <f>IF(T54="-","-",SUM(T51:T59)*'3k EBIT'!$E$11)</f>
        <v>1.6972211285225043</v>
      </c>
      <c r="U60" s="129">
        <f>IF(U54="-","-",SUM(U51:U59)*'3k EBIT'!$E$11)</f>
        <v>1.7315268400658224</v>
      </c>
      <c r="V60" s="129">
        <f>IF(V54="-","-",SUM(V51:V59)*'3k EBIT'!$E$11)</f>
        <v>1.7005535775345875</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1.1326758052643326</v>
      </c>
      <c r="M61" s="129">
        <f>IF(M56="-","-",SUM(M51:M54,M56:M60)*'3l HAP'!$E$12)</f>
        <v>1.1750355326298065</v>
      </c>
      <c r="N61" s="129">
        <f>IF(N56="-","-",SUM(N51:N54,N56:N60)*'3l HAP'!$E$12)</f>
        <v>1.2953479567992137</v>
      </c>
      <c r="O61" s="30"/>
      <c r="P61" s="129">
        <f>IF(P56="-","-",SUM(P51:P54,P56:P60)*'3l HAP'!$E$12)</f>
        <v>1.2953479567992137</v>
      </c>
      <c r="Q61" s="129">
        <f>IF(Q56="-","-",SUM(Q51:Q54,Q56:Q60)*'3l HAP'!$E$12)</f>
        <v>1.3302680098530955</v>
      </c>
      <c r="R61" s="129">
        <f>IF(R56="-","-",SUM(R51:R54,R56:R60)*'3l HAP'!$E$12)</f>
        <v>1.3399254271219814</v>
      </c>
      <c r="S61" s="129">
        <f>IF(S56="-","-",SUM(S51:S54,S56:S60)*'3l HAP'!$E$12)</f>
        <v>1.3715969952832425</v>
      </c>
      <c r="T61" s="129">
        <f>IF(T56="-","-",SUM(T51:T54,T56:T60)*'3l HAP'!$E$12)</f>
        <v>1.3078423304606031</v>
      </c>
      <c r="U61" s="129">
        <f>IF(U56="-","-",SUM(U51:U54,U56:U60)*'3l HAP'!$E$12)</f>
        <v>1.3342775786312291</v>
      </c>
      <c r="V61" s="129">
        <f>IF(V56="-","-",SUM(V51:V54,V56:V60)*'3l HAP'!$E$12)</f>
        <v>1.3104102444518095</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78.495957361464903</v>
      </c>
      <c r="M62" s="129">
        <f t="shared" si="33"/>
        <v>81.431543464451849</v>
      </c>
      <c r="N62" s="129">
        <f t="shared" si="33"/>
        <v>89.769356344150751</v>
      </c>
      <c r="O62" s="30"/>
      <c r="P62" s="129">
        <f t="shared" si="33"/>
        <v>89.769356344150751</v>
      </c>
      <c r="Q62" s="129">
        <f t="shared" ref="Q62" si="34">IF(Q56="-","-",SUM(Q51:Q61))</f>
        <v>92.189363006990973</v>
      </c>
      <c r="R62" s="129">
        <f t="shared" ref="R62" si="35">IF(R56="-","-",SUM(R51:R61))</f>
        <v>92.858635018132262</v>
      </c>
      <c r="S62" s="129">
        <f t="shared" ref="S62" si="36">IF(S56="-","-",SUM(S51:S61))</f>
        <v>95.053517306958852</v>
      </c>
      <c r="T62" s="129">
        <f t="shared" ref="T62" si="37">IF(T56="-","-",SUM(T51:T61))</f>
        <v>90.635233250520912</v>
      </c>
      <c r="U62" s="129">
        <f t="shared" ref="U62" si="38">IF(U56="-","-",SUM(U51:U61))</f>
        <v>92.467231518336789</v>
      </c>
      <c r="V62" s="129">
        <f t="shared" ref="V62" si="39">IF(V56="-","-",SUM(V51:V61))</f>
        <v>90.813193145333557</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25" x14ac:dyDescent="0.3">
      <c r="A70" s="256"/>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3">
      <c r="A71" s="256"/>
      <c r="B71" s="135" t="s">
        <v>349</v>
      </c>
      <c r="C71" s="135" t="s">
        <v>404</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3">
      <c r="A72" s="256"/>
      <c r="B72" s="135" t="s">
        <v>388</v>
      </c>
      <c r="C72" s="135" t="s">
        <v>515</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f>IF('3c AA'!W214="-","-",'3c AA'!W214)</f>
        <v>0</v>
      </c>
      <c r="U77" s="129">
        <f>IF('3c AA'!X214="-","-",'3c AA'!X214)</f>
        <v>1.4870742269298105</v>
      </c>
      <c r="V77" s="129">
        <f>IF('3c AA'!Y214="-","-",'3c AA'!Y214)</f>
        <v>0.70457099735818829</v>
      </c>
      <c r="W77" s="129" t="str">
        <f>IF('3c AA'!Z214="-","-",'3c AA'!Z214)</f>
        <v>-</v>
      </c>
      <c r="X77" s="129" t="str">
        <f>IF('3c AA'!AA214="-","-",'3c AA'!AA214)</f>
        <v>-</v>
      </c>
      <c r="Y77" s="129" t="str">
        <f>IF('3c AA'!AB214="-","-",'3c AA'!AB214)</f>
        <v>-</v>
      </c>
      <c r="Z77" s="129" t="str">
        <f>IF('3c AA'!AC214="-","-",'3c AA'!AC214)</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f>'3d PC'!V64</f>
        <v>6.9829560851947949</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f>IF('3i SMNCC'!R$47="-","-",'3i SMNCC'!R$58)</f>
        <v>5.5039662813362371</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3">
      <c r="A82" s="256"/>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f>IF('3g CPIH'!P$16="-","-",'3j PAAC PAP'!$G$21*('3g CPIH'!P$16/'3g CPIH'!$G$16))</f>
        <v>3.3916430528375732</v>
      </c>
      <c r="U82" s="129">
        <f>IF('3g CPIH'!Q$16="-","-",'3j PAAC PAP'!$G$21*('3g CPIH'!Q$16/'3g CPIH'!$G$16))</f>
        <v>3.4103469667318986</v>
      </c>
      <c r="V82" s="129">
        <f>IF('3g CPIH'!R$16="-","-",'3j PAAC PAP'!$G$21*('3g CPIH'!R$16/'3g CPIH'!$G$16))</f>
        <v>3.4726933463796481</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3">
      <c r="A83" s="256"/>
      <c r="B83" s="132" t="s">
        <v>349</v>
      </c>
      <c r="C83" s="132" t="s">
        <v>404</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0.29924049308805623</v>
      </c>
      <c r="M83" s="129">
        <f>IF(M78="-","-",SUM(M75:M81)*'3j PAAC PAP'!$G$39)</f>
        <v>0.31073579295233938</v>
      </c>
      <c r="N83" s="129">
        <f>IF(N78="-","-",SUM(N75:N81)*'3j PAAC PAP'!$G$39)</f>
        <v>0.34381674836941589</v>
      </c>
      <c r="O83" s="30"/>
      <c r="P83" s="129">
        <f>IF(P78="-","-",SUM(P75:P81)*'3j PAAC PAP'!$G$39)</f>
        <v>0.34381674836941589</v>
      </c>
      <c r="Q83" s="129">
        <f>IF(Q78="-","-",SUM(Q75:Q81)*'3j PAAC PAP'!$G$39)</f>
        <v>0.35329781152991024</v>
      </c>
      <c r="R83" s="129">
        <f>IF(R78="-","-",SUM(R75:R81)*'3j PAAC PAP'!$G$39)</f>
        <v>0.35585978057964163</v>
      </c>
      <c r="S83" s="129">
        <f>IF(S78="-","-",SUM(S75:S81)*'3j PAAC PAP'!$G$39)</f>
        <v>0.36452154710060708</v>
      </c>
      <c r="T83" s="129">
        <f>IF(T78="-","-",SUM(T75:T81)*'3j PAAC PAP'!$G$39)</f>
        <v>0.34689191001660674</v>
      </c>
      <c r="U83" s="129">
        <f>IF(U78="-","-",SUM(U75:U81)*'3j PAAC PAP'!$G$39)</f>
        <v>0.35410887614670727</v>
      </c>
      <c r="V83" s="129">
        <f>IF(V78="-","-",SUM(V75:V81)*'3j PAAC PAP'!$G$39)</f>
        <v>0.34726668352837081</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3">
      <c r="A84" s="256"/>
      <c r="B84" s="132" t="s">
        <v>388</v>
      </c>
      <c r="C84" s="132" t="s">
        <v>515</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1.4699029567148398</v>
      </c>
      <c r="M84" s="129">
        <f>IF(M78="-","-",SUM(M75:M83)*'3k EBIT'!$E$11)</f>
        <v>1.524874280557688</v>
      </c>
      <c r="N84" s="129">
        <f>IF(N78="-","-",SUM(N75:N83)*'3k EBIT'!$E$11)</f>
        <v>1.6810068537036913</v>
      </c>
      <c r="O84" s="30"/>
      <c r="P84" s="129">
        <f>IF(P78="-","-",SUM(P75:P83)*'3k EBIT'!$E$11)</f>
        <v>1.6810068537036913</v>
      </c>
      <c r="Q84" s="129">
        <f>IF(Q78="-","-",SUM(Q75:Q83)*'3k EBIT'!$E$11)</f>
        <v>1.7263235180077914</v>
      </c>
      <c r="R84" s="129">
        <f>IF(R78="-","-",SUM(R75:R83)*'3k EBIT'!$E$11)</f>
        <v>1.7388562004680224</v>
      </c>
      <c r="S84" s="129">
        <f>IF(S78="-","-",SUM(S75:S83)*'3k EBIT'!$E$11)</f>
        <v>1.7799572211375414</v>
      </c>
      <c r="T84" s="129">
        <f>IF(T78="-","-",SUM(T75:T83)*'3k EBIT'!$E$11)</f>
        <v>1.6972211285225043</v>
      </c>
      <c r="U84" s="129">
        <f>IF(U78="-","-",SUM(U75:U83)*'3k EBIT'!$E$11)</f>
        <v>1.7315268400658224</v>
      </c>
      <c r="V84" s="129">
        <f>IF(V78="-","-",SUM(V75:V83)*'3k EBIT'!$E$11)</f>
        <v>1.7005535775345875</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516</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1.1326758052643326</v>
      </c>
      <c r="M85" s="129">
        <f>IF(M80="-","-",SUM(M75:M78,M80:M84)*'3l HAP'!$E$12)</f>
        <v>1.1750355326298065</v>
      </c>
      <c r="N85" s="129">
        <f>IF(N80="-","-",SUM(N75:N78,N80:N84)*'3l HAP'!$E$12)</f>
        <v>1.2953479567992137</v>
      </c>
      <c r="O85" s="30"/>
      <c r="P85" s="129">
        <f>IF(P80="-","-",SUM(P75:P78,P80:P84)*'3l HAP'!$E$12)</f>
        <v>1.2953479567992137</v>
      </c>
      <c r="Q85" s="129">
        <f>IF(Q80="-","-",SUM(Q75:Q78,Q80:Q84)*'3l HAP'!$E$12)</f>
        <v>1.3302680098530955</v>
      </c>
      <c r="R85" s="129">
        <f>IF(R80="-","-",SUM(R75:R78,R80:R84)*'3l HAP'!$E$12)</f>
        <v>1.3399254271219814</v>
      </c>
      <c r="S85" s="129">
        <f>IF(S80="-","-",SUM(S75:S78,S80:S84)*'3l HAP'!$E$12)</f>
        <v>1.3715969952832425</v>
      </c>
      <c r="T85" s="129">
        <f>IF(T80="-","-",SUM(T75:T78,T80:T84)*'3l HAP'!$E$12)</f>
        <v>1.3078423304606031</v>
      </c>
      <c r="U85" s="129">
        <f>IF(U80="-","-",SUM(U75:U78,U80:U84)*'3l HAP'!$E$12)</f>
        <v>1.3342775786312291</v>
      </c>
      <c r="V85" s="129">
        <f>IF(V80="-","-",SUM(V75:V78,V80:V84)*'3l HAP'!$E$12)</f>
        <v>1.3104102444518095</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78.495957361464903</v>
      </c>
      <c r="M86" s="129">
        <f t="shared" si="55"/>
        <v>81.431543464451849</v>
      </c>
      <c r="N86" s="129">
        <f t="shared" si="55"/>
        <v>89.769356344150751</v>
      </c>
      <c r="O86" s="30"/>
      <c r="P86" s="129">
        <f t="shared" si="55"/>
        <v>89.769356344150751</v>
      </c>
      <c r="Q86" s="129">
        <f t="shared" ref="Q86" si="56">IF(Q80="-","-",SUM(Q75:Q85))</f>
        <v>92.189363006990973</v>
      </c>
      <c r="R86" s="129">
        <f t="shared" ref="R86" si="57">IF(R80="-","-",SUM(R75:R85))</f>
        <v>92.858635018132262</v>
      </c>
      <c r="S86" s="129">
        <f t="shared" ref="S86" si="58">IF(S80="-","-",SUM(S75:S85))</f>
        <v>95.053517306958852</v>
      </c>
      <c r="T86" s="129">
        <f t="shared" ref="T86" si="59">IF(T80="-","-",SUM(T75:T85))</f>
        <v>90.635233250520912</v>
      </c>
      <c r="U86" s="129">
        <f t="shared" ref="U86" si="60">IF(U80="-","-",SUM(U75:U85))</f>
        <v>92.467231518336789</v>
      </c>
      <c r="V86" s="129">
        <f t="shared" ref="V86" si="61">IF(V80="-","-",SUM(V75:V85))</f>
        <v>90.813193145333557</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3">
      <c r="A94" s="256"/>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3">
      <c r="A95" s="256"/>
      <c r="B95" s="135" t="s">
        <v>349</v>
      </c>
      <c r="C95" s="135" t="s">
        <v>404</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3">
      <c r="A96" s="256"/>
      <c r="B96" s="135" t="s">
        <v>388</v>
      </c>
      <c r="C96" s="135" t="s">
        <v>515</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f>IF('3c AA'!W216="-","-",'3c AA'!W216)</f>
        <v>0</v>
      </c>
      <c r="U101" s="129">
        <f>IF('3c AA'!X216="-","-",'3c AA'!X216)</f>
        <v>1.4870742269298105</v>
      </c>
      <c r="V101" s="129">
        <f>IF('3c AA'!Y216="-","-",'3c AA'!Y216)</f>
        <v>0.70457099735818829</v>
      </c>
      <c r="W101" s="129" t="str">
        <f>IF('3c AA'!Z216="-","-",'3c AA'!Z216)</f>
        <v>-</v>
      </c>
      <c r="X101" s="129" t="str">
        <f>IF('3c AA'!AA216="-","-",'3c AA'!AA216)</f>
        <v>-</v>
      </c>
      <c r="Y101" s="129" t="str">
        <f>IF('3c AA'!AB216="-","-",'3c AA'!AB216)</f>
        <v>-</v>
      </c>
      <c r="Z101" s="129" t="str">
        <f>IF('3c AA'!AC216="-","-",'3c AA'!AC216)</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f>'3d PC'!V64</f>
        <v>6.9829560851947949</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f>IF('3i SMNCC'!R$47="-","-",'3i SMNCC'!R$58)</f>
        <v>5.5039662813362371</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3">
      <c r="A106" s="256"/>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f>IF('3g CPIH'!P$16="-","-",'3j PAAC PAP'!$G$21*('3g CPIH'!P$16/'3g CPIH'!$G$16))</f>
        <v>3.3916430528375732</v>
      </c>
      <c r="U106" s="129">
        <f>IF('3g CPIH'!Q$16="-","-",'3j PAAC PAP'!$G$21*('3g CPIH'!Q$16/'3g CPIH'!$G$16))</f>
        <v>3.4103469667318986</v>
      </c>
      <c r="V106" s="129">
        <f>IF('3g CPIH'!R$16="-","-",'3j PAAC PAP'!$G$21*('3g CPIH'!R$16/'3g CPIH'!$G$16))</f>
        <v>3.4726933463796481</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3">
      <c r="A107" s="256"/>
      <c r="B107" s="132" t="s">
        <v>349</v>
      </c>
      <c r="C107" s="132" t="s">
        <v>404</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0.29924049308805623</v>
      </c>
      <c r="M107" s="129">
        <f>IF(M102="-","-",SUM(M99:M105)*'3j PAAC PAP'!$G$39)</f>
        <v>0.31073579295233938</v>
      </c>
      <c r="N107" s="129">
        <f>IF(N102="-","-",SUM(N99:N105)*'3j PAAC PAP'!$G$39)</f>
        <v>0.34381674836941589</v>
      </c>
      <c r="O107" s="30"/>
      <c r="P107" s="129">
        <f>IF(P102="-","-",SUM(P99:P105)*'3j PAAC PAP'!$G$39)</f>
        <v>0.34381674836941589</v>
      </c>
      <c r="Q107" s="129">
        <f>IF(Q102="-","-",SUM(Q99:Q105)*'3j PAAC PAP'!$G$39)</f>
        <v>0.35329781152991024</v>
      </c>
      <c r="R107" s="129">
        <f>IF(R102="-","-",SUM(R99:R105)*'3j PAAC PAP'!$G$39)</f>
        <v>0.35585978057964163</v>
      </c>
      <c r="S107" s="129">
        <f>IF(S102="-","-",SUM(S99:S105)*'3j PAAC PAP'!$G$39)</f>
        <v>0.36452154710060708</v>
      </c>
      <c r="T107" s="129">
        <f>IF(T102="-","-",SUM(T99:T105)*'3j PAAC PAP'!$G$39)</f>
        <v>0.34689191001660674</v>
      </c>
      <c r="U107" s="129">
        <f>IF(U102="-","-",SUM(U99:U105)*'3j PAAC PAP'!$G$39)</f>
        <v>0.35410887614670727</v>
      </c>
      <c r="V107" s="129">
        <f>IF(V102="-","-",SUM(V99:V105)*'3j PAAC PAP'!$G$39)</f>
        <v>0.34726668352837081</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3">
      <c r="A108" s="256"/>
      <c r="B108" s="132" t="s">
        <v>388</v>
      </c>
      <c r="C108" s="132" t="s">
        <v>515</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1.4699029567148398</v>
      </c>
      <c r="M108" s="129">
        <f>IF(M102="-","-",SUM(M99:M107)*'3k EBIT'!$E$11)</f>
        <v>1.524874280557688</v>
      </c>
      <c r="N108" s="129">
        <f>IF(N102="-","-",SUM(N99:N107)*'3k EBIT'!$E$11)</f>
        <v>1.6810068537036913</v>
      </c>
      <c r="O108" s="30"/>
      <c r="P108" s="129">
        <f>IF(P102="-","-",SUM(P99:P107)*'3k EBIT'!$E$11)</f>
        <v>1.6810068537036913</v>
      </c>
      <c r="Q108" s="129">
        <f>IF(Q102="-","-",SUM(Q99:Q107)*'3k EBIT'!$E$11)</f>
        <v>1.7263235180077914</v>
      </c>
      <c r="R108" s="129">
        <f>IF(R102="-","-",SUM(R99:R107)*'3k EBIT'!$E$11)</f>
        <v>1.7388562004680224</v>
      </c>
      <c r="S108" s="129">
        <f>IF(S102="-","-",SUM(S99:S107)*'3k EBIT'!$E$11)</f>
        <v>1.7799572211375414</v>
      </c>
      <c r="T108" s="129">
        <f>IF(T102="-","-",SUM(T99:T107)*'3k EBIT'!$E$11)</f>
        <v>1.6972211285225043</v>
      </c>
      <c r="U108" s="129">
        <f>IF(U102="-","-",SUM(U99:U107)*'3k EBIT'!$E$11)</f>
        <v>1.7315268400658224</v>
      </c>
      <c r="V108" s="129">
        <f>IF(V102="-","-",SUM(V99:V107)*'3k EBIT'!$E$11)</f>
        <v>1.7005535775345875</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1.1326758052643326</v>
      </c>
      <c r="M109" s="129">
        <f>IF(M104="-","-",SUM(M99:M102,M104:M108)*'3l HAP'!$E$12)</f>
        <v>1.1750355326298065</v>
      </c>
      <c r="N109" s="129">
        <f>IF(N104="-","-",SUM(N99:N102,N104:N108)*'3l HAP'!$E$12)</f>
        <v>1.2953479567992137</v>
      </c>
      <c r="O109" s="30"/>
      <c r="P109" s="129">
        <f>IF(P104="-","-",SUM(P99:P102,P104:P108)*'3l HAP'!$E$12)</f>
        <v>1.2953479567992137</v>
      </c>
      <c r="Q109" s="129">
        <f>IF(Q104="-","-",SUM(Q99:Q102,Q104:Q108)*'3l HAP'!$E$12)</f>
        <v>1.3302680098530955</v>
      </c>
      <c r="R109" s="129">
        <f>IF(R104="-","-",SUM(R99:R102,R104:R108)*'3l HAP'!$E$12)</f>
        <v>1.3399254271219814</v>
      </c>
      <c r="S109" s="129">
        <f>IF(S104="-","-",SUM(S99:S102,S104:S108)*'3l HAP'!$E$12)</f>
        <v>1.3715969952832425</v>
      </c>
      <c r="T109" s="129">
        <f>IF(T104="-","-",SUM(T99:T102,T104:T108)*'3l HAP'!$E$12)</f>
        <v>1.3078423304606031</v>
      </c>
      <c r="U109" s="129">
        <f>IF(U104="-","-",SUM(U99:U102,U104:U108)*'3l HAP'!$E$12)</f>
        <v>1.3342775786312291</v>
      </c>
      <c r="V109" s="129">
        <f>IF(V104="-","-",SUM(V99:V102,V104:V108)*'3l HAP'!$E$12)</f>
        <v>1.3104102444518095</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78.495957361464903</v>
      </c>
      <c r="M110" s="129">
        <f t="shared" si="77"/>
        <v>81.431543464451849</v>
      </c>
      <c r="N110" s="129">
        <f t="shared" si="77"/>
        <v>89.769356344150751</v>
      </c>
      <c r="O110" s="30"/>
      <c r="P110" s="129">
        <f t="shared" si="77"/>
        <v>89.769356344150751</v>
      </c>
      <c r="Q110" s="129">
        <f t="shared" ref="Q110" si="78">IF(Q104="-","-",SUM(Q99:Q109))</f>
        <v>92.189363006990973</v>
      </c>
      <c r="R110" s="129">
        <f t="shared" ref="R110" si="79">IF(R104="-","-",SUM(R99:R109))</f>
        <v>92.858635018132262</v>
      </c>
      <c r="S110" s="129">
        <f t="shared" ref="S110" si="80">IF(S104="-","-",SUM(S99:S109))</f>
        <v>95.053517306958852</v>
      </c>
      <c r="T110" s="129">
        <f t="shared" ref="T110" si="81">IF(T104="-","-",SUM(T99:T109))</f>
        <v>90.635233250520912</v>
      </c>
      <c r="U110" s="129">
        <f t="shared" ref="U110" si="82">IF(U104="-","-",SUM(U99:U109))</f>
        <v>92.467231518336789</v>
      </c>
      <c r="V110" s="129">
        <f t="shared" ref="V110" si="83">IF(V104="-","-",SUM(V99:V109))</f>
        <v>90.813193145333557</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3">
      <c r="A118" s="256"/>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3">
      <c r="A119" s="256"/>
      <c r="B119" s="135" t="s">
        <v>349</v>
      </c>
      <c r="C119" s="135" t="s">
        <v>404</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3">
      <c r="A120" s="256"/>
      <c r="B120" s="135" t="s">
        <v>388</v>
      </c>
      <c r="C120" s="135" t="s">
        <v>515</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f>IF('3c AA'!W218="-","-",'3c AA'!W218)</f>
        <v>0</v>
      </c>
      <c r="U125" s="129">
        <f>IF('3c AA'!X218="-","-",'3c AA'!X218)</f>
        <v>1.4870742269298105</v>
      </c>
      <c r="V125" s="129">
        <f>IF('3c AA'!Y218="-","-",'3c AA'!Y218)</f>
        <v>0.70457099735818829</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f>'3d PC'!V64</f>
        <v>6.9829560851947949</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f>IF('3i SMNCC'!R$47="-","-",'3i SMNCC'!R$58)</f>
        <v>5.5039662813362371</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3">
      <c r="A130" s="256"/>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f>IF('3g CPIH'!P$16="-","-",'3j PAAC PAP'!$G$21*('3g CPIH'!P$16/'3g CPIH'!$G$16))</f>
        <v>3.3916430528375732</v>
      </c>
      <c r="U130" s="129">
        <f>IF('3g CPIH'!Q$16="-","-",'3j PAAC PAP'!$G$21*('3g CPIH'!Q$16/'3g CPIH'!$G$16))</f>
        <v>3.4103469667318986</v>
      </c>
      <c r="V130" s="129">
        <f>IF('3g CPIH'!R$16="-","-",'3j PAAC PAP'!$G$21*('3g CPIH'!R$16/'3g CPIH'!$G$16))</f>
        <v>3.4726933463796481</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3">
      <c r="A131" s="256"/>
      <c r="B131" s="132" t="s">
        <v>349</v>
      </c>
      <c r="C131" s="132" t="s">
        <v>404</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0.29924049308805623</v>
      </c>
      <c r="M131" s="129">
        <f>IF(M126="-","-",SUM(M123:M129)*'3j PAAC PAP'!$G$39)</f>
        <v>0.31073579295233938</v>
      </c>
      <c r="N131" s="129">
        <f>IF(N126="-","-",SUM(N123:N129)*'3j PAAC PAP'!$G$39)</f>
        <v>0.34381674836941589</v>
      </c>
      <c r="O131" s="30"/>
      <c r="P131" s="129">
        <f>IF(P126="-","-",SUM(P123:P129)*'3j PAAC PAP'!$G$39)</f>
        <v>0.34381674836941589</v>
      </c>
      <c r="Q131" s="129">
        <f>IF(Q126="-","-",SUM(Q123:Q129)*'3j PAAC PAP'!$G$39)</f>
        <v>0.35329781152991024</v>
      </c>
      <c r="R131" s="129">
        <f>IF(R126="-","-",SUM(R123:R129)*'3j PAAC PAP'!$G$39)</f>
        <v>0.35585978057964163</v>
      </c>
      <c r="S131" s="129">
        <f>IF(S126="-","-",SUM(S123:S129)*'3j PAAC PAP'!$G$39)</f>
        <v>0.36452154710060708</v>
      </c>
      <c r="T131" s="129">
        <f>IF(T126="-","-",SUM(T123:T129)*'3j PAAC PAP'!$G$39)</f>
        <v>0.34689191001660674</v>
      </c>
      <c r="U131" s="129">
        <f>IF(U126="-","-",SUM(U123:U129)*'3j PAAC PAP'!$G$39)</f>
        <v>0.35410887614670727</v>
      </c>
      <c r="V131" s="129">
        <f>IF(V126="-","-",SUM(V123:V129)*'3j PAAC PAP'!$G$39)</f>
        <v>0.34726668352837081</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3">
      <c r="A132" s="256"/>
      <c r="B132" s="132" t="s">
        <v>388</v>
      </c>
      <c r="C132" s="132" t="s">
        <v>515</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1.4699029567148398</v>
      </c>
      <c r="M132" s="129">
        <f>IF(M126="-","-",SUM(M123:M131)*'3k EBIT'!$E$11)</f>
        <v>1.524874280557688</v>
      </c>
      <c r="N132" s="129">
        <f>IF(N126="-","-",SUM(N123:N131)*'3k EBIT'!$E$11)</f>
        <v>1.6810068537036913</v>
      </c>
      <c r="O132" s="30"/>
      <c r="P132" s="129">
        <f>IF(P126="-","-",SUM(P123:P131)*'3k EBIT'!$E$11)</f>
        <v>1.6810068537036913</v>
      </c>
      <c r="Q132" s="129">
        <f>IF(Q126="-","-",SUM(Q123:Q131)*'3k EBIT'!$E$11)</f>
        <v>1.7263235180077914</v>
      </c>
      <c r="R132" s="129">
        <f>IF(R126="-","-",SUM(R123:R131)*'3k EBIT'!$E$11)</f>
        <v>1.7388562004680224</v>
      </c>
      <c r="S132" s="129">
        <f>IF(S126="-","-",SUM(S123:S131)*'3k EBIT'!$E$11)</f>
        <v>1.7799572211375414</v>
      </c>
      <c r="T132" s="129">
        <f>IF(T126="-","-",SUM(T123:T131)*'3k EBIT'!$E$11)</f>
        <v>1.6972211285225043</v>
      </c>
      <c r="U132" s="129">
        <f>IF(U126="-","-",SUM(U123:U131)*'3k EBIT'!$E$11)</f>
        <v>1.7315268400658224</v>
      </c>
      <c r="V132" s="129">
        <f>IF(V126="-","-",SUM(V123:V131)*'3k EBIT'!$E$11)</f>
        <v>1.7005535775345875</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1.1326758052643326</v>
      </c>
      <c r="M133" s="129">
        <f>IF(M128="-","-",SUM(M123:M126,M128:M132)*'3l HAP'!$E$12)</f>
        <v>1.1750355326298065</v>
      </c>
      <c r="N133" s="129">
        <f>IF(N128="-","-",SUM(N123:N126,N128:N132)*'3l HAP'!$E$12)</f>
        <v>1.2953479567992137</v>
      </c>
      <c r="O133" s="30"/>
      <c r="P133" s="129">
        <f>IF(P128="-","-",SUM(P123:P126,P128:P132)*'3l HAP'!$E$12)</f>
        <v>1.2953479567992137</v>
      </c>
      <c r="Q133" s="129">
        <f>IF(Q128="-","-",SUM(Q123:Q126,Q128:Q132)*'3l HAP'!$E$12)</f>
        <v>1.3302680098530955</v>
      </c>
      <c r="R133" s="129">
        <f>IF(R128="-","-",SUM(R123:R126,R128:R132)*'3l HAP'!$E$12)</f>
        <v>1.3399254271219814</v>
      </c>
      <c r="S133" s="129">
        <f>IF(S128="-","-",SUM(S123:S126,S128:S132)*'3l HAP'!$E$12)</f>
        <v>1.3715969952832425</v>
      </c>
      <c r="T133" s="129">
        <f>IF(T128="-","-",SUM(T123:T126,T128:T132)*'3l HAP'!$E$12)</f>
        <v>1.3078423304606031</v>
      </c>
      <c r="U133" s="129">
        <f>IF(U128="-","-",SUM(U123:U126,U128:U132)*'3l HAP'!$E$12)</f>
        <v>1.3342775786312291</v>
      </c>
      <c r="V133" s="129">
        <f>IF(V128="-","-",SUM(V123:V126,V128:V132)*'3l HAP'!$E$12)</f>
        <v>1.3104102444518095</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78.495957361464903</v>
      </c>
      <c r="M134" s="129">
        <f t="shared" si="99"/>
        <v>81.431543464451849</v>
      </c>
      <c r="N134" s="129">
        <f t="shared" si="99"/>
        <v>89.769356344150751</v>
      </c>
      <c r="O134" s="30"/>
      <c r="P134" s="129">
        <f t="shared" si="99"/>
        <v>89.769356344150751</v>
      </c>
      <c r="Q134" s="129">
        <f t="shared" ref="Q134" si="100">IF(Q128="-","-",SUM(Q123:Q133))</f>
        <v>92.189363006990973</v>
      </c>
      <c r="R134" s="129">
        <f t="shared" ref="R134" si="101">IF(R128="-","-",SUM(R123:R133))</f>
        <v>92.858635018132262</v>
      </c>
      <c r="S134" s="129">
        <f t="shared" ref="S134" si="102">IF(S128="-","-",SUM(S123:S133))</f>
        <v>95.053517306958852</v>
      </c>
      <c r="T134" s="129">
        <f t="shared" ref="T134" si="103">IF(T128="-","-",SUM(T123:T133))</f>
        <v>90.635233250520912</v>
      </c>
      <c r="U134" s="129">
        <f t="shared" ref="U134" si="104">IF(U128="-","-",SUM(U123:U133))</f>
        <v>92.467231518336789</v>
      </c>
      <c r="V134" s="129">
        <f t="shared" ref="V134" si="105">IF(V128="-","-",SUM(V123:V133))</f>
        <v>90.813193145333557</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 customHeight="1" x14ac:dyDescent="0.3">
      <c r="A142" s="256"/>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3">
      <c r="A143" s="256"/>
      <c r="B143" s="135" t="s">
        <v>349</v>
      </c>
      <c r="C143" s="135" t="s">
        <v>404</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3">
      <c r="A144" s="256"/>
      <c r="B144" s="135" t="s">
        <v>388</v>
      </c>
      <c r="C144" s="135" t="s">
        <v>515</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f>IF('3c AA'!W220="-","-",'3c AA'!W220)</f>
        <v>0</v>
      </c>
      <c r="U149" s="129">
        <f>IF('3c AA'!X220="-","-",'3c AA'!X220)</f>
        <v>1.4870742269298105</v>
      </c>
      <c r="V149" s="129">
        <f>IF('3c AA'!Y220="-","-",'3c AA'!Y220)</f>
        <v>0.70457099735818829</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f>'3d PC'!V64</f>
        <v>6.9829560851947949</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f>IF('3i SMNCC'!R$47="-","-",'3i SMNCC'!R$58)</f>
        <v>5.5039662813362371</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3">
      <c r="A154" s="256"/>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f>IF('3g CPIH'!P$16="-","-",'3j PAAC PAP'!$G$21*('3g CPIH'!P$16/'3g CPIH'!$G$16))</f>
        <v>3.3916430528375732</v>
      </c>
      <c r="U154" s="129">
        <f>IF('3g CPIH'!Q$16="-","-",'3j PAAC PAP'!$G$21*('3g CPIH'!Q$16/'3g CPIH'!$G$16))</f>
        <v>3.4103469667318986</v>
      </c>
      <c r="V154" s="129">
        <f>IF('3g CPIH'!R$16="-","-",'3j PAAC PAP'!$G$21*('3g CPIH'!R$16/'3g CPIH'!$G$16))</f>
        <v>3.4726933463796481</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3">
      <c r="A155" s="256"/>
      <c r="B155" s="132" t="s">
        <v>349</v>
      </c>
      <c r="C155" s="132" t="s">
        <v>404</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0.29924049308805623</v>
      </c>
      <c r="M155" s="129">
        <f>IF(M150="-","-",SUM(M147:M153)*'3j PAAC PAP'!$G$39)</f>
        <v>0.31073579295233938</v>
      </c>
      <c r="N155" s="129">
        <f>IF(N150="-","-",SUM(N147:N153)*'3j PAAC PAP'!$G$39)</f>
        <v>0.34381674836941589</v>
      </c>
      <c r="O155" s="30"/>
      <c r="P155" s="129">
        <f>IF(P150="-","-",SUM(P147:P153)*'3j PAAC PAP'!$G$39)</f>
        <v>0.34381674836941589</v>
      </c>
      <c r="Q155" s="129">
        <f>IF(Q150="-","-",SUM(Q147:Q153)*'3j PAAC PAP'!$G$39)</f>
        <v>0.35329781152991024</v>
      </c>
      <c r="R155" s="129">
        <f>IF(R150="-","-",SUM(R147:R153)*'3j PAAC PAP'!$G$39)</f>
        <v>0.35585978057964163</v>
      </c>
      <c r="S155" s="129">
        <f>IF(S150="-","-",SUM(S147:S153)*'3j PAAC PAP'!$G$39)</f>
        <v>0.36452154710060708</v>
      </c>
      <c r="T155" s="129">
        <f>IF(T150="-","-",SUM(T147:T153)*'3j PAAC PAP'!$G$39)</f>
        <v>0.34689191001660674</v>
      </c>
      <c r="U155" s="129">
        <f>IF(U150="-","-",SUM(U147:U153)*'3j PAAC PAP'!$G$39)</f>
        <v>0.35410887614670727</v>
      </c>
      <c r="V155" s="129">
        <f>IF(V150="-","-",SUM(V147:V153)*'3j PAAC PAP'!$G$39)</f>
        <v>0.34726668352837081</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3">
      <c r="A156" s="256"/>
      <c r="B156" s="132" t="s">
        <v>388</v>
      </c>
      <c r="C156" s="132" t="s">
        <v>515</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1.4699029567148398</v>
      </c>
      <c r="M156" s="129">
        <f>IF(M150="-","-",SUM(M147:M155)*'3k EBIT'!$E$11)</f>
        <v>1.524874280557688</v>
      </c>
      <c r="N156" s="129">
        <f>IF(N150="-","-",SUM(N147:N155)*'3k EBIT'!$E$11)</f>
        <v>1.6810068537036913</v>
      </c>
      <c r="O156" s="30"/>
      <c r="P156" s="129">
        <f>IF(P150="-","-",SUM(P147:P155)*'3k EBIT'!$E$11)</f>
        <v>1.6810068537036913</v>
      </c>
      <c r="Q156" s="129">
        <f>IF(Q150="-","-",SUM(Q147:Q155)*'3k EBIT'!$E$11)</f>
        <v>1.7263235180077914</v>
      </c>
      <c r="R156" s="129">
        <f>IF(R150="-","-",SUM(R147:R155)*'3k EBIT'!$E$11)</f>
        <v>1.7388562004680224</v>
      </c>
      <c r="S156" s="129">
        <f>IF(S150="-","-",SUM(S147:S155)*'3k EBIT'!$E$11)</f>
        <v>1.7799572211375414</v>
      </c>
      <c r="T156" s="129">
        <f>IF(T150="-","-",SUM(T147:T155)*'3k EBIT'!$E$11)</f>
        <v>1.6972211285225043</v>
      </c>
      <c r="U156" s="129">
        <f>IF(U150="-","-",SUM(U147:U155)*'3k EBIT'!$E$11)</f>
        <v>1.7315268400658224</v>
      </c>
      <c r="V156" s="129">
        <f>IF(V150="-","-",SUM(V147:V155)*'3k EBIT'!$E$11)</f>
        <v>1.7005535775345875</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1.1326758052643326</v>
      </c>
      <c r="M157" s="129">
        <f>IF(M152="-","-",SUM(M147:M150,M152:M156)*'3l HAP'!$E$12)</f>
        <v>1.1750355326298065</v>
      </c>
      <c r="N157" s="129">
        <f>IF(N152="-","-",SUM(N147:N150,N152:N156)*'3l HAP'!$E$12)</f>
        <v>1.2953479567992137</v>
      </c>
      <c r="O157" s="30"/>
      <c r="P157" s="129">
        <f>IF(P152="-","-",SUM(P147:P150,P152:P156)*'3l HAP'!$E$12)</f>
        <v>1.2953479567992137</v>
      </c>
      <c r="Q157" s="129">
        <f>IF(Q152="-","-",SUM(Q147:Q150,Q152:Q156)*'3l HAP'!$E$12)</f>
        <v>1.3302680098530955</v>
      </c>
      <c r="R157" s="129">
        <f>IF(R152="-","-",SUM(R147:R150,R152:R156)*'3l HAP'!$E$12)</f>
        <v>1.3399254271219814</v>
      </c>
      <c r="S157" s="129">
        <f>IF(S152="-","-",SUM(S147:S150,S152:S156)*'3l HAP'!$E$12)</f>
        <v>1.3715969952832425</v>
      </c>
      <c r="T157" s="129">
        <f>IF(T152="-","-",SUM(T147:T150,T152:T156)*'3l HAP'!$E$12)</f>
        <v>1.3078423304606031</v>
      </c>
      <c r="U157" s="129">
        <f>IF(U152="-","-",SUM(U147:U150,U152:U156)*'3l HAP'!$E$12)</f>
        <v>1.3342775786312291</v>
      </c>
      <c r="V157" s="129">
        <f>IF(V152="-","-",SUM(V147:V150,V152:V156)*'3l HAP'!$E$12)</f>
        <v>1.3104102444518095</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78.495957361464903</v>
      </c>
      <c r="M158" s="129">
        <f t="shared" si="121"/>
        <v>81.431543464451849</v>
      </c>
      <c r="N158" s="129">
        <f t="shared" si="121"/>
        <v>89.769356344150751</v>
      </c>
      <c r="O158" s="30"/>
      <c r="P158" s="129">
        <f t="shared" si="121"/>
        <v>89.769356344150751</v>
      </c>
      <c r="Q158" s="129">
        <f t="shared" ref="Q158" si="122">IF(Q152="-","-",SUM(Q147:Q157))</f>
        <v>92.189363006990973</v>
      </c>
      <c r="R158" s="129">
        <f t="shared" ref="R158" si="123">IF(R152="-","-",SUM(R147:R157))</f>
        <v>92.858635018132262</v>
      </c>
      <c r="S158" s="129">
        <f t="shared" ref="S158" si="124">IF(S152="-","-",SUM(S147:S157))</f>
        <v>95.053517306958852</v>
      </c>
      <c r="T158" s="129">
        <f t="shared" ref="T158" si="125">IF(T152="-","-",SUM(T147:T157))</f>
        <v>90.635233250520912</v>
      </c>
      <c r="U158" s="129">
        <f t="shared" ref="U158" si="126">IF(U152="-","-",SUM(U147:U157))</f>
        <v>92.467231518336789</v>
      </c>
      <c r="V158" s="129">
        <f t="shared" ref="V158" si="127">IF(V152="-","-",SUM(V147:V157))</f>
        <v>90.813193145333557</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25" x14ac:dyDescent="0.3">
      <c r="A166" s="256"/>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3">
      <c r="A167" s="256"/>
      <c r="B167" s="135" t="s">
        <v>349</v>
      </c>
      <c r="C167" s="135" t="s">
        <v>404</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3">
      <c r="A168" s="256"/>
      <c r="B168" s="135" t="s">
        <v>388</v>
      </c>
      <c r="C168" s="135" t="s">
        <v>515</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f>IF('3c AA'!W222="-","-",'3c AA'!W222)</f>
        <v>0</v>
      </c>
      <c r="U173" s="129">
        <f>IF('3c AA'!X222="-","-",'3c AA'!X222)</f>
        <v>1.4870742269298105</v>
      </c>
      <c r="V173" s="129">
        <f>IF('3c AA'!Y222="-","-",'3c AA'!Y222)</f>
        <v>0.70457099735818829</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f>'3d PC'!V64</f>
        <v>6.9829560851947949</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f>IF('3i SMNCC'!R$47="-","-",'3i SMNCC'!R$58)</f>
        <v>5.5039662813362371</v>
      </c>
      <c r="W177" s="129" t="str">
        <f>IF('3i SMNCC'!S$47="-","-",'3i SMNCC'!S$58)</f>
        <v>-</v>
      </c>
      <c r="X177" s="129" t="str">
        <f>IF('3i SMNCC'!T$47="-","-",'3i SMNCC'!T$58)</f>
        <v>-</v>
      </c>
      <c r="Y177" s="129" t="str">
        <f>IF('3i SMNCC'!U$47="-","-",'3i SMNCC'!U$58)</f>
        <v>-</v>
      </c>
      <c r="Z177" s="129" t="str">
        <f>IF('3i SMNCC'!V$47="-","-",'3i SMNCC'!V$58)</f>
        <v>-</v>
      </c>
      <c r="AA177" s="28"/>
    </row>
    <row r="178" spans="1:27" s="29" customFormat="1" ht="12.4" customHeight="1" x14ac:dyDescent="0.3">
      <c r="A178" s="256"/>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f>IF('3g CPIH'!P$16="-","-",'3j PAAC PAP'!$G$21*('3g CPIH'!P$16/'3g CPIH'!$G$16))</f>
        <v>3.3916430528375732</v>
      </c>
      <c r="U178" s="129">
        <f>IF('3g CPIH'!Q$16="-","-",'3j PAAC PAP'!$G$21*('3g CPIH'!Q$16/'3g CPIH'!$G$16))</f>
        <v>3.4103469667318986</v>
      </c>
      <c r="V178" s="129">
        <f>IF('3g CPIH'!R$16="-","-",'3j PAAC PAP'!$G$21*('3g CPIH'!R$16/'3g CPIH'!$G$16))</f>
        <v>3.4726933463796481</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3">
      <c r="A179" s="256"/>
      <c r="B179" s="132" t="s">
        <v>349</v>
      </c>
      <c r="C179" s="132" t="s">
        <v>404</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0.29924049308805623</v>
      </c>
      <c r="M179" s="129">
        <f>IF(M174="-","-",SUM(M171:M177)*'3j PAAC PAP'!$G$39)</f>
        <v>0.31073579295233938</v>
      </c>
      <c r="N179" s="129">
        <f>IF(N174="-","-",SUM(N171:N177)*'3j PAAC PAP'!$G$39)</f>
        <v>0.34381674836941589</v>
      </c>
      <c r="O179" s="30"/>
      <c r="P179" s="129">
        <f>IF(P174="-","-",SUM(P171:P177)*'3j PAAC PAP'!$G$39)</f>
        <v>0.34381674836941589</v>
      </c>
      <c r="Q179" s="129">
        <f>IF(Q174="-","-",SUM(Q171:Q177)*'3j PAAC PAP'!$G$39)</f>
        <v>0.35329781152991024</v>
      </c>
      <c r="R179" s="129">
        <f>IF(R174="-","-",SUM(R171:R177)*'3j PAAC PAP'!$G$39)</f>
        <v>0.35585978057964163</v>
      </c>
      <c r="S179" s="129">
        <f>IF(S174="-","-",SUM(S171:S177)*'3j PAAC PAP'!$G$39)</f>
        <v>0.36452154710060708</v>
      </c>
      <c r="T179" s="129">
        <f>IF(T174="-","-",SUM(T171:T177)*'3j PAAC PAP'!$G$39)</f>
        <v>0.34689191001660674</v>
      </c>
      <c r="U179" s="129">
        <f>IF(U174="-","-",SUM(U171:U177)*'3j PAAC PAP'!$G$39)</f>
        <v>0.35410887614670727</v>
      </c>
      <c r="V179" s="129">
        <f>IF(V174="-","-",SUM(V171:V177)*'3j PAAC PAP'!$G$39)</f>
        <v>0.34726668352837081</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35">
      <c r="A180" s="256"/>
      <c r="B180" s="132" t="s">
        <v>388</v>
      </c>
      <c r="C180" s="178" t="s">
        <v>515</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1.4699029567148398</v>
      </c>
      <c r="M180" s="129">
        <f>IF(M174="-","-",SUM(M171:M179)*'3k EBIT'!$E$11)</f>
        <v>1.524874280557688</v>
      </c>
      <c r="N180" s="129">
        <f>IF(N174="-","-",SUM(N171:N179)*'3k EBIT'!$E$11)</f>
        <v>1.6810068537036913</v>
      </c>
      <c r="O180" s="30"/>
      <c r="P180" s="129">
        <f>IF(P174="-","-",SUM(P171:P179)*'3k EBIT'!$E$11)</f>
        <v>1.6810068537036913</v>
      </c>
      <c r="Q180" s="129">
        <f>IF(Q174="-","-",SUM(Q171:Q179)*'3k EBIT'!$E$11)</f>
        <v>1.7263235180077914</v>
      </c>
      <c r="R180" s="129">
        <f>IF(R174="-","-",SUM(R171:R179)*'3k EBIT'!$E$11)</f>
        <v>1.7388562004680224</v>
      </c>
      <c r="S180" s="129">
        <f>IF(S174="-","-",SUM(S171:S179)*'3k EBIT'!$E$11)</f>
        <v>1.7799572211375414</v>
      </c>
      <c r="T180" s="129">
        <f>IF(T174="-","-",SUM(T171:T179)*'3k EBIT'!$E$11)</f>
        <v>1.6972211285225043</v>
      </c>
      <c r="U180" s="129">
        <f>IF(U174="-","-",SUM(U171:U179)*'3k EBIT'!$E$11)</f>
        <v>1.7315268400658224</v>
      </c>
      <c r="V180" s="129">
        <f>IF(V174="-","-",SUM(V171:V179)*'3k EBIT'!$E$11)</f>
        <v>1.7005535775345875</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1.1326758052643326</v>
      </c>
      <c r="M181" s="129">
        <f>IF(M176="-","-",SUM(M171:M174,M176:M180)*'3l HAP'!$E$12)</f>
        <v>1.1750355326298065</v>
      </c>
      <c r="N181" s="129">
        <f>IF(N176="-","-",SUM(N171:N174,N176:N180)*'3l HAP'!$E$12)</f>
        <v>1.2953479567992137</v>
      </c>
      <c r="O181" s="30"/>
      <c r="P181" s="129">
        <f>IF(P176="-","-",SUM(P171:P174,P176:P180)*'3l HAP'!$E$12)</f>
        <v>1.2953479567992137</v>
      </c>
      <c r="Q181" s="129">
        <f>IF(Q176="-","-",SUM(Q171:Q174,Q176:Q180)*'3l HAP'!$E$12)</f>
        <v>1.3302680098530955</v>
      </c>
      <c r="R181" s="129">
        <f>IF(R176="-","-",SUM(R171:R174,R176:R180)*'3l HAP'!$E$12)</f>
        <v>1.3399254271219814</v>
      </c>
      <c r="S181" s="129">
        <f>IF(S176="-","-",SUM(S171:S174,S176:S180)*'3l HAP'!$E$12)</f>
        <v>1.3715969952832425</v>
      </c>
      <c r="T181" s="129">
        <f>IF(T176="-","-",SUM(T171:T174,T176:T180)*'3l HAP'!$E$12)</f>
        <v>1.3078423304606031</v>
      </c>
      <c r="U181" s="129">
        <f>IF(U176="-","-",SUM(U171:U174,U176:U180)*'3l HAP'!$E$12)</f>
        <v>1.3342775786312291</v>
      </c>
      <c r="V181" s="129">
        <f>IF(V176="-","-",SUM(V171:V174,V176:V180)*'3l HAP'!$E$12)</f>
        <v>1.3104102444518095</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78.495957361464903</v>
      </c>
      <c r="M182" s="129">
        <f t="shared" si="143"/>
        <v>81.431543464451849</v>
      </c>
      <c r="N182" s="129">
        <f>IF(N176="-","-",SUM(N171:N181))</f>
        <v>89.769356344150751</v>
      </c>
      <c r="O182" s="30"/>
      <c r="P182" s="129">
        <f>IF(P176="-","-",SUM(P171:P181))</f>
        <v>89.769356344150751</v>
      </c>
      <c r="Q182" s="129">
        <f t="shared" ref="Q182:Z182" si="144">IF(Q176="-","-",SUM(Q171:Q181))</f>
        <v>92.189363006990973</v>
      </c>
      <c r="R182" s="129">
        <f t="shared" si="144"/>
        <v>92.858635018132262</v>
      </c>
      <c r="S182" s="129">
        <f t="shared" si="144"/>
        <v>95.053517306958852</v>
      </c>
      <c r="T182" s="129">
        <f t="shared" si="144"/>
        <v>90.635233250520912</v>
      </c>
      <c r="U182" s="129">
        <f t="shared" si="144"/>
        <v>92.467231518336789</v>
      </c>
      <c r="V182" s="129">
        <f t="shared" si="144"/>
        <v>90.813193145333557</v>
      </c>
      <c r="W182" s="129" t="str">
        <f t="shared" si="144"/>
        <v>-</v>
      </c>
      <c r="X182" s="129" t="str">
        <f t="shared" si="144"/>
        <v>-</v>
      </c>
      <c r="Y182" s="129" t="str">
        <f t="shared" si="144"/>
        <v>-</v>
      </c>
      <c r="Z182" s="129" t="str">
        <f t="shared" si="144"/>
        <v>-</v>
      </c>
    </row>
    <row r="183" spans="1:27" s="29" customFormat="1" ht="11.25" x14ac:dyDescent="0.3">
      <c r="A183" s="256"/>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3">
      <c r="A184" s="256"/>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3">
      <c r="A185" s="256"/>
      <c r="B185" s="135" t="s">
        <v>596</v>
      </c>
      <c r="C185" s="135" t="s">
        <v>597</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25" x14ac:dyDescent="0.3">
      <c r="A186" s="256"/>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t="str">
        <f t="shared" si="149"/>
        <v>-</v>
      </c>
      <c r="X186" s="38" t="str">
        <f t="shared" si="149"/>
        <v>-</v>
      </c>
      <c r="Y186" s="38" t="str">
        <f t="shared" si="149"/>
        <v>-</v>
      </c>
      <c r="Z186" s="38" t="str">
        <f t="shared" si="149"/>
        <v>-</v>
      </c>
      <c r="AA186" s="28"/>
    </row>
    <row r="187" spans="1:27" s="29" customFormat="1" ht="11.25" x14ac:dyDescent="0.3">
      <c r="A187" s="256"/>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3">
      <c r="A188" s="256"/>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t="str">
        <f t="shared" si="151"/>
        <v>-</v>
      </c>
      <c r="X188" s="38" t="str">
        <f t="shared" si="151"/>
        <v>-</v>
      </c>
      <c r="Y188" s="38" t="str">
        <f t="shared" si="151"/>
        <v>-</v>
      </c>
      <c r="Z188" s="38" t="str">
        <f t="shared" si="151"/>
        <v>-</v>
      </c>
      <c r="AA188" s="28"/>
    </row>
    <row r="189" spans="1:27" s="29" customFormat="1" ht="11.25" x14ac:dyDescent="0.3">
      <c r="A189" s="256"/>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t="str">
        <f t="shared" si="152"/>
        <v>-</v>
      </c>
      <c r="X189" s="38" t="str">
        <f t="shared" si="152"/>
        <v>-</v>
      </c>
      <c r="Y189" s="38" t="str">
        <f t="shared" si="152"/>
        <v>-</v>
      </c>
      <c r="Z189" s="38" t="str">
        <f t="shared" si="152"/>
        <v>-</v>
      </c>
      <c r="AA189" s="28"/>
    </row>
    <row r="190" spans="1:27" s="29" customFormat="1" ht="11.25" x14ac:dyDescent="0.3">
      <c r="A190" s="256"/>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t="str">
        <f t="shared" si="153"/>
        <v>-</v>
      </c>
      <c r="X190" s="38" t="str">
        <f t="shared" si="153"/>
        <v>-</v>
      </c>
      <c r="Y190" s="38" t="str">
        <f t="shared" si="153"/>
        <v>-</v>
      </c>
      <c r="Z190" s="38" t="str">
        <f t="shared" si="153"/>
        <v>-</v>
      </c>
      <c r="AA190" s="28"/>
    </row>
    <row r="191" spans="1:27" s="29" customFormat="1" ht="11.25" x14ac:dyDescent="0.3">
      <c r="A191" s="256"/>
      <c r="B191" s="135" t="s">
        <v>349</v>
      </c>
      <c r="C191" s="135" t="s">
        <v>404</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t="str">
        <f t="shared" si="154"/>
        <v>-</v>
      </c>
      <c r="X191" s="38" t="str">
        <f t="shared" si="154"/>
        <v>-</v>
      </c>
      <c r="Y191" s="38" t="str">
        <f t="shared" si="154"/>
        <v>-</v>
      </c>
      <c r="Z191" s="38" t="str">
        <f t="shared" si="154"/>
        <v>-</v>
      </c>
      <c r="AA191" s="28"/>
    </row>
    <row r="192" spans="1:27" s="29" customFormat="1" ht="11.25" x14ac:dyDescent="0.3">
      <c r="A192" s="256"/>
      <c r="B192" s="135" t="s">
        <v>388</v>
      </c>
      <c r="C192" s="135" t="s">
        <v>515</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t="str">
        <f t="shared" si="155"/>
        <v>-</v>
      </c>
      <c r="X192" s="38" t="str">
        <f t="shared" si="155"/>
        <v>-</v>
      </c>
      <c r="Y192" s="38" t="str">
        <f t="shared" si="155"/>
        <v>-</v>
      </c>
      <c r="Z192" s="38" t="str">
        <f t="shared" si="155"/>
        <v>-</v>
      </c>
      <c r="AA192" s="28"/>
    </row>
    <row r="193" spans="1:27" s="29" customFormat="1" ht="11.25" x14ac:dyDescent="0.3">
      <c r="A193" s="256"/>
      <c r="B193" s="135" t="s">
        <v>292</v>
      </c>
      <c r="C193" s="135" t="s">
        <v>516</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t="str">
        <f t="shared" si="156"/>
        <v>-</v>
      </c>
      <c r="X193" s="38" t="str">
        <f t="shared" si="156"/>
        <v>-</v>
      </c>
      <c r="Y193" s="38" t="str">
        <f t="shared" si="156"/>
        <v>-</v>
      </c>
      <c r="Z193" s="38" t="str">
        <f t="shared" si="156"/>
        <v>-</v>
      </c>
      <c r="AA193" s="28"/>
    </row>
    <row r="194" spans="1:27" s="29" customFormat="1" ht="11.25" x14ac:dyDescent="0.3">
      <c r="A194" s="256"/>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t="str">
        <f t="shared" si="157"/>
        <v>-</v>
      </c>
      <c r="X194" s="38" t="str">
        <f t="shared" si="157"/>
        <v>-</v>
      </c>
      <c r="Y194" s="38" t="str">
        <f t="shared" si="157"/>
        <v>-</v>
      </c>
      <c r="Z194" s="38" t="str">
        <f t="shared" si="15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3">
      <c r="A22" s="256"/>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3">
      <c r="A23" s="256"/>
      <c r="B23" s="135" t="s">
        <v>349</v>
      </c>
      <c r="C23" s="135" t="s">
        <v>404</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3">
      <c r="A24" s="256"/>
      <c r="B24" s="135" t="s">
        <v>388</v>
      </c>
      <c r="C24" s="135" t="s">
        <v>515</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f>IF('3c AA'!W182="-","-",'3c AA'!W182)</f>
        <v>0</v>
      </c>
      <c r="U29" s="129">
        <f>IF('3c AA'!X182="-","-",'3c AA'!X182)</f>
        <v>1.4870742269298105</v>
      </c>
      <c r="V29" s="129">
        <f>IF('3c AA'!Y182="-","-",'3c AA'!Y182)</f>
        <v>0.70457099735818829</v>
      </c>
      <c r="W29" s="129" t="str">
        <f>IF('3c AA'!Z182="-","-",'3c AA'!Z182)</f>
        <v>-</v>
      </c>
      <c r="X29" s="129" t="str">
        <f>IF('3c AA'!AA182="-","-",'3c AA'!AA182)</f>
        <v>-</v>
      </c>
      <c r="Y29" s="129" t="str">
        <f>IF('3c AA'!AB182="-","-",'3c AA'!AB182)</f>
        <v>-</v>
      </c>
      <c r="Z29" s="129" t="str">
        <f>IF('3c AA'!AC182="-","-",'3c AA'!AC182)</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f>'3d PC'!V64</f>
        <v>6.9829560851947949</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f>IF('3i SMNCC'!R$47="-","-",'3i SMNCC'!R$58)</f>
        <v>5.5039662813362371</v>
      </c>
      <c r="W33" s="129" t="str">
        <f>IF('3i SMNCC'!S$47="-","-",'3i SMNCC'!S$58)</f>
        <v>-</v>
      </c>
      <c r="X33" s="129" t="str">
        <f>IF('3i SMNCC'!T$47="-","-",'3i SMNCC'!T$58)</f>
        <v>-</v>
      </c>
      <c r="Y33" s="129" t="str">
        <f>IF('3i SMNCC'!U$47="-","-",'3i SMNCC'!U$58)</f>
        <v>-</v>
      </c>
      <c r="Z33" s="129" t="str">
        <f>IF('3i SMNCC'!V$47="-","-",'3i SMNCC'!V$58)</f>
        <v>-</v>
      </c>
      <c r="AA33" s="28"/>
    </row>
    <row r="34" spans="1:27" s="29" customFormat="1" ht="11.25" x14ac:dyDescent="0.3">
      <c r="A34" s="256"/>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f>IF('3g CPIH'!P$16="-","-",'3j PAAC PAP'!$G$19*('3g CPIH'!P$16/'3g CPIH'!$G$16))</f>
        <v>14.30826457925636</v>
      </c>
      <c r="U34" s="129">
        <f>IF('3g CPIH'!Q$16="-","-",'3j PAAC PAP'!$G$19*('3g CPIH'!Q$16/'3g CPIH'!$G$16))</f>
        <v>14.387170450097848</v>
      </c>
      <c r="V34" s="129">
        <f>IF('3g CPIH'!R$16="-","-",'3j PAAC PAP'!$G$19*('3g CPIH'!R$16/'3g CPIH'!$G$16))</f>
        <v>14.650190019569473</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3">
      <c r="A35" s="256"/>
      <c r="B35" s="132" t="s">
        <v>349</v>
      </c>
      <c r="C35" s="132" t="s">
        <v>404</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4.1630250557154831</v>
      </c>
      <c r="M35" s="129">
        <f>IF(M30="-","-",SUM(M27:M33)*'3j PAAC PAP'!$G$37)</f>
        <v>4.3229473338273943</v>
      </c>
      <c r="N35" s="129">
        <f>IF(N30="-","-",SUM(N27:N33)*'3j PAAC PAP'!$G$37)</f>
        <v>4.7831686255620367</v>
      </c>
      <c r="O35" s="30"/>
      <c r="P35" s="129">
        <f>IF(P30="-","-",SUM(P27:P33)*'3j PAAC PAP'!$G$37)</f>
        <v>4.7831686255620367</v>
      </c>
      <c r="Q35" s="129">
        <f>IF(Q30="-","-",SUM(Q27:Q33)*'3j PAAC PAP'!$G$37)</f>
        <v>4.9150689011051076</v>
      </c>
      <c r="R35" s="129">
        <f>IF(R30="-","-",SUM(R27:R33)*'3j PAAC PAP'!$G$37)</f>
        <v>4.9507109401752034</v>
      </c>
      <c r="S35" s="129">
        <f>IF(S30="-","-",SUM(S27:S33)*'3j PAAC PAP'!$G$37)</f>
        <v>5.0712131846455923</v>
      </c>
      <c r="T35" s="129">
        <f>IF(T30="-","-",SUM(T27:T33)*'3j PAAC PAP'!$G$37)</f>
        <v>4.8259501851548539</v>
      </c>
      <c r="U35" s="129">
        <f>IF(U30="-","-",SUM(U27:U33)*'3j PAAC PAP'!$G$37)</f>
        <v>4.9263524085164407</v>
      </c>
      <c r="V35" s="129">
        <f>IF(V30="-","-",SUM(V27:V33)*'3j PAAC PAP'!$G$37)</f>
        <v>4.8311640233743791</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3">
      <c r="A36" s="256"/>
      <c r="B36" s="132" t="s">
        <v>388</v>
      </c>
      <c r="C36" s="132" t="s">
        <v>515</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1.7458702702451387</v>
      </c>
      <c r="M36" s="129">
        <f>IF(M30="-","-",SUM(M27:M35)*'3k EBIT'!$E$11)</f>
        <v>1.8066313065580686</v>
      </c>
      <c r="N36" s="129">
        <f>IF(N30="-","-",SUM(N27:N35)*'3k EBIT'!$E$11)</f>
        <v>1.9727857209910995</v>
      </c>
      <c r="O36" s="30"/>
      <c r="P36" s="129">
        <f>IF(P30="-","-",SUM(P27:P35)*'3k EBIT'!$E$11)</f>
        <v>1.9727857209910995</v>
      </c>
      <c r="Q36" s="129">
        <f>IF(Q30="-","-",SUM(Q27:Q35)*'3k EBIT'!$E$11)</f>
        <v>2.02280538360493</v>
      </c>
      <c r="R36" s="129">
        <f>IF(R30="-","-",SUM(R27:R35)*'3k EBIT'!$E$11)</f>
        <v>2.0375334161975194</v>
      </c>
      <c r="S36" s="129">
        <f>IF(S30="-","-",SUM(S27:S35)*'3k EBIT'!$E$11)</f>
        <v>2.0819665547461152</v>
      </c>
      <c r="T36" s="129">
        <f>IF(T30="-","-",SUM(T27:T35)*'3k EBIT'!$E$11)</f>
        <v>1.9954046549190607</v>
      </c>
      <c r="U36" s="129">
        <f>IF(U30="-","-",SUM(U27:U35)*'3k EBIT'!$E$11)</f>
        <v>2.0326811700265912</v>
      </c>
      <c r="V36" s="129">
        <f>IF(V30="-","-",SUM(V27:V35)*'3k EBIT'!$E$11)</f>
        <v>2.0038834567790658</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1.3453303193950954</v>
      </c>
      <c r="M37" s="129">
        <f>IF(M32="-","-",SUM(M27:M30,M32:M36)*'3l HAP'!$E$12)</f>
        <v>1.3921514754585258</v>
      </c>
      <c r="N37" s="129">
        <f>IF(N32="-","-",SUM(N27:N30,N32:N36)*'3l HAP'!$E$12)</f>
        <v>1.520186516347737</v>
      </c>
      <c r="O37" s="30"/>
      <c r="P37" s="129">
        <f>IF(P32="-","-",SUM(P27:P30,P32:P36)*'3l HAP'!$E$12)</f>
        <v>1.520186516347737</v>
      </c>
      <c r="Q37" s="129">
        <f>IF(Q32="-","-",SUM(Q27:Q30,Q32:Q36)*'3l HAP'!$E$12)</f>
        <v>1.5587305993916913</v>
      </c>
      <c r="R37" s="129">
        <f>IF(R32="-","-",SUM(R27:R30,R32:R36)*'3l HAP'!$E$12)</f>
        <v>1.570079706555918</v>
      </c>
      <c r="S37" s="129">
        <f>IF(S32="-","-",SUM(S27:S30,S32:S36)*'3l HAP'!$E$12)</f>
        <v>1.6043189335443677</v>
      </c>
      <c r="T37" s="129">
        <f>IF(T32="-","-",SUM(T27:T30,T32:T36)*'3l HAP'!$E$12)</f>
        <v>1.5376161834451714</v>
      </c>
      <c r="U37" s="129">
        <f>IF(U32="-","-",SUM(U27:U30,U32:U36)*'3l HAP'!$E$12)</f>
        <v>1.5663406693535709</v>
      </c>
      <c r="V37" s="129">
        <f>IF(V32="-","-",SUM(V27:V30,V32:V36)*'3l HAP'!$E$12)</f>
        <v>1.5441497669586857</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93.233201325138921</v>
      </c>
      <c r="M38" s="129">
        <f t="shared" si="2"/>
        <v>96.477970439909441</v>
      </c>
      <c r="N38" s="129">
        <f t="shared" si="2"/>
        <v>105.35097104935348</v>
      </c>
      <c r="O38" s="30"/>
      <c r="P38" s="129">
        <f t="shared" si="2"/>
        <v>105.35097104935348</v>
      </c>
      <c r="Q38" s="129">
        <f t="shared" si="2"/>
        <v>108.02212786677039</v>
      </c>
      <c r="R38" s="129">
        <f t="shared" si="2"/>
        <v>108.8086362638893</v>
      </c>
      <c r="S38" s="129">
        <f t="shared" si="2"/>
        <v>111.18146076431874</v>
      </c>
      <c r="T38" s="129">
        <f t="shared" si="2"/>
        <v>106.55887043145906</v>
      </c>
      <c r="U38" s="129">
        <f t="shared" si="2"/>
        <v>108.54951595475558</v>
      </c>
      <c r="V38" s="129">
        <f t="shared" si="2"/>
        <v>107.01165656012074</v>
      </c>
      <c r="W38" s="129" t="str">
        <f t="shared" si="2"/>
        <v>-</v>
      </c>
      <c r="X38" s="129" t="str">
        <f t="shared" si="2"/>
        <v>-</v>
      </c>
      <c r="Y38" s="129" t="str">
        <f t="shared" si="2"/>
        <v>-</v>
      </c>
      <c r="Z38" s="129" t="str">
        <f t="shared" si="2"/>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25" x14ac:dyDescent="0.3">
      <c r="A46" s="256"/>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3">
      <c r="A47" s="256"/>
      <c r="B47" s="135" t="s">
        <v>349</v>
      </c>
      <c r="C47" s="135" t="s">
        <v>404</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3">
      <c r="A48" s="256"/>
      <c r="B48" s="135" t="s">
        <v>388</v>
      </c>
      <c r="C48" s="135" t="s">
        <v>515</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t="str">
        <f t="shared" si="3"/>
        <v>-</v>
      </c>
      <c r="X50" s="38" t="str">
        <f t="shared" si="3"/>
        <v>-</v>
      </c>
      <c r="Y50" s="38" t="str">
        <f t="shared" si="3"/>
        <v>-</v>
      </c>
      <c r="Z50" s="38" t="str">
        <f t="shared" si="3"/>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f>IF('3c AA'!W184="-","-",'3c AA'!W184)</f>
        <v>0</v>
      </c>
      <c r="U53" s="129">
        <f>IF('3c AA'!X184="-","-",'3c AA'!X184)</f>
        <v>1.4870742269298105</v>
      </c>
      <c r="V53" s="129">
        <f>IF('3c AA'!Y184="-","-",'3c AA'!Y184)</f>
        <v>0.70457099735818829</v>
      </c>
      <c r="W53" s="129" t="str">
        <f>IF('3c AA'!Z184="-","-",'3c AA'!Z184)</f>
        <v>-</v>
      </c>
      <c r="X53" s="129" t="str">
        <f>IF('3c AA'!AA184="-","-",'3c AA'!AA184)</f>
        <v>-</v>
      </c>
      <c r="Y53" s="129" t="str">
        <f>IF('3c AA'!AB184="-","-",'3c AA'!AB184)</f>
        <v>-</v>
      </c>
      <c r="Z53" s="129" t="str">
        <f>IF('3c AA'!AC184="-","-",'3c AA'!AC184)</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f>'3d PC'!V64</f>
        <v>6.9829560851947949</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f>IF('3i SMNCC'!R$47="-","-",'3i SMNCC'!R$58)</f>
        <v>5.5039662813362371</v>
      </c>
      <c r="W57" s="129" t="str">
        <f>IF('3i SMNCC'!S$47="-","-",'3i SMNCC'!S$58)</f>
        <v>-</v>
      </c>
      <c r="X57" s="129" t="str">
        <f>IF('3i SMNCC'!T$47="-","-",'3i SMNCC'!T$58)</f>
        <v>-</v>
      </c>
      <c r="Y57" s="129" t="str">
        <f>IF('3i SMNCC'!U$47="-","-",'3i SMNCC'!U$58)</f>
        <v>-</v>
      </c>
      <c r="Z57" s="129" t="str">
        <f>IF('3i SMNCC'!V$47="-","-",'3i SMNCC'!V$58)</f>
        <v>-</v>
      </c>
      <c r="AA57" s="28"/>
    </row>
    <row r="58" spans="1:27" s="29" customFormat="1" ht="12.4" customHeight="1" x14ac:dyDescent="0.3">
      <c r="A58" s="256"/>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f>IF('3g CPIH'!P$16="-","-",'3j PAAC PAP'!$G$19*('3g CPIH'!P$16/'3g CPIH'!$G$16))</f>
        <v>14.30826457925636</v>
      </c>
      <c r="U58" s="129">
        <f>IF('3g CPIH'!Q$16="-","-",'3j PAAC PAP'!$G$19*('3g CPIH'!Q$16/'3g CPIH'!$G$16))</f>
        <v>14.387170450097848</v>
      </c>
      <c r="V58" s="129">
        <f>IF('3g CPIH'!R$16="-","-",'3j PAAC PAP'!$G$19*('3g CPIH'!R$16/'3g CPIH'!$G$16))</f>
        <v>14.650190019569473</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3">
      <c r="A59" s="256"/>
      <c r="B59" s="132" t="s">
        <v>349</v>
      </c>
      <c r="C59" s="132" t="s">
        <v>404</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4.1630250557154831</v>
      </c>
      <c r="M59" s="129">
        <f>IF(M54="-","-",SUM(M51:M57)*'3j PAAC PAP'!$G$37)</f>
        <v>4.3229473338273943</v>
      </c>
      <c r="N59" s="129">
        <f>IF(N54="-","-",SUM(N51:N57)*'3j PAAC PAP'!$G$37)</f>
        <v>4.7831686255620367</v>
      </c>
      <c r="O59" s="30"/>
      <c r="P59" s="129">
        <f>IF(P54="-","-",SUM(P51:P57)*'3j PAAC PAP'!$G$37)</f>
        <v>4.7831686255620367</v>
      </c>
      <c r="Q59" s="129">
        <f>IF(Q54="-","-",SUM(Q51:Q57)*'3j PAAC PAP'!$G$37)</f>
        <v>4.9150689011051076</v>
      </c>
      <c r="R59" s="129">
        <f>IF(R54="-","-",SUM(R51:R57)*'3j PAAC PAP'!$G$37)</f>
        <v>4.9507109401752034</v>
      </c>
      <c r="S59" s="129">
        <f>IF(S54="-","-",SUM(S51:S57)*'3j PAAC PAP'!$G$37)</f>
        <v>5.0712131846455923</v>
      </c>
      <c r="T59" s="129">
        <f>IF(T54="-","-",SUM(T51:T57)*'3j PAAC PAP'!$G$37)</f>
        <v>4.8259501851548539</v>
      </c>
      <c r="U59" s="129">
        <f>IF(U54="-","-",SUM(U51:U57)*'3j PAAC PAP'!$G$37)</f>
        <v>4.9263524085164407</v>
      </c>
      <c r="V59" s="129">
        <f>IF(V54="-","-",SUM(V51:V57)*'3j PAAC PAP'!$G$37)</f>
        <v>4.8311640233743791</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3">
      <c r="A60" s="256"/>
      <c r="B60" s="132" t="s">
        <v>388</v>
      </c>
      <c r="C60" s="132" t="s">
        <v>515</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1.7458702702451387</v>
      </c>
      <c r="M60" s="129">
        <f>IF(M54="-","-",SUM(M51:M59)*'3k EBIT'!$E$11)</f>
        <v>1.8066313065580686</v>
      </c>
      <c r="N60" s="129">
        <f>IF(N54="-","-",SUM(N51:N59)*'3k EBIT'!$E$11)</f>
        <v>1.9727857209910995</v>
      </c>
      <c r="O60" s="30"/>
      <c r="P60" s="129">
        <f>IF(P54="-","-",SUM(P51:P59)*'3k EBIT'!$E$11)</f>
        <v>1.9727857209910995</v>
      </c>
      <c r="Q60" s="129">
        <f>IF(Q54="-","-",SUM(Q51:Q59)*'3k EBIT'!$E$11)</f>
        <v>2.02280538360493</v>
      </c>
      <c r="R60" s="129">
        <f>IF(R54="-","-",SUM(R51:R59)*'3k EBIT'!$E$11)</f>
        <v>2.0375334161975194</v>
      </c>
      <c r="S60" s="129">
        <f>IF(S54="-","-",SUM(S51:S59)*'3k EBIT'!$E$11)</f>
        <v>2.0819665547461152</v>
      </c>
      <c r="T60" s="129">
        <f>IF(T54="-","-",SUM(T51:T59)*'3k EBIT'!$E$11)</f>
        <v>1.9954046549190607</v>
      </c>
      <c r="U60" s="129">
        <f>IF(U54="-","-",SUM(U51:U59)*'3k EBIT'!$E$11)</f>
        <v>2.0326811700265912</v>
      </c>
      <c r="V60" s="129">
        <f>IF(V54="-","-",SUM(V51:V59)*'3k EBIT'!$E$11)</f>
        <v>2.0038834567790658</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1.3453303193950954</v>
      </c>
      <c r="M61" s="129">
        <f>IF(M56="-","-",SUM(M51:M54,M56:M60)*'3l HAP'!$E$12)</f>
        <v>1.3921514754585258</v>
      </c>
      <c r="N61" s="129">
        <f>IF(N56="-","-",SUM(N51:N54,N56:N60)*'3l HAP'!$E$12)</f>
        <v>1.520186516347737</v>
      </c>
      <c r="O61" s="30"/>
      <c r="P61" s="129">
        <f>IF(P56="-","-",SUM(P51:P54,P56:P60)*'3l HAP'!$E$12)</f>
        <v>1.520186516347737</v>
      </c>
      <c r="Q61" s="129">
        <f>IF(Q56="-","-",SUM(Q51:Q54,Q56:Q60)*'3l HAP'!$E$12)</f>
        <v>1.5587305993916913</v>
      </c>
      <c r="R61" s="129">
        <f>IF(R56="-","-",SUM(R51:R54,R56:R60)*'3l HAP'!$E$12)</f>
        <v>1.570079706555918</v>
      </c>
      <c r="S61" s="129">
        <f>IF(S56="-","-",SUM(S51:S54,S56:S60)*'3l HAP'!$E$12)</f>
        <v>1.6043189335443677</v>
      </c>
      <c r="T61" s="129">
        <f>IF(T56="-","-",SUM(T51:T54,T56:T60)*'3l HAP'!$E$12)</f>
        <v>1.5376161834451714</v>
      </c>
      <c r="U61" s="129">
        <f>IF(U56="-","-",SUM(U51:U54,U56:U60)*'3l HAP'!$E$12)</f>
        <v>1.5663406693535709</v>
      </c>
      <c r="V61" s="129">
        <f>IF(V56="-","-",SUM(V51:V54,V56:V60)*'3l HAP'!$E$12)</f>
        <v>1.5441497669586857</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93.233201325138921</v>
      </c>
      <c r="M62" s="129">
        <f t="shared" si="4"/>
        <v>96.477970439909441</v>
      </c>
      <c r="N62" s="129">
        <f t="shared" si="4"/>
        <v>105.35097104935348</v>
      </c>
      <c r="O62" s="30"/>
      <c r="P62" s="129">
        <f t="shared" si="4"/>
        <v>105.35097104935348</v>
      </c>
      <c r="Q62" s="129">
        <f t="shared" si="4"/>
        <v>108.02212786677039</v>
      </c>
      <c r="R62" s="129">
        <f t="shared" si="4"/>
        <v>108.8086362638893</v>
      </c>
      <c r="S62" s="129">
        <f t="shared" si="4"/>
        <v>111.18146076431874</v>
      </c>
      <c r="T62" s="129">
        <f t="shared" si="4"/>
        <v>106.55887043145906</v>
      </c>
      <c r="U62" s="129">
        <f t="shared" si="4"/>
        <v>108.54951595475558</v>
      </c>
      <c r="V62" s="129">
        <f t="shared" si="4"/>
        <v>107.01165656012074</v>
      </c>
      <c r="W62" s="129" t="str">
        <f t="shared" si="4"/>
        <v>-</v>
      </c>
      <c r="X62" s="129" t="str">
        <f t="shared" si="4"/>
        <v>-</v>
      </c>
      <c r="Y62" s="129" t="str">
        <f t="shared" si="4"/>
        <v>-</v>
      </c>
      <c r="Z62" s="129" t="str">
        <f t="shared" si="4"/>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25" x14ac:dyDescent="0.3">
      <c r="A70" s="256"/>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3">
      <c r="A71" s="256"/>
      <c r="B71" s="135" t="s">
        <v>349</v>
      </c>
      <c r="C71" s="135" t="s">
        <v>404</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3">
      <c r="A72" s="256"/>
      <c r="B72" s="135" t="s">
        <v>388</v>
      </c>
      <c r="C72" s="135" t="s">
        <v>515</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t="str">
        <f t="shared" si="5"/>
        <v>-</v>
      </c>
      <c r="X74" s="38" t="str">
        <f t="shared" si="5"/>
        <v>-</v>
      </c>
      <c r="Y74" s="38" t="str">
        <f t="shared" si="5"/>
        <v>-</v>
      </c>
      <c r="Z74" s="38" t="str">
        <f t="shared" si="5"/>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f>IF('3c AA'!W186="-","-",'3c AA'!W186)</f>
        <v>0</v>
      </c>
      <c r="U77" s="129">
        <f>IF('3c AA'!X186="-","-",'3c AA'!X186)</f>
        <v>1.4870742269298105</v>
      </c>
      <c r="V77" s="129">
        <f>IF('3c AA'!Y186="-","-",'3c AA'!Y186)</f>
        <v>0.70457099735818829</v>
      </c>
      <c r="W77" s="129" t="str">
        <f>IF('3c AA'!Z186="-","-",'3c AA'!Z186)</f>
        <v>-</v>
      </c>
      <c r="X77" s="129" t="str">
        <f>IF('3c AA'!AA186="-","-",'3c AA'!AA186)</f>
        <v>-</v>
      </c>
      <c r="Y77" s="129" t="str">
        <f>IF('3c AA'!AB186="-","-",'3c AA'!AB186)</f>
        <v>-</v>
      </c>
      <c r="Z77" s="129" t="str">
        <f>IF('3c AA'!AC186="-","-",'3c AA'!AC186)</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f>'3d PC'!V64</f>
        <v>6.9829560851947949</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f>IF('3i SMNCC'!R$47="-","-",'3i SMNCC'!R$58)</f>
        <v>5.5039662813362371</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3">
      <c r="A82" s="256"/>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f>IF('3g CPIH'!P$16="-","-",'3j PAAC PAP'!$G$19*('3g CPIH'!P$16/'3g CPIH'!$G$16))</f>
        <v>14.30826457925636</v>
      </c>
      <c r="U82" s="129">
        <f>IF('3g CPIH'!Q$16="-","-",'3j PAAC PAP'!$G$19*('3g CPIH'!Q$16/'3g CPIH'!$G$16))</f>
        <v>14.387170450097848</v>
      </c>
      <c r="V82" s="129">
        <f>IF('3g CPIH'!R$16="-","-",'3j PAAC PAP'!$G$19*('3g CPIH'!R$16/'3g CPIH'!$G$16))</f>
        <v>14.650190019569473</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3">
      <c r="A83" s="256"/>
      <c r="B83" s="132" t="s">
        <v>349</v>
      </c>
      <c r="C83" s="132" t="s">
        <v>404</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4.1630250557154831</v>
      </c>
      <c r="M83" s="129">
        <f>IF(M78="-","-",SUM(M75:M81)*'3j PAAC PAP'!$G$37)</f>
        <v>4.3229473338273943</v>
      </c>
      <c r="N83" s="129">
        <f>IF(N78="-","-",SUM(N75:N81)*'3j PAAC PAP'!$G$37)</f>
        <v>4.7831686255620367</v>
      </c>
      <c r="O83" s="30"/>
      <c r="P83" s="129">
        <f>IF(P78="-","-",SUM(P75:P81)*'3j PAAC PAP'!$G$37)</f>
        <v>4.7831686255620367</v>
      </c>
      <c r="Q83" s="129">
        <f>IF(Q78="-","-",SUM(Q75:Q81)*'3j PAAC PAP'!$G$37)</f>
        <v>4.9150689011051076</v>
      </c>
      <c r="R83" s="129">
        <f>IF(R78="-","-",SUM(R75:R81)*'3j PAAC PAP'!$G$37)</f>
        <v>4.9507109401752034</v>
      </c>
      <c r="S83" s="129">
        <f>IF(S78="-","-",SUM(S75:S81)*'3j PAAC PAP'!$G$37)</f>
        <v>5.0712131846455923</v>
      </c>
      <c r="T83" s="129">
        <f>IF(T78="-","-",SUM(T75:T81)*'3j PAAC PAP'!$G$37)</f>
        <v>4.8259501851548539</v>
      </c>
      <c r="U83" s="129">
        <f>IF(U78="-","-",SUM(U75:U81)*'3j PAAC PAP'!$G$37)</f>
        <v>4.9263524085164407</v>
      </c>
      <c r="V83" s="129">
        <f>IF(V78="-","-",SUM(V75:V81)*'3j PAAC PAP'!$G$37)</f>
        <v>4.8311640233743791</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3">
      <c r="A84" s="256"/>
      <c r="B84" s="132" t="s">
        <v>388</v>
      </c>
      <c r="C84" s="132" t="s">
        <v>515</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1.7458702702451387</v>
      </c>
      <c r="M84" s="129">
        <f>IF(M78="-","-",SUM(M75:M83)*'3k EBIT'!$E$11)</f>
        <v>1.8066313065580686</v>
      </c>
      <c r="N84" s="129">
        <f>IF(N78="-","-",SUM(N75:N83)*'3k EBIT'!$E$11)</f>
        <v>1.9727857209910995</v>
      </c>
      <c r="O84" s="30"/>
      <c r="P84" s="129">
        <f>IF(P78="-","-",SUM(P75:P83)*'3k EBIT'!$E$11)</f>
        <v>1.9727857209910995</v>
      </c>
      <c r="Q84" s="129">
        <f>IF(Q78="-","-",SUM(Q75:Q83)*'3k EBIT'!$E$11)</f>
        <v>2.02280538360493</v>
      </c>
      <c r="R84" s="129">
        <f>IF(R78="-","-",SUM(R75:R83)*'3k EBIT'!$E$11)</f>
        <v>2.0375334161975194</v>
      </c>
      <c r="S84" s="129">
        <f>IF(S78="-","-",SUM(S75:S83)*'3k EBIT'!$E$11)</f>
        <v>2.0819665547461152</v>
      </c>
      <c r="T84" s="129">
        <f>IF(T78="-","-",SUM(T75:T83)*'3k EBIT'!$E$11)</f>
        <v>1.9954046549190607</v>
      </c>
      <c r="U84" s="129">
        <f>IF(U78="-","-",SUM(U75:U83)*'3k EBIT'!$E$11)</f>
        <v>2.0326811700265912</v>
      </c>
      <c r="V84" s="129">
        <f>IF(V78="-","-",SUM(V75:V83)*'3k EBIT'!$E$11)</f>
        <v>2.0038834567790658</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516</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1.3453303193950954</v>
      </c>
      <c r="M85" s="129">
        <f>IF(M80="-","-",SUM(M75:M78,M80:M84)*'3l HAP'!$E$12)</f>
        <v>1.3921514754585258</v>
      </c>
      <c r="N85" s="129">
        <f>IF(N80="-","-",SUM(N75:N78,N80:N84)*'3l HAP'!$E$12)</f>
        <v>1.520186516347737</v>
      </c>
      <c r="O85" s="30"/>
      <c r="P85" s="129">
        <f>IF(P80="-","-",SUM(P75:P78,P80:P84)*'3l HAP'!$E$12)</f>
        <v>1.520186516347737</v>
      </c>
      <c r="Q85" s="129">
        <f>IF(Q80="-","-",SUM(Q75:Q78,Q80:Q84)*'3l HAP'!$E$12)</f>
        <v>1.5587305993916913</v>
      </c>
      <c r="R85" s="129">
        <f>IF(R80="-","-",SUM(R75:R78,R80:R84)*'3l HAP'!$E$12)</f>
        <v>1.570079706555918</v>
      </c>
      <c r="S85" s="129">
        <f>IF(S80="-","-",SUM(S75:S78,S80:S84)*'3l HAP'!$E$12)</f>
        <v>1.6043189335443677</v>
      </c>
      <c r="T85" s="129">
        <f>IF(T80="-","-",SUM(T75:T78,T80:T84)*'3l HAP'!$E$12)</f>
        <v>1.5376161834451714</v>
      </c>
      <c r="U85" s="129">
        <f>IF(U80="-","-",SUM(U75:U78,U80:U84)*'3l HAP'!$E$12)</f>
        <v>1.5663406693535709</v>
      </c>
      <c r="V85" s="129">
        <f>IF(V80="-","-",SUM(V75:V78,V80:V84)*'3l HAP'!$E$12)</f>
        <v>1.5441497669586857</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93.233201325138921</v>
      </c>
      <c r="M86" s="129">
        <f t="shared" si="6"/>
        <v>96.477970439909441</v>
      </c>
      <c r="N86" s="129">
        <f t="shared" si="6"/>
        <v>105.35097104935348</v>
      </c>
      <c r="O86" s="30"/>
      <c r="P86" s="129">
        <f t="shared" si="6"/>
        <v>105.35097104935348</v>
      </c>
      <c r="Q86" s="129">
        <f t="shared" si="6"/>
        <v>108.02212786677039</v>
      </c>
      <c r="R86" s="129">
        <f t="shared" si="6"/>
        <v>108.8086362638893</v>
      </c>
      <c r="S86" s="129">
        <f t="shared" si="6"/>
        <v>111.18146076431874</v>
      </c>
      <c r="T86" s="129">
        <f t="shared" si="6"/>
        <v>106.55887043145906</v>
      </c>
      <c r="U86" s="129">
        <f t="shared" si="6"/>
        <v>108.54951595475558</v>
      </c>
      <c r="V86" s="129">
        <f t="shared" si="6"/>
        <v>107.01165656012074</v>
      </c>
      <c r="W86" s="129" t="str">
        <f t="shared" si="6"/>
        <v>-</v>
      </c>
      <c r="X86" s="129" t="str">
        <f t="shared" si="6"/>
        <v>-</v>
      </c>
      <c r="Y86" s="129" t="str">
        <f t="shared" si="6"/>
        <v>-</v>
      </c>
      <c r="Z86" s="129" t="str">
        <f t="shared" si="6"/>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3">
      <c r="A94" s="256"/>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3">
      <c r="A95" s="256"/>
      <c r="B95" s="135" t="s">
        <v>349</v>
      </c>
      <c r="C95" s="135" t="s">
        <v>404</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3">
      <c r="A96" s="256"/>
      <c r="B96" s="135" t="s">
        <v>388</v>
      </c>
      <c r="C96" s="135" t="s">
        <v>515</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t="str">
        <f t="shared" si="7"/>
        <v>-</v>
      </c>
      <c r="X98" s="38" t="str">
        <f t="shared" si="7"/>
        <v>-</v>
      </c>
      <c r="Y98" s="38" t="str">
        <f t="shared" si="7"/>
        <v>-</v>
      </c>
      <c r="Z98" s="38" t="str">
        <f t="shared" si="7"/>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f>IF('3c AA'!W188="-","-",'3c AA'!W188)</f>
        <v>0</v>
      </c>
      <c r="U101" s="129">
        <f>IF('3c AA'!X188="-","-",'3c AA'!X188)</f>
        <v>1.4870742269298105</v>
      </c>
      <c r="V101" s="129">
        <f>IF('3c AA'!Y188="-","-",'3c AA'!Y188)</f>
        <v>0.70457099735818829</v>
      </c>
      <c r="W101" s="129" t="str">
        <f>IF('3c AA'!Z188="-","-",'3c AA'!Z188)</f>
        <v>-</v>
      </c>
      <c r="X101" s="129" t="str">
        <f>IF('3c AA'!AA188="-","-",'3c AA'!AA188)</f>
        <v>-</v>
      </c>
      <c r="Y101" s="129" t="str">
        <f>IF('3c AA'!AB188="-","-",'3c AA'!AB188)</f>
        <v>-</v>
      </c>
      <c r="Z101" s="129" t="str">
        <f>IF('3c AA'!AC188="-","-",'3c AA'!AC188)</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f>'3d PC'!V64</f>
        <v>6.9829560851947949</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f>IF('3i SMNCC'!R$47="-","-",'3i SMNCC'!R$58)</f>
        <v>5.5039662813362371</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3">
      <c r="A106" s="256"/>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f>IF('3g CPIH'!P$16="-","-",'3j PAAC PAP'!$G$19*('3g CPIH'!P$16/'3g CPIH'!$G$16))</f>
        <v>14.30826457925636</v>
      </c>
      <c r="U106" s="129">
        <f>IF('3g CPIH'!Q$16="-","-",'3j PAAC PAP'!$G$19*('3g CPIH'!Q$16/'3g CPIH'!$G$16))</f>
        <v>14.387170450097848</v>
      </c>
      <c r="V106" s="129">
        <f>IF('3g CPIH'!R$16="-","-",'3j PAAC PAP'!$G$19*('3g CPIH'!R$16/'3g CPIH'!$G$16))</f>
        <v>14.650190019569473</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3">
      <c r="A107" s="256"/>
      <c r="B107" s="132" t="s">
        <v>349</v>
      </c>
      <c r="C107" s="132" t="s">
        <v>404</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4.1630250557154831</v>
      </c>
      <c r="M107" s="129">
        <f>IF(M102="-","-",SUM(M99:M105)*'3j PAAC PAP'!$G$37)</f>
        <v>4.3229473338273943</v>
      </c>
      <c r="N107" s="129">
        <f>IF(N102="-","-",SUM(N99:N105)*'3j PAAC PAP'!$G$37)</f>
        <v>4.7831686255620367</v>
      </c>
      <c r="O107" s="30"/>
      <c r="P107" s="129">
        <f>IF(P102="-","-",SUM(P99:P105)*'3j PAAC PAP'!$G$37)</f>
        <v>4.7831686255620367</v>
      </c>
      <c r="Q107" s="129">
        <f>IF(Q102="-","-",SUM(Q99:Q105)*'3j PAAC PAP'!$G$37)</f>
        <v>4.9150689011051076</v>
      </c>
      <c r="R107" s="129">
        <f>IF(R102="-","-",SUM(R99:R105)*'3j PAAC PAP'!$G$37)</f>
        <v>4.9507109401752034</v>
      </c>
      <c r="S107" s="129">
        <f>IF(S102="-","-",SUM(S99:S105)*'3j PAAC PAP'!$G$37)</f>
        <v>5.0712131846455923</v>
      </c>
      <c r="T107" s="129">
        <f>IF(T102="-","-",SUM(T99:T105)*'3j PAAC PAP'!$G$37)</f>
        <v>4.8259501851548539</v>
      </c>
      <c r="U107" s="129">
        <f>IF(U102="-","-",SUM(U99:U105)*'3j PAAC PAP'!$G$37)</f>
        <v>4.9263524085164407</v>
      </c>
      <c r="V107" s="129">
        <f>IF(V102="-","-",SUM(V99:V105)*'3j PAAC PAP'!$G$37)</f>
        <v>4.8311640233743791</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3">
      <c r="A108" s="256"/>
      <c r="B108" s="132" t="s">
        <v>388</v>
      </c>
      <c r="C108" s="132" t="s">
        <v>515</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1.7458702702451387</v>
      </c>
      <c r="M108" s="129">
        <f>IF(M102="-","-",SUM(M99:M107)*'3k EBIT'!$E$11)</f>
        <v>1.8066313065580686</v>
      </c>
      <c r="N108" s="129">
        <f>IF(N102="-","-",SUM(N99:N107)*'3k EBIT'!$E$11)</f>
        <v>1.9727857209910995</v>
      </c>
      <c r="O108" s="30"/>
      <c r="P108" s="129">
        <f>IF(P102="-","-",SUM(P99:P107)*'3k EBIT'!$E$11)</f>
        <v>1.9727857209910995</v>
      </c>
      <c r="Q108" s="129">
        <f>IF(Q102="-","-",SUM(Q99:Q107)*'3k EBIT'!$E$11)</f>
        <v>2.02280538360493</v>
      </c>
      <c r="R108" s="129">
        <f>IF(R102="-","-",SUM(R99:R107)*'3k EBIT'!$E$11)</f>
        <v>2.0375334161975194</v>
      </c>
      <c r="S108" s="129">
        <f>IF(S102="-","-",SUM(S99:S107)*'3k EBIT'!$E$11)</f>
        <v>2.0819665547461152</v>
      </c>
      <c r="T108" s="129">
        <f>IF(T102="-","-",SUM(T99:T107)*'3k EBIT'!$E$11)</f>
        <v>1.9954046549190607</v>
      </c>
      <c r="U108" s="129">
        <f>IF(U102="-","-",SUM(U99:U107)*'3k EBIT'!$E$11)</f>
        <v>2.0326811700265912</v>
      </c>
      <c r="V108" s="129">
        <f>IF(V102="-","-",SUM(V99:V107)*'3k EBIT'!$E$11)</f>
        <v>2.0038834567790658</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1.3453303193950954</v>
      </c>
      <c r="M109" s="129">
        <f>IF(M104="-","-",SUM(M99:M102,M104:M108)*'3l HAP'!$E$12)</f>
        <v>1.3921514754585258</v>
      </c>
      <c r="N109" s="129">
        <f>IF(N104="-","-",SUM(N99:N102,N104:N108)*'3l HAP'!$E$12)</f>
        <v>1.520186516347737</v>
      </c>
      <c r="O109" s="30"/>
      <c r="P109" s="129">
        <f>IF(P104="-","-",SUM(P99:P102,P104:P108)*'3l HAP'!$E$12)</f>
        <v>1.520186516347737</v>
      </c>
      <c r="Q109" s="129">
        <f>IF(Q104="-","-",SUM(Q99:Q102,Q104:Q108)*'3l HAP'!$E$12)</f>
        <v>1.5587305993916913</v>
      </c>
      <c r="R109" s="129">
        <f>IF(R104="-","-",SUM(R99:R102,R104:R108)*'3l HAP'!$E$12)</f>
        <v>1.570079706555918</v>
      </c>
      <c r="S109" s="129">
        <f>IF(S104="-","-",SUM(S99:S102,S104:S108)*'3l HAP'!$E$12)</f>
        <v>1.6043189335443677</v>
      </c>
      <c r="T109" s="129">
        <f>IF(T104="-","-",SUM(T99:T102,T104:T108)*'3l HAP'!$E$12)</f>
        <v>1.5376161834451714</v>
      </c>
      <c r="U109" s="129">
        <f>IF(U104="-","-",SUM(U99:U102,U104:U108)*'3l HAP'!$E$12)</f>
        <v>1.5663406693535709</v>
      </c>
      <c r="V109" s="129">
        <f>IF(V104="-","-",SUM(V99:V102,V104:V108)*'3l HAP'!$E$12)</f>
        <v>1.5441497669586857</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93.233201325138921</v>
      </c>
      <c r="M110" s="129">
        <f t="shared" si="8"/>
        <v>96.477970439909441</v>
      </c>
      <c r="N110" s="129">
        <f t="shared" si="8"/>
        <v>105.35097104935348</v>
      </c>
      <c r="O110" s="30"/>
      <c r="P110" s="129">
        <f t="shared" si="8"/>
        <v>105.35097104935348</v>
      </c>
      <c r="Q110" s="129">
        <f t="shared" si="8"/>
        <v>108.02212786677039</v>
      </c>
      <c r="R110" s="129">
        <f t="shared" si="8"/>
        <v>108.8086362638893</v>
      </c>
      <c r="S110" s="129">
        <f t="shared" si="8"/>
        <v>111.18146076431874</v>
      </c>
      <c r="T110" s="129">
        <f t="shared" si="8"/>
        <v>106.55887043145906</v>
      </c>
      <c r="U110" s="129">
        <f t="shared" si="8"/>
        <v>108.54951595475558</v>
      </c>
      <c r="V110" s="129">
        <f t="shared" si="8"/>
        <v>107.01165656012074</v>
      </c>
      <c r="W110" s="129" t="str">
        <f t="shared" si="8"/>
        <v>-</v>
      </c>
      <c r="X110" s="129" t="str">
        <f t="shared" si="8"/>
        <v>-</v>
      </c>
      <c r="Y110" s="129" t="str">
        <f t="shared" si="8"/>
        <v>-</v>
      </c>
      <c r="Z110" s="129" t="str">
        <f t="shared" si="8"/>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3">
      <c r="A118" s="256"/>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3">
      <c r="A119" s="256"/>
      <c r="B119" s="135" t="s">
        <v>349</v>
      </c>
      <c r="C119" s="135" t="s">
        <v>404</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3">
      <c r="A120" s="256"/>
      <c r="B120" s="135" t="s">
        <v>388</v>
      </c>
      <c r="C120" s="135" t="s">
        <v>515</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t="str">
        <f t="shared" si="9"/>
        <v>-</v>
      </c>
      <c r="X122" s="38" t="str">
        <f t="shared" si="9"/>
        <v>-</v>
      </c>
      <c r="Y122" s="38" t="str">
        <f t="shared" si="9"/>
        <v>-</v>
      </c>
      <c r="Z122" s="38" t="str">
        <f t="shared" si="9"/>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f>IF('3c AA'!W190="-","-",'3c AA'!W190)</f>
        <v>0</v>
      </c>
      <c r="U125" s="129">
        <f>IF('3c AA'!X190="-","-",'3c AA'!X190)</f>
        <v>1.4870742269298105</v>
      </c>
      <c r="V125" s="129">
        <f>IF('3c AA'!Y190="-","-",'3c AA'!Y190)</f>
        <v>0.70457099735818829</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f>'3d PC'!V64</f>
        <v>6.9829560851947949</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f>IF('3i SMNCC'!R$47="-","-",'3i SMNCC'!R$58)</f>
        <v>5.5039662813362371</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3">
      <c r="A130" s="256"/>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f>IF('3g CPIH'!P$16="-","-",'3j PAAC PAP'!$G$19*('3g CPIH'!P$16/'3g CPIH'!$G$16))</f>
        <v>14.30826457925636</v>
      </c>
      <c r="U130" s="129">
        <f>IF('3g CPIH'!Q$16="-","-",'3j PAAC PAP'!$G$19*('3g CPIH'!Q$16/'3g CPIH'!$G$16))</f>
        <v>14.387170450097848</v>
      </c>
      <c r="V130" s="129">
        <f>IF('3g CPIH'!R$16="-","-",'3j PAAC PAP'!$G$19*('3g CPIH'!R$16/'3g CPIH'!$G$16))</f>
        <v>14.650190019569473</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3">
      <c r="A131" s="256"/>
      <c r="B131" s="132" t="s">
        <v>349</v>
      </c>
      <c r="C131" s="132" t="s">
        <v>404</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4.1630250557154831</v>
      </c>
      <c r="M131" s="129">
        <f>IF(M126="-","-",SUM(M123:M129)*'3j PAAC PAP'!$G$37)</f>
        <v>4.3229473338273943</v>
      </c>
      <c r="N131" s="129">
        <f>IF(N126="-","-",SUM(N123:N129)*'3j PAAC PAP'!$G$37)</f>
        <v>4.7831686255620367</v>
      </c>
      <c r="O131" s="30"/>
      <c r="P131" s="129">
        <f>IF(P126="-","-",SUM(P123:P129)*'3j PAAC PAP'!$G$37)</f>
        <v>4.7831686255620367</v>
      </c>
      <c r="Q131" s="129">
        <f>IF(Q126="-","-",SUM(Q123:Q129)*'3j PAAC PAP'!$G$37)</f>
        <v>4.9150689011051076</v>
      </c>
      <c r="R131" s="129">
        <f>IF(R126="-","-",SUM(R123:R129)*'3j PAAC PAP'!$G$37)</f>
        <v>4.9507109401752034</v>
      </c>
      <c r="S131" s="129">
        <f>IF(S126="-","-",SUM(S123:S129)*'3j PAAC PAP'!$G$37)</f>
        <v>5.0712131846455923</v>
      </c>
      <c r="T131" s="129">
        <f>IF(T126="-","-",SUM(T123:T129)*'3j PAAC PAP'!$G$37)</f>
        <v>4.8259501851548539</v>
      </c>
      <c r="U131" s="129">
        <f>IF(U126="-","-",SUM(U123:U129)*'3j PAAC PAP'!$G$37)</f>
        <v>4.9263524085164407</v>
      </c>
      <c r="V131" s="129">
        <f>IF(V126="-","-",SUM(V123:V129)*'3j PAAC PAP'!$G$37)</f>
        <v>4.8311640233743791</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3">
      <c r="A132" s="256"/>
      <c r="B132" s="132" t="s">
        <v>388</v>
      </c>
      <c r="C132" s="132" t="s">
        <v>515</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1.7458702702451387</v>
      </c>
      <c r="M132" s="129">
        <f>IF(M126="-","-",SUM(M123:M131)*'3k EBIT'!$E$11)</f>
        <v>1.8066313065580686</v>
      </c>
      <c r="N132" s="129">
        <f>IF(N126="-","-",SUM(N123:N131)*'3k EBIT'!$E$11)</f>
        <v>1.9727857209910995</v>
      </c>
      <c r="O132" s="30"/>
      <c r="P132" s="129">
        <f>IF(P126="-","-",SUM(P123:P131)*'3k EBIT'!$E$11)</f>
        <v>1.9727857209910995</v>
      </c>
      <c r="Q132" s="129">
        <f>IF(Q126="-","-",SUM(Q123:Q131)*'3k EBIT'!$E$11)</f>
        <v>2.02280538360493</v>
      </c>
      <c r="R132" s="129">
        <f>IF(R126="-","-",SUM(R123:R131)*'3k EBIT'!$E$11)</f>
        <v>2.0375334161975194</v>
      </c>
      <c r="S132" s="129">
        <f>IF(S126="-","-",SUM(S123:S131)*'3k EBIT'!$E$11)</f>
        <v>2.0819665547461152</v>
      </c>
      <c r="T132" s="129">
        <f>IF(T126="-","-",SUM(T123:T131)*'3k EBIT'!$E$11)</f>
        <v>1.9954046549190607</v>
      </c>
      <c r="U132" s="129">
        <f>IF(U126="-","-",SUM(U123:U131)*'3k EBIT'!$E$11)</f>
        <v>2.0326811700265912</v>
      </c>
      <c r="V132" s="129">
        <f>IF(V126="-","-",SUM(V123:V131)*'3k EBIT'!$E$11)</f>
        <v>2.0038834567790658</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1.3453303193950954</v>
      </c>
      <c r="M133" s="129">
        <f>IF(M128="-","-",SUM(M123:M126,M128:M132)*'3l HAP'!$E$12)</f>
        <v>1.3921514754585258</v>
      </c>
      <c r="N133" s="129">
        <f>IF(N128="-","-",SUM(N123:N126,N128:N132)*'3l HAP'!$E$12)</f>
        <v>1.520186516347737</v>
      </c>
      <c r="O133" s="30"/>
      <c r="P133" s="129">
        <f>IF(P128="-","-",SUM(P123:P126,P128:P132)*'3l HAP'!$E$12)</f>
        <v>1.520186516347737</v>
      </c>
      <c r="Q133" s="129">
        <f>IF(Q128="-","-",SUM(Q123:Q126,Q128:Q132)*'3l HAP'!$E$12)</f>
        <v>1.5587305993916913</v>
      </c>
      <c r="R133" s="129">
        <f>IF(R128="-","-",SUM(R123:R126,R128:R132)*'3l HAP'!$E$12)</f>
        <v>1.570079706555918</v>
      </c>
      <c r="S133" s="129">
        <f>IF(S128="-","-",SUM(S123:S126,S128:S132)*'3l HAP'!$E$12)</f>
        <v>1.6043189335443677</v>
      </c>
      <c r="T133" s="129">
        <f>IF(T128="-","-",SUM(T123:T126,T128:T132)*'3l HAP'!$E$12)</f>
        <v>1.5376161834451714</v>
      </c>
      <c r="U133" s="129">
        <f>IF(U128="-","-",SUM(U123:U126,U128:U132)*'3l HAP'!$E$12)</f>
        <v>1.5663406693535709</v>
      </c>
      <c r="V133" s="129">
        <f>IF(V128="-","-",SUM(V123:V126,V128:V132)*'3l HAP'!$E$12)</f>
        <v>1.5441497669586857</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93.233201325138921</v>
      </c>
      <c r="M134" s="129">
        <f t="shared" si="10"/>
        <v>96.477970439909441</v>
      </c>
      <c r="N134" s="129">
        <f t="shared" si="10"/>
        <v>105.35097104935348</v>
      </c>
      <c r="O134" s="30"/>
      <c r="P134" s="129">
        <f t="shared" si="10"/>
        <v>105.35097104935348</v>
      </c>
      <c r="Q134" s="129">
        <f t="shared" si="10"/>
        <v>108.02212786677039</v>
      </c>
      <c r="R134" s="129">
        <f t="shared" si="10"/>
        <v>108.8086362638893</v>
      </c>
      <c r="S134" s="129">
        <f t="shared" si="10"/>
        <v>111.18146076431874</v>
      </c>
      <c r="T134" s="129">
        <f t="shared" si="10"/>
        <v>106.55887043145906</v>
      </c>
      <c r="U134" s="129">
        <f t="shared" si="10"/>
        <v>108.54951595475558</v>
      </c>
      <c r="V134" s="129">
        <f t="shared" si="10"/>
        <v>107.01165656012074</v>
      </c>
      <c r="W134" s="129" t="str">
        <f t="shared" si="10"/>
        <v>-</v>
      </c>
      <c r="X134" s="129" t="str">
        <f t="shared" si="10"/>
        <v>-</v>
      </c>
      <c r="Y134" s="129" t="str">
        <f t="shared" si="10"/>
        <v>-</v>
      </c>
      <c r="Z134" s="129" t="str">
        <f t="shared" si="10"/>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 customHeight="1" x14ac:dyDescent="0.3">
      <c r="A142" s="256"/>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3">
      <c r="A143" s="256"/>
      <c r="B143" s="135" t="s">
        <v>349</v>
      </c>
      <c r="C143" s="135" t="s">
        <v>404</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3">
      <c r="A144" s="256"/>
      <c r="B144" s="135" t="s">
        <v>388</v>
      </c>
      <c r="C144" s="135" t="s">
        <v>515</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t="str">
        <f t="shared" si="11"/>
        <v>-</v>
      </c>
      <c r="X146" s="38" t="str">
        <f t="shared" si="11"/>
        <v>-</v>
      </c>
      <c r="Y146" s="38" t="str">
        <f t="shared" si="11"/>
        <v>-</v>
      </c>
      <c r="Z146" s="38" t="str">
        <f t="shared" si="1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f>IF('3c AA'!W192="-","-",'3c AA'!W192)</f>
        <v>0</v>
      </c>
      <c r="U149" s="129">
        <f>IF('3c AA'!X192="-","-",'3c AA'!X192)</f>
        <v>1.4870742269298105</v>
      </c>
      <c r="V149" s="129">
        <f>IF('3c AA'!Y192="-","-",'3c AA'!Y192)</f>
        <v>0.70457099735818829</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f>'3d PC'!V64</f>
        <v>6.9829560851947949</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f>IF('3i SMNCC'!R$47="-","-",'3i SMNCC'!R$58)</f>
        <v>5.5039662813362371</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3">
      <c r="A154" s="256"/>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f>IF('3g CPIH'!P$16="-","-",'3j PAAC PAP'!$G$19*('3g CPIH'!P$16/'3g CPIH'!$G$16))</f>
        <v>14.30826457925636</v>
      </c>
      <c r="U154" s="129">
        <f>IF('3g CPIH'!Q$16="-","-",'3j PAAC PAP'!$G$19*('3g CPIH'!Q$16/'3g CPIH'!$G$16))</f>
        <v>14.387170450097848</v>
      </c>
      <c r="V154" s="129">
        <f>IF('3g CPIH'!R$16="-","-",'3j PAAC PAP'!$G$19*('3g CPIH'!R$16/'3g CPIH'!$G$16))</f>
        <v>14.650190019569473</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3">
      <c r="A155" s="256"/>
      <c r="B155" s="132" t="s">
        <v>349</v>
      </c>
      <c r="C155" s="132" t="s">
        <v>404</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4.1630250557154831</v>
      </c>
      <c r="M155" s="129">
        <f>IF(M150="-","-",SUM(M147:M153)*'3j PAAC PAP'!$G$37)</f>
        <v>4.3229473338273943</v>
      </c>
      <c r="N155" s="129">
        <f>IF(N150="-","-",SUM(N147:N153)*'3j PAAC PAP'!$G$37)</f>
        <v>4.7831686255620367</v>
      </c>
      <c r="O155" s="30"/>
      <c r="P155" s="129">
        <f>IF(P150="-","-",SUM(P147:P153)*'3j PAAC PAP'!$G$37)</f>
        <v>4.7831686255620367</v>
      </c>
      <c r="Q155" s="129">
        <f>IF(Q150="-","-",SUM(Q147:Q153)*'3j PAAC PAP'!$G$37)</f>
        <v>4.9150689011051076</v>
      </c>
      <c r="R155" s="129">
        <f>IF(R150="-","-",SUM(R147:R153)*'3j PAAC PAP'!$G$37)</f>
        <v>4.9507109401752034</v>
      </c>
      <c r="S155" s="129">
        <f>IF(S150="-","-",SUM(S147:S153)*'3j PAAC PAP'!$G$37)</f>
        <v>5.0712131846455923</v>
      </c>
      <c r="T155" s="129">
        <f>IF(T150="-","-",SUM(T147:T153)*'3j PAAC PAP'!$G$37)</f>
        <v>4.8259501851548539</v>
      </c>
      <c r="U155" s="129">
        <f>IF(U150="-","-",SUM(U147:U153)*'3j PAAC PAP'!$G$37)</f>
        <v>4.9263524085164407</v>
      </c>
      <c r="V155" s="129">
        <f>IF(V150="-","-",SUM(V147:V153)*'3j PAAC PAP'!$G$37)</f>
        <v>4.8311640233743791</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3">
      <c r="A156" s="256"/>
      <c r="B156" s="132" t="s">
        <v>388</v>
      </c>
      <c r="C156" s="132" t="s">
        <v>515</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1.7458702702451387</v>
      </c>
      <c r="M156" s="129">
        <f>IF(M150="-","-",SUM(M147:M155)*'3k EBIT'!$E$11)</f>
        <v>1.8066313065580686</v>
      </c>
      <c r="N156" s="129">
        <f>IF(N150="-","-",SUM(N147:N155)*'3k EBIT'!$E$11)</f>
        <v>1.9727857209910995</v>
      </c>
      <c r="O156" s="30"/>
      <c r="P156" s="129">
        <f>IF(P150="-","-",SUM(P147:P155)*'3k EBIT'!$E$11)</f>
        <v>1.9727857209910995</v>
      </c>
      <c r="Q156" s="129">
        <f>IF(Q150="-","-",SUM(Q147:Q155)*'3k EBIT'!$E$11)</f>
        <v>2.02280538360493</v>
      </c>
      <c r="R156" s="129">
        <f>IF(R150="-","-",SUM(R147:R155)*'3k EBIT'!$E$11)</f>
        <v>2.0375334161975194</v>
      </c>
      <c r="S156" s="129">
        <f>IF(S150="-","-",SUM(S147:S155)*'3k EBIT'!$E$11)</f>
        <v>2.0819665547461152</v>
      </c>
      <c r="T156" s="129">
        <f>IF(T150="-","-",SUM(T147:T155)*'3k EBIT'!$E$11)</f>
        <v>1.9954046549190607</v>
      </c>
      <c r="U156" s="129">
        <f>IF(U150="-","-",SUM(U147:U155)*'3k EBIT'!$E$11)</f>
        <v>2.0326811700265912</v>
      </c>
      <c r="V156" s="129">
        <f>IF(V150="-","-",SUM(V147:V155)*'3k EBIT'!$E$11)</f>
        <v>2.0038834567790658</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1.3453303193950954</v>
      </c>
      <c r="M157" s="129">
        <f>IF(M152="-","-",SUM(M147:M150,M152:M156)*'3l HAP'!$E$12)</f>
        <v>1.3921514754585258</v>
      </c>
      <c r="N157" s="129">
        <f>IF(N152="-","-",SUM(N147:N150,N152:N156)*'3l HAP'!$E$12)</f>
        <v>1.520186516347737</v>
      </c>
      <c r="O157" s="30"/>
      <c r="P157" s="129">
        <f>IF(P152="-","-",SUM(P147:P150,P152:P156)*'3l HAP'!$E$12)</f>
        <v>1.520186516347737</v>
      </c>
      <c r="Q157" s="129">
        <f>IF(Q152="-","-",SUM(Q147:Q150,Q152:Q156)*'3l HAP'!$E$12)</f>
        <v>1.5587305993916913</v>
      </c>
      <c r="R157" s="129">
        <f>IF(R152="-","-",SUM(R147:R150,R152:R156)*'3l HAP'!$E$12)</f>
        <v>1.570079706555918</v>
      </c>
      <c r="S157" s="129">
        <f>IF(S152="-","-",SUM(S147:S150,S152:S156)*'3l HAP'!$E$12)</f>
        <v>1.6043189335443677</v>
      </c>
      <c r="T157" s="129">
        <f>IF(T152="-","-",SUM(T147:T150,T152:T156)*'3l HAP'!$E$12)</f>
        <v>1.5376161834451714</v>
      </c>
      <c r="U157" s="129">
        <f>IF(U152="-","-",SUM(U147:U150,U152:U156)*'3l HAP'!$E$12)</f>
        <v>1.5663406693535709</v>
      </c>
      <c r="V157" s="129">
        <f>IF(V152="-","-",SUM(V147:V150,V152:V156)*'3l HAP'!$E$12)</f>
        <v>1.5441497669586857</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93.233201325138921</v>
      </c>
      <c r="M158" s="129">
        <f t="shared" si="12"/>
        <v>96.477970439909441</v>
      </c>
      <c r="N158" s="129">
        <f t="shared" si="12"/>
        <v>105.35097104935348</v>
      </c>
      <c r="O158" s="30"/>
      <c r="P158" s="129">
        <f t="shared" si="12"/>
        <v>105.35097104935348</v>
      </c>
      <c r="Q158" s="129">
        <f t="shared" si="12"/>
        <v>108.02212786677039</v>
      </c>
      <c r="R158" s="129">
        <f t="shared" si="12"/>
        <v>108.8086362638893</v>
      </c>
      <c r="S158" s="129">
        <f t="shared" si="12"/>
        <v>111.18146076431874</v>
      </c>
      <c r="T158" s="129">
        <f t="shared" si="12"/>
        <v>106.55887043145906</v>
      </c>
      <c r="U158" s="129">
        <f t="shared" si="12"/>
        <v>108.54951595475558</v>
      </c>
      <c r="V158" s="129">
        <f t="shared" si="12"/>
        <v>107.01165656012074</v>
      </c>
      <c r="W158" s="129" t="str">
        <f t="shared" si="12"/>
        <v>-</v>
      </c>
      <c r="X158" s="129" t="str">
        <f t="shared" si="12"/>
        <v>-</v>
      </c>
      <c r="Y158" s="129" t="str">
        <f t="shared" si="12"/>
        <v>-</v>
      </c>
      <c r="Z158" s="129" t="str">
        <f t="shared" si="12"/>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25" x14ac:dyDescent="0.3">
      <c r="A166" s="256"/>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3">
      <c r="A167" s="256"/>
      <c r="B167" s="135" t="s">
        <v>349</v>
      </c>
      <c r="C167" s="135" t="s">
        <v>404</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3">
      <c r="A168" s="256"/>
      <c r="B168" s="135" t="s">
        <v>388</v>
      </c>
      <c r="C168" s="135" t="s">
        <v>515</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t="str">
        <f t="shared" si="13"/>
        <v>-</v>
      </c>
      <c r="X170" s="38" t="str">
        <f t="shared" si="13"/>
        <v>-</v>
      </c>
      <c r="Y170" s="38" t="str">
        <f t="shared" si="13"/>
        <v>-</v>
      </c>
      <c r="Z170" s="38" t="str">
        <f t="shared" si="13"/>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f>IF('3c AA'!W194="-","-",'3c AA'!W194)</f>
        <v>0</v>
      </c>
      <c r="U173" s="129">
        <f>IF('3c AA'!X194="-","-",'3c AA'!X194)</f>
        <v>1.4870742269298105</v>
      </c>
      <c r="V173" s="129">
        <f>IF('3c AA'!Y194="-","-",'3c AA'!Y194)</f>
        <v>0.70457099735818829</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f>'3d PC'!V64</f>
        <v>6.9829560851947949</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f>IF('3i SMNCC'!R$47="-","-",'3i SMNCC'!R$58)</f>
        <v>5.5039662813362371</v>
      </c>
      <c r="W177" s="129" t="str">
        <f>IF('3i SMNCC'!S$47="-","-",'3i SMNCC'!S$58)</f>
        <v>-</v>
      </c>
      <c r="X177" s="129" t="str">
        <f>IF('3i SMNCC'!T$47="-","-",'3i SMNCC'!T$58)</f>
        <v>-</v>
      </c>
      <c r="Y177" s="129" t="str">
        <f>IF('3i SMNCC'!U$47="-","-",'3i SMNCC'!U$58)</f>
        <v>-</v>
      </c>
      <c r="Z177" s="129" t="str">
        <f>IF('3i SMNCC'!V$47="-","-",'3i SMNCC'!V$58)</f>
        <v>-</v>
      </c>
      <c r="AA177" s="28"/>
    </row>
    <row r="178" spans="1:27" s="29" customFormat="1" ht="12.4" customHeight="1" x14ac:dyDescent="0.3">
      <c r="A178" s="256"/>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f>IF('3g CPIH'!P$16="-","-",'3j PAAC PAP'!$G$19*('3g CPIH'!P$16/'3g CPIH'!$G$16))</f>
        <v>14.30826457925636</v>
      </c>
      <c r="U178" s="129">
        <f>IF('3g CPIH'!Q$16="-","-",'3j PAAC PAP'!$G$19*('3g CPIH'!Q$16/'3g CPIH'!$G$16))</f>
        <v>14.387170450097848</v>
      </c>
      <c r="V178" s="129">
        <f>IF('3g CPIH'!R$16="-","-",'3j PAAC PAP'!$G$19*('3g CPIH'!R$16/'3g CPIH'!$G$16))</f>
        <v>14.650190019569473</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3">
      <c r="A179" s="256"/>
      <c r="B179" s="132" t="s">
        <v>349</v>
      </c>
      <c r="C179" s="132" t="s">
        <v>404</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4.1630250557154831</v>
      </c>
      <c r="M179" s="129">
        <f>IF(M174="-","-",SUM(M171:M177)*'3j PAAC PAP'!$G$37)</f>
        <v>4.3229473338273943</v>
      </c>
      <c r="N179" s="129">
        <f>IF(N174="-","-",SUM(N171:N177)*'3j PAAC PAP'!$G$37)</f>
        <v>4.7831686255620367</v>
      </c>
      <c r="O179" s="30"/>
      <c r="P179" s="129">
        <f>IF(P174="-","-",SUM(P171:P177)*'3j PAAC PAP'!$G$37)</f>
        <v>4.7831686255620367</v>
      </c>
      <c r="Q179" s="129">
        <f>IF(Q174="-","-",SUM(Q171:Q177)*'3j PAAC PAP'!$G$37)</f>
        <v>4.9150689011051076</v>
      </c>
      <c r="R179" s="129">
        <f>IF(R174="-","-",SUM(R171:R177)*'3j PAAC PAP'!$G$37)</f>
        <v>4.9507109401752034</v>
      </c>
      <c r="S179" s="129">
        <f>IF(S174="-","-",SUM(S171:S177)*'3j PAAC PAP'!$G$37)</f>
        <v>5.0712131846455923</v>
      </c>
      <c r="T179" s="129">
        <f>IF(T174="-","-",SUM(T171:T177)*'3j PAAC PAP'!$G$37)</f>
        <v>4.8259501851548539</v>
      </c>
      <c r="U179" s="129">
        <f>IF(U174="-","-",SUM(U171:U177)*'3j PAAC PAP'!$G$37)</f>
        <v>4.9263524085164407</v>
      </c>
      <c r="V179" s="129">
        <f>IF(V174="-","-",SUM(V171:V177)*'3j PAAC PAP'!$G$37)</f>
        <v>4.8311640233743791</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35">
      <c r="A180" s="256"/>
      <c r="B180" s="132" t="s">
        <v>388</v>
      </c>
      <c r="C180" s="178" t="s">
        <v>515</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1.7458702702451387</v>
      </c>
      <c r="M180" s="129">
        <f>IF(M174="-","-",SUM(M171:M179)*'3k EBIT'!$E$11)</f>
        <v>1.8066313065580686</v>
      </c>
      <c r="N180" s="129">
        <f>IF(N174="-","-",SUM(N171:N179)*'3k EBIT'!$E$11)</f>
        <v>1.9727857209910995</v>
      </c>
      <c r="O180" s="30"/>
      <c r="P180" s="129">
        <f>IF(P174="-","-",SUM(P171:P179)*'3k EBIT'!$E$11)</f>
        <v>1.9727857209910995</v>
      </c>
      <c r="Q180" s="129">
        <f>IF(Q174="-","-",SUM(Q171:Q179)*'3k EBIT'!$E$11)</f>
        <v>2.02280538360493</v>
      </c>
      <c r="R180" s="129">
        <f>IF(R174="-","-",SUM(R171:R179)*'3k EBIT'!$E$11)</f>
        <v>2.0375334161975194</v>
      </c>
      <c r="S180" s="129">
        <f>IF(S174="-","-",SUM(S171:S179)*'3k EBIT'!$E$11)</f>
        <v>2.0819665547461152</v>
      </c>
      <c r="T180" s="129">
        <f>IF(T174="-","-",SUM(T171:T179)*'3k EBIT'!$E$11)</f>
        <v>1.9954046549190607</v>
      </c>
      <c r="U180" s="129">
        <f>IF(U174="-","-",SUM(U171:U179)*'3k EBIT'!$E$11)</f>
        <v>2.0326811700265912</v>
      </c>
      <c r="V180" s="129">
        <f>IF(V174="-","-",SUM(V171:V179)*'3k EBIT'!$E$11)</f>
        <v>2.0038834567790658</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1.3453303193950954</v>
      </c>
      <c r="M181" s="129">
        <f>IF(M176="-","-",SUM(M171:M174,M176:M180)*'3l HAP'!$E$12)</f>
        <v>1.3921514754585258</v>
      </c>
      <c r="N181" s="129">
        <f>IF(N176="-","-",SUM(N171:N174,N176:N180)*'3l HAP'!$E$12)</f>
        <v>1.520186516347737</v>
      </c>
      <c r="O181" s="30"/>
      <c r="P181" s="129">
        <f>IF(P176="-","-",SUM(P171:P174,P176:P180)*'3l HAP'!$E$12)</f>
        <v>1.520186516347737</v>
      </c>
      <c r="Q181" s="129">
        <f>IF(Q176="-","-",SUM(Q171:Q174,Q176:Q180)*'3l HAP'!$E$12)</f>
        <v>1.5587305993916913</v>
      </c>
      <c r="R181" s="129">
        <f>IF(R176="-","-",SUM(R171:R174,R176:R180)*'3l HAP'!$E$12)</f>
        <v>1.570079706555918</v>
      </c>
      <c r="S181" s="129">
        <f>IF(S176="-","-",SUM(S171:S174,S176:S180)*'3l HAP'!$E$12)</f>
        <v>1.6043189335443677</v>
      </c>
      <c r="T181" s="129">
        <f>IF(T176="-","-",SUM(T171:T174,T176:T180)*'3l HAP'!$E$12)</f>
        <v>1.5376161834451714</v>
      </c>
      <c r="U181" s="129">
        <f>IF(U176="-","-",SUM(U171:U174,U176:U180)*'3l HAP'!$E$12)</f>
        <v>1.5663406693535709</v>
      </c>
      <c r="V181" s="129">
        <f>IF(V176="-","-",SUM(V171:V174,V176:V180)*'3l HAP'!$E$12)</f>
        <v>1.5441497669586857</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93.233201325138921</v>
      </c>
      <c r="M182" s="129">
        <f t="shared" si="14"/>
        <v>96.477970439909441</v>
      </c>
      <c r="N182" s="129">
        <f t="shared" si="14"/>
        <v>105.35097104935348</v>
      </c>
      <c r="O182" s="30"/>
      <c r="P182" s="129">
        <f t="shared" si="14"/>
        <v>105.35097104935348</v>
      </c>
      <c r="Q182" s="129">
        <f t="shared" si="14"/>
        <v>108.02212786677039</v>
      </c>
      <c r="R182" s="129">
        <f t="shared" si="14"/>
        <v>108.8086362638893</v>
      </c>
      <c r="S182" s="129">
        <f t="shared" si="14"/>
        <v>111.18146076431874</v>
      </c>
      <c r="T182" s="129">
        <f t="shared" si="14"/>
        <v>106.55887043145906</v>
      </c>
      <c r="U182" s="129">
        <f t="shared" si="14"/>
        <v>108.54951595475558</v>
      </c>
      <c r="V182" s="129">
        <f t="shared" si="14"/>
        <v>107.01165656012074</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3">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25" x14ac:dyDescent="0.3">
      <c r="A186" s="256"/>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t="str">
        <f t="shared" si="19"/>
        <v>-</v>
      </c>
      <c r="X186" s="38" t="str">
        <f t="shared" si="19"/>
        <v>-</v>
      </c>
      <c r="Y186" s="38" t="str">
        <f t="shared" si="19"/>
        <v>-</v>
      </c>
      <c r="Z186" s="38" t="str">
        <f t="shared" si="19"/>
        <v>-</v>
      </c>
      <c r="AA186" s="28"/>
    </row>
    <row r="187" spans="1:27" s="29" customFormat="1" ht="11.25" x14ac:dyDescent="0.3">
      <c r="A187" s="256"/>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3">
      <c r="A188" s="256"/>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t="str">
        <f t="shared" si="21"/>
        <v>-</v>
      </c>
      <c r="X188" s="38" t="str">
        <f t="shared" si="21"/>
        <v>-</v>
      </c>
      <c r="Y188" s="38" t="str">
        <f t="shared" si="21"/>
        <v>-</v>
      </c>
      <c r="Z188" s="38" t="str">
        <f t="shared" si="21"/>
        <v>-</v>
      </c>
      <c r="AA188" s="28"/>
    </row>
    <row r="189" spans="1:27" s="29" customFormat="1" ht="11.25" x14ac:dyDescent="0.3">
      <c r="A189" s="256"/>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t="str">
        <f t="shared" si="22"/>
        <v>-</v>
      </c>
      <c r="X189" s="38" t="str">
        <f t="shared" si="22"/>
        <v>-</v>
      </c>
      <c r="Y189" s="38" t="str">
        <f t="shared" si="22"/>
        <v>-</v>
      </c>
      <c r="Z189" s="38" t="str">
        <f t="shared" si="22"/>
        <v>-</v>
      </c>
      <c r="AA189" s="28"/>
    </row>
    <row r="190" spans="1:27" s="29" customFormat="1" ht="11.25" x14ac:dyDescent="0.3">
      <c r="A190" s="256"/>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t="str">
        <f t="shared" si="23"/>
        <v>-</v>
      </c>
      <c r="X190" s="38" t="str">
        <f t="shared" si="23"/>
        <v>-</v>
      </c>
      <c r="Y190" s="38" t="str">
        <f t="shared" si="23"/>
        <v>-</v>
      </c>
      <c r="Z190" s="38" t="str">
        <f t="shared" si="23"/>
        <v>-</v>
      </c>
      <c r="AA190" s="28"/>
    </row>
    <row r="191" spans="1:27" s="29" customFormat="1" ht="11.25" x14ac:dyDescent="0.3">
      <c r="A191" s="256"/>
      <c r="B191" s="135" t="s">
        <v>349</v>
      </c>
      <c r="C191" s="135" t="s">
        <v>404</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t="str">
        <f t="shared" si="24"/>
        <v>-</v>
      </c>
      <c r="X191" s="38" t="str">
        <f t="shared" si="24"/>
        <v>-</v>
      </c>
      <c r="Y191" s="38" t="str">
        <f t="shared" si="24"/>
        <v>-</v>
      </c>
      <c r="Z191" s="38" t="str">
        <f t="shared" si="24"/>
        <v>-</v>
      </c>
      <c r="AA191" s="28"/>
    </row>
    <row r="192" spans="1:27" s="29" customFormat="1" ht="11.25" x14ac:dyDescent="0.3">
      <c r="A192" s="256"/>
      <c r="B192" s="135" t="s">
        <v>388</v>
      </c>
      <c r="C192" s="135" t="s">
        <v>515</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t="str">
        <f t="shared" si="25"/>
        <v>-</v>
      </c>
      <c r="X192" s="38" t="str">
        <f t="shared" si="25"/>
        <v>-</v>
      </c>
      <c r="Y192" s="38" t="str">
        <f t="shared" si="25"/>
        <v>-</v>
      </c>
      <c r="Z192" s="38" t="str">
        <f t="shared" si="25"/>
        <v>-</v>
      </c>
      <c r="AA192" s="28"/>
    </row>
    <row r="193" spans="1:27" s="29" customFormat="1" ht="11.25" x14ac:dyDescent="0.3">
      <c r="A193" s="256"/>
      <c r="B193" s="135" t="s">
        <v>292</v>
      </c>
      <c r="C193" s="135" t="s">
        <v>516</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t="str">
        <f t="shared" si="26"/>
        <v>-</v>
      </c>
      <c r="X193" s="38" t="str">
        <f t="shared" si="26"/>
        <v>-</v>
      </c>
      <c r="Y193" s="38" t="str">
        <f t="shared" si="26"/>
        <v>-</v>
      </c>
      <c r="Z193" s="38" t="str">
        <f t="shared" si="26"/>
        <v>-</v>
      </c>
      <c r="AA193" s="28"/>
    </row>
    <row r="194" spans="1:27" s="29" customFormat="1" ht="11.25" x14ac:dyDescent="0.3">
      <c r="A194" s="256"/>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t="str">
        <f t="shared" si="27"/>
        <v>-</v>
      </c>
      <c r="X194" s="38" t="str">
        <f t="shared" si="27"/>
        <v>-</v>
      </c>
      <c r="Y194" s="38" t="str">
        <f t="shared" si="27"/>
        <v>-</v>
      </c>
      <c r="Z194" s="38" t="str">
        <f t="shared" si="2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3">
      <c r="A23" s="256"/>
      <c r="B23" s="135" t="s">
        <v>349</v>
      </c>
      <c r="C23" s="135" t="s">
        <v>404</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3">
      <c r="A24" s="256"/>
      <c r="B24" s="135" t="s">
        <v>388</v>
      </c>
      <c r="C24" s="135" t="s">
        <v>515</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f>IF('3c AA'!W126="-","-",'3c AA'!W126)</f>
        <v>0</v>
      </c>
      <c r="U29" s="129">
        <f>IF('3c AA'!X126="-","-",'3c AA'!X126)</f>
        <v>1.4870742269298105</v>
      </c>
      <c r="V29" s="129">
        <f>IF('3c AA'!Y126="-","-",'3c AA'!Y126)</f>
        <v>0.70457099735818829</v>
      </c>
      <c r="W29" s="129" t="str">
        <f>IF('3c AA'!Z126="-","-",'3c AA'!Z126)</f>
        <v>-</v>
      </c>
      <c r="X29" s="129" t="str">
        <f>IF('3c AA'!AA126="-","-",'3c AA'!AA126)</f>
        <v>-</v>
      </c>
      <c r="Y29" s="129" t="str">
        <f>IF('3c AA'!AB126="-","-",'3c AA'!AB126)</f>
        <v>-</v>
      </c>
      <c r="Z29" s="129" t="str">
        <f>IF('3c AA'!AC126="-","-",'3c AA'!AC126)</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f>IF('3g CPIH'!P$16="-","-",'3j PAAC PAP'!$G$15*('3g CPIH'!P$16/'3g CPIH'!$G$16))</f>
        <v>3.6441612524461835</v>
      </c>
      <c r="U34" s="129">
        <f>IF('3g CPIH'!Q$16="-","-",'3j PAAC PAP'!$G$15*('3g CPIH'!Q$16/'3g CPIH'!$G$16))</f>
        <v>3.6642577299412915</v>
      </c>
      <c r="V34" s="129">
        <f>IF('3g CPIH'!R$16="-","-",'3j PAAC PAP'!$G$15*('3g CPIH'!R$16/'3g CPIH'!$G$16))</f>
        <v>3.7312459882583173</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3">
      <c r="A35" s="256"/>
      <c r="B35" s="132" t="s">
        <v>349</v>
      </c>
      <c r="C35" s="132" t="s">
        <v>404</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0.27949088093502761</v>
      </c>
      <c r="M35" s="129">
        <f>IF(M30="-","-",SUM(M27:M33)*'3j PAAC PAP'!$G$33)</f>
        <v>0.29611414730823749</v>
      </c>
      <c r="N35" s="129">
        <f>IF(N30="-","-",SUM(N27:N33)*'3j PAAC PAP'!$G$33)</f>
        <v>0.32783394803401605</v>
      </c>
      <c r="O35" s="30"/>
      <c r="P35" s="129">
        <f>IF(P30="-","-",SUM(P27:P33)*'3j PAAC PAP'!$G$33)</f>
        <v>0.32783394803401605</v>
      </c>
      <c r="Q35" s="129">
        <f>IF(Q30="-","-",SUM(Q27:Q33)*'3j PAAC PAP'!$G$33)</f>
        <v>0.33537550117269255</v>
      </c>
      <c r="R35" s="129">
        <f>IF(R30="-","-",SUM(R27:R33)*'3j PAAC PAP'!$G$33)</f>
        <v>0.33679565144396095</v>
      </c>
      <c r="S35" s="129">
        <f>IF(S30="-","-",SUM(S27:S33)*'3j PAAC PAP'!$G$33)</f>
        <v>0.35143785213221235</v>
      </c>
      <c r="T35" s="129">
        <f>IF(T30="-","-",SUM(T27:T33)*'3j PAAC PAP'!$G$33)</f>
        <v>0.35138447678249007</v>
      </c>
      <c r="U35" s="129">
        <f>IF(U30="-","-",SUM(U27:U33)*'3j PAAC PAP'!$G$33)</f>
        <v>0.36550180440378488</v>
      </c>
      <c r="V35" s="129">
        <f>IF(V30="-","-",SUM(V27:V33)*'3j PAAC PAP'!$G$33)</f>
        <v>0.36503769519363272</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3">
      <c r="A36" s="256"/>
      <c r="B36" s="132" t="s">
        <v>388</v>
      </c>
      <c r="C36" s="132" t="s">
        <v>515</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1.2035996933748403</v>
      </c>
      <c r="M36" s="129">
        <f>IF(M30="-","-",SUM(M27:M35)*'3k EBIT'!$E$9)</f>
        <v>1.272165811391702</v>
      </c>
      <c r="N36" s="129">
        <f>IF(N30="-","-",SUM(N27:N35)*'3k EBIT'!$E$9)</f>
        <v>1.4017277936732879</v>
      </c>
      <c r="O36" s="30"/>
      <c r="P36" s="129">
        <f>IF(P30="-","-",SUM(P27:P35)*'3k EBIT'!$E$9)</f>
        <v>1.4017277936732879</v>
      </c>
      <c r="Q36" s="129">
        <f>IF(Q30="-","-",SUM(Q27:Q35)*'3k EBIT'!$E$9)</f>
        <v>1.4331714968197677</v>
      </c>
      <c r="R36" s="129">
        <f>IF(R30="-","-",SUM(R27:R35)*'3k EBIT'!$E$9)</f>
        <v>1.4394650423531219</v>
      </c>
      <c r="S36" s="129">
        <f>IF(S30="-","-",SUM(S27:S35)*'3k EBIT'!$E$9)</f>
        <v>1.4993919653199941</v>
      </c>
      <c r="T36" s="129">
        <f>IF(T30="-","-",SUM(T27:T35)*'3k EBIT'!$E$9)</f>
        <v>1.4993695462995109</v>
      </c>
      <c r="U36" s="129">
        <f>IF(U30="-","-",SUM(U27:U35)*'3k EBIT'!$E$9)</f>
        <v>1.557162245530503</v>
      </c>
      <c r="V36" s="129">
        <f>IF(V30="-","-",SUM(V27:V35)*'3k EBIT'!$E$9)</f>
        <v>1.5565725266247827</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0.7607364936805604</v>
      </c>
      <c r="M37" s="129">
        <f>IF(M32="-","-",SUM(M27:M30,M32:M36)*'3l HAP'!$E$10)</f>
        <v>0.80341854540325564</v>
      </c>
      <c r="N37" s="129">
        <f>IF(N32="-","-",SUM(N27:N30,N32:N36)*'3l HAP'!$E$10)</f>
        <v>0.90325624009054362</v>
      </c>
      <c r="O37" s="30"/>
      <c r="P37" s="129">
        <f>IF(P32="-","-",SUM(P27:P30,P32:P36)*'3l HAP'!$E$10)</f>
        <v>0.90325624009054362</v>
      </c>
      <c r="Q37" s="129">
        <f>IF(Q32="-","-",SUM(Q27:Q30,Q32:Q36)*'3l HAP'!$E$10)</f>
        <v>0.93817401575432191</v>
      </c>
      <c r="R37" s="129">
        <f>IF(R32="-","-",SUM(R27:R30,R32:R36)*'3l HAP'!$E$10)</f>
        <v>0.94302368744345955</v>
      </c>
      <c r="S37" s="129">
        <f>IF(S32="-","-",SUM(S27:S30,S32:S36)*'3l HAP'!$E$10)</f>
        <v>0.9763765775881883</v>
      </c>
      <c r="T37" s="129">
        <f>IF(T32="-","-",SUM(T27:T30,T32:T36)*'3l HAP'!$E$10)</f>
        <v>0.97635930197011889</v>
      </c>
      <c r="U37" s="129">
        <f>IF(U32="-","-",SUM(U27:U30,U32:U36)*'3l HAP'!$E$10)</f>
        <v>1.0000516574143057</v>
      </c>
      <c r="V37" s="129">
        <f>IF(V32="-","-",SUM(V27:V30,V32:V36)*'3l HAP'!$E$10)</f>
        <v>0.99959723262839373</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64.108062610787343</v>
      </c>
      <c r="M38" s="129">
        <f t="shared" si="2"/>
        <v>67.759486225428901</v>
      </c>
      <c r="N38" s="129">
        <f t="shared" si="2"/>
        <v>74.678372802520954</v>
      </c>
      <c r="O38" s="30"/>
      <c r="P38" s="129">
        <f t="shared" ref="P38:Z38" si="3">IF(P32="-","-",SUM(P27:P37))</f>
        <v>74.678372802520954</v>
      </c>
      <c r="Q38" s="129">
        <f t="shared" si="3"/>
        <v>76.368221639162684</v>
      </c>
      <c r="R38" s="129">
        <f t="shared" si="3"/>
        <v>76.704310412630221</v>
      </c>
      <c r="S38" s="129">
        <f t="shared" si="3"/>
        <v>79.891710577191233</v>
      </c>
      <c r="T38" s="129">
        <f t="shared" si="3"/>
        <v>79.890513353614054</v>
      </c>
      <c r="U38" s="129">
        <f t="shared" si="3"/>
        <v>82.955925464825384</v>
      </c>
      <c r="V38" s="129">
        <f t="shared" si="3"/>
        <v>82.924433215716547</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3">
      <c r="A47" s="256"/>
      <c r="B47" s="135" t="s">
        <v>349</v>
      </c>
      <c r="C47" s="135" t="s">
        <v>404</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3">
      <c r="A48" s="256"/>
      <c r="B48" s="135" t="s">
        <v>388</v>
      </c>
      <c r="C48" s="135" t="s">
        <v>515</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f>IF('3c AA'!W128="-","-",'3c AA'!W128)</f>
        <v>0</v>
      </c>
      <c r="U53" s="129">
        <f>IF('3c AA'!X128="-","-",'3c AA'!X128)</f>
        <v>1.4870742269298105</v>
      </c>
      <c r="V53" s="129">
        <f>IF('3c AA'!Y128="-","-",'3c AA'!Y128)</f>
        <v>0.70457099735818829</v>
      </c>
      <c r="W53" s="129" t="str">
        <f>IF('3c AA'!Z128="-","-",'3c AA'!Z128)</f>
        <v>-</v>
      </c>
      <c r="X53" s="129" t="str">
        <f>IF('3c AA'!AA128="-","-",'3c AA'!AA128)</f>
        <v>-</v>
      </c>
      <c r="Y53" s="129" t="str">
        <f>IF('3c AA'!AB128="-","-",'3c AA'!AB128)</f>
        <v>-</v>
      </c>
      <c r="Z53" s="129" t="str">
        <f>IF('3c AA'!AC128="-","-",'3c AA'!AC128)</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 customHeight="1" x14ac:dyDescent="0.3">
      <c r="A58" s="256"/>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f>IF('3g CPIH'!P$16="-","-",'3j PAAC PAP'!$G$15*('3g CPIH'!P$16/'3g CPIH'!$G$16))</f>
        <v>3.6441612524461835</v>
      </c>
      <c r="U58" s="129">
        <f>IF('3g CPIH'!Q$16="-","-",'3j PAAC PAP'!$G$15*('3g CPIH'!Q$16/'3g CPIH'!$G$16))</f>
        <v>3.6642577299412915</v>
      </c>
      <c r="V58" s="129">
        <f>IF('3g CPIH'!R$16="-","-",'3j PAAC PAP'!$G$15*('3g CPIH'!R$16/'3g CPIH'!$G$16))</f>
        <v>3.7312459882583173</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3">
      <c r="A59" s="256"/>
      <c r="B59" s="132" t="s">
        <v>349</v>
      </c>
      <c r="C59" s="132" t="s">
        <v>404</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0.29765853693502764</v>
      </c>
      <c r="M59" s="129">
        <f>IF(M54="-","-",SUM(M51:M57)*'3j PAAC PAP'!$G$33)</f>
        <v>0.30275232930823748</v>
      </c>
      <c r="N59" s="129">
        <f>IF(N54="-","-",SUM(N51:N57)*'3j PAAC PAP'!$G$33)</f>
        <v>0.33447213003401599</v>
      </c>
      <c r="O59" s="30"/>
      <c r="P59" s="129">
        <f>IF(P54="-","-",SUM(P51:P57)*'3j PAAC PAP'!$G$33)</f>
        <v>0.33447213003401599</v>
      </c>
      <c r="Q59" s="129">
        <f>IF(Q54="-","-",SUM(Q51:Q57)*'3j PAAC PAP'!$G$33)</f>
        <v>0.34533277417269254</v>
      </c>
      <c r="R59" s="129">
        <f>IF(R54="-","-",SUM(R51:R57)*'3j PAAC PAP'!$G$33)</f>
        <v>0.346752924443961</v>
      </c>
      <c r="S59" s="129">
        <f>IF(S54="-","-",SUM(S51:S57)*'3j PAAC PAP'!$G$33)</f>
        <v>0.34724531613221238</v>
      </c>
      <c r="T59" s="129">
        <f>IF(T54="-","-",SUM(T51:T57)*'3j PAAC PAP'!$G$33)</f>
        <v>0.3471919407824901</v>
      </c>
      <c r="U59" s="129">
        <f>IF(U54="-","-",SUM(U51:U57)*'3j PAAC PAP'!$G$33)</f>
        <v>0.36113457940378491</v>
      </c>
      <c r="V59" s="129">
        <f>IF(V54="-","-",SUM(V51:V57)*'3j PAAC PAP'!$G$33)</f>
        <v>0.36067047019363274</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3">
      <c r="A60" s="256"/>
      <c r="B60" s="132" t="s">
        <v>388</v>
      </c>
      <c r="C60" s="132" t="s">
        <v>515</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1.2774724925362482</v>
      </c>
      <c r="M60" s="129">
        <f>IF(M54="-","-",SUM(M51:M59)*'3k EBIT'!$E$9)</f>
        <v>1.2991577957006781</v>
      </c>
      <c r="N60" s="129">
        <f>IF(N54="-","-",SUM(N51:N59)*'3k EBIT'!$E$9)</f>
        <v>1.4287197779822638</v>
      </c>
      <c r="O60" s="30"/>
      <c r="P60" s="129">
        <f>IF(P54="-","-",SUM(P51:P59)*'3k EBIT'!$E$9)</f>
        <v>1.4287197779822638</v>
      </c>
      <c r="Q60" s="129">
        <f>IF(Q54="-","-",SUM(Q51:Q59)*'3k EBIT'!$E$9)</f>
        <v>1.4736594732832318</v>
      </c>
      <c r="R60" s="129">
        <f>IF(R54="-","-",SUM(R51:R59)*'3k EBIT'!$E$9)</f>
        <v>1.4799530188165859</v>
      </c>
      <c r="S60" s="129">
        <f>IF(S54="-","-",SUM(S51:S59)*'3k EBIT'!$E$9)</f>
        <v>1.4823443962827465</v>
      </c>
      <c r="T60" s="129">
        <f>IF(T54="-","-",SUM(T51:T59)*'3k EBIT'!$E$9)</f>
        <v>1.4823219772622633</v>
      </c>
      <c r="U60" s="129">
        <f>IF(U54="-","-",SUM(U51:U59)*'3k EBIT'!$E$9)</f>
        <v>1.539404361116703</v>
      </c>
      <c r="V60" s="129">
        <f>IF(V54="-","-",SUM(V51:V59)*'3k EBIT'!$E$9)</f>
        <v>1.538814642210983</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0.76208405798457846</v>
      </c>
      <c r="M61" s="129">
        <f>IF(M56="-","-",SUM(M51:M54,M56:M60)*'3l HAP'!$E$10)</f>
        <v>0.80391092466818526</v>
      </c>
      <c r="N61" s="129">
        <f>IF(N56="-","-",SUM(N51:N54,N56:N60)*'3l HAP'!$E$10)</f>
        <v>0.90374861935547335</v>
      </c>
      <c r="O61" s="30"/>
      <c r="P61" s="129">
        <f>IF(P56="-","-",SUM(P51:P54,P56:P60)*'3l HAP'!$E$10)</f>
        <v>0.90374861935547335</v>
      </c>
      <c r="Q61" s="129">
        <f>IF(Q56="-","-",SUM(Q51:Q54,Q56:Q60)*'3l HAP'!$E$10)</f>
        <v>0.93891258465171645</v>
      </c>
      <c r="R61" s="129">
        <f>IF(R56="-","-",SUM(R51:R54,R56:R60)*'3l HAP'!$E$10)</f>
        <v>0.94376225634085398</v>
      </c>
      <c r="S61" s="129">
        <f>IF(S56="-","-",SUM(S51:S54,S56:S60)*'3l HAP'!$E$10)</f>
        <v>0.97606560121033792</v>
      </c>
      <c r="T61" s="129">
        <f>IF(T56="-","-",SUM(T51:T54,T56:T60)*'3l HAP'!$E$10)</f>
        <v>0.97604832559226873</v>
      </c>
      <c r="U61" s="129">
        <f>IF(U56="-","-",SUM(U51:U54,U56:U60)*'3l HAP'!$E$10)</f>
        <v>0.99972772368737806</v>
      </c>
      <c r="V61" s="129">
        <f>IF(V56="-","-",SUM(V51:V54,V56:V60)*'3l HAP'!$E$10)</f>
        <v>0.99927329890146643</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67.997450630252771</v>
      </c>
      <c r="M62" s="129">
        <f t="shared" si="6"/>
        <v>69.180608771002809</v>
      </c>
      <c r="N62" s="129">
        <f t="shared" si="6"/>
        <v>76.099495348094848</v>
      </c>
      <c r="O62" s="30"/>
      <c r="P62" s="129">
        <f t="shared" ref="P62:Z62" si="7">IF(P56="-","-",SUM(P51:P61))</f>
        <v>76.099495348094848</v>
      </c>
      <c r="Q62" s="129">
        <f t="shared" si="7"/>
        <v>78.499905457523539</v>
      </c>
      <c r="R62" s="129">
        <f t="shared" si="7"/>
        <v>78.835994230991091</v>
      </c>
      <c r="S62" s="129">
        <f t="shared" si="7"/>
        <v>78.994159495776145</v>
      </c>
      <c r="T62" s="129">
        <f t="shared" si="7"/>
        <v>78.99296227219898</v>
      </c>
      <c r="U62" s="129">
        <f t="shared" si="7"/>
        <v>82.020976421684651</v>
      </c>
      <c r="V62" s="129">
        <f t="shared" si="7"/>
        <v>81.989484172575843</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3">
      <c r="A71" s="256"/>
      <c r="B71" s="135" t="s">
        <v>349</v>
      </c>
      <c r="C71" s="135" t="s">
        <v>404</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3">
      <c r="A72" s="256"/>
      <c r="B72" s="135" t="s">
        <v>388</v>
      </c>
      <c r="C72" s="135" t="s">
        <v>515</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f>IF('3c AA'!W130="-","-",'3c AA'!W130)</f>
        <v>0</v>
      </c>
      <c r="U77" s="129">
        <f>IF('3c AA'!X130="-","-",'3c AA'!X130)</f>
        <v>1.4870742269298105</v>
      </c>
      <c r="V77" s="129">
        <f>IF('3c AA'!Y130="-","-",'3c AA'!Y130)</f>
        <v>0.70457099735818829</v>
      </c>
      <c r="W77" s="129" t="str">
        <f>IF('3c AA'!Z130="-","-",'3c AA'!Z130)</f>
        <v>-</v>
      </c>
      <c r="X77" s="129" t="str">
        <f>IF('3c AA'!AA130="-","-",'3c AA'!AA130)</f>
        <v>-</v>
      </c>
      <c r="Y77" s="129" t="str">
        <f>IF('3c AA'!AB130="-","-",'3c AA'!AB130)</f>
        <v>-</v>
      </c>
      <c r="Z77" s="129" t="str">
        <f>IF('3c AA'!AC130="-","-",'3c AA'!AC130)</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f>IF('3g CPIH'!P$16="-","-",'3j PAAC PAP'!$G$15*('3g CPIH'!P$16/'3g CPIH'!$G$16))</f>
        <v>3.6441612524461835</v>
      </c>
      <c r="U82" s="129">
        <f>IF('3g CPIH'!Q$16="-","-",'3j PAAC PAP'!$G$15*('3g CPIH'!Q$16/'3g CPIH'!$G$16))</f>
        <v>3.6642577299412915</v>
      </c>
      <c r="V82" s="129">
        <f>IF('3g CPIH'!R$16="-","-",'3j PAAC PAP'!$G$15*('3g CPIH'!R$16/'3g CPIH'!$G$16))</f>
        <v>3.7312459882583173</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3">
      <c r="A83" s="256"/>
      <c r="B83" s="132" t="s">
        <v>349</v>
      </c>
      <c r="C83" s="132" t="s">
        <v>404</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0.31041083393502761</v>
      </c>
      <c r="M83" s="129">
        <f>IF(M78="-","-",SUM(M75:M81)*'3j PAAC PAP'!$G$33)</f>
        <v>0.33227477030823749</v>
      </c>
      <c r="N83" s="129">
        <f>IF(N78="-","-",SUM(N75:N81)*'3j PAAC PAP'!$G$33)</f>
        <v>0.36399457103401606</v>
      </c>
      <c r="O83" s="30"/>
      <c r="P83" s="129">
        <f>IF(P78="-","-",SUM(P75:P81)*'3j PAAC PAP'!$G$33)</f>
        <v>0.36399457103401606</v>
      </c>
      <c r="Q83" s="129">
        <f>IF(Q78="-","-",SUM(Q75:Q81)*'3j PAAC PAP'!$G$33)</f>
        <v>0.3783489951726926</v>
      </c>
      <c r="R83" s="129">
        <f>IF(R78="-","-",SUM(R75:R81)*'3j PAAC PAP'!$G$33)</f>
        <v>0.37976914544396095</v>
      </c>
      <c r="S83" s="129">
        <f>IF(S78="-","-",SUM(S75:S81)*'3j PAAC PAP'!$G$33)</f>
        <v>0.4097839781322124</v>
      </c>
      <c r="T83" s="129">
        <f>IF(T78="-","-",SUM(T75:T81)*'3j PAAC PAP'!$G$33)</f>
        <v>0.40973060278249013</v>
      </c>
      <c r="U83" s="129">
        <f>IF(U78="-","-",SUM(U75:U81)*'3j PAAC PAP'!$G$33)</f>
        <v>0.40917405440378485</v>
      </c>
      <c r="V83" s="129">
        <f>IF(V78="-","-",SUM(V75:V81)*'3j PAAC PAP'!$G$33)</f>
        <v>0.40870994519363268</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3">
      <c r="A84" s="256"/>
      <c r="B84" s="132" t="s">
        <v>388</v>
      </c>
      <c r="C84" s="132" t="s">
        <v>515</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1.329325515024544</v>
      </c>
      <c r="M84" s="129">
        <f>IF(M78="-","-",SUM(M75:M83)*'3k EBIT'!$E$9)</f>
        <v>1.4192010943379663</v>
      </c>
      <c r="N84" s="129">
        <f>IF(N78="-","-",SUM(N75:N83)*'3k EBIT'!$E$9)</f>
        <v>1.5487630766195519</v>
      </c>
      <c r="O84" s="30"/>
      <c r="P84" s="129">
        <f>IF(P78="-","-",SUM(P75:P83)*'3k EBIT'!$E$9)</f>
        <v>1.5487630766195519</v>
      </c>
      <c r="Q84" s="129">
        <f>IF(Q78="-","-",SUM(Q75:Q83)*'3k EBIT'!$E$9)</f>
        <v>1.60790907945156</v>
      </c>
      <c r="R84" s="129">
        <f>IF(R78="-","-",SUM(R75:R83)*'3k EBIT'!$E$9)</f>
        <v>1.614202624984914</v>
      </c>
      <c r="S84" s="129">
        <f>IF(S78="-","-",SUM(S75:S83)*'3k EBIT'!$E$9)</f>
        <v>1.7366373010883625</v>
      </c>
      <c r="T84" s="129">
        <f>IF(T78="-","-",SUM(T75:T83)*'3k EBIT'!$E$9)</f>
        <v>1.7366148820678793</v>
      </c>
      <c r="U84" s="129">
        <f>IF(U78="-","-",SUM(U75:U83)*'3k EBIT'!$E$9)</f>
        <v>1.7347410896685029</v>
      </c>
      <c r="V84" s="129">
        <f>IF(V78="-","-",SUM(V75:V83)*'3k EBIT'!$E$9)</f>
        <v>1.7341513707627827</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516</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0.76302994446720673</v>
      </c>
      <c r="M85" s="129">
        <f>IF(M80="-","-",SUM(M75:M78,M80:M84)*'3l HAP'!$E$10)</f>
        <v>0.80610071666221483</v>
      </c>
      <c r="N85" s="129">
        <f>IF(N80="-","-",SUM(N75:N78,N80:N84)*'3l HAP'!$E$10)</f>
        <v>0.90593841134950281</v>
      </c>
      <c r="O85" s="30"/>
      <c r="P85" s="129">
        <f>IF(P80="-","-",SUM(P75:P78,P80:P84)*'3l HAP'!$E$10)</f>
        <v>0.90593841134950281</v>
      </c>
      <c r="Q85" s="129">
        <f>IF(Q80="-","-",SUM(Q75:Q78,Q80:Q84)*'3l HAP'!$E$10)</f>
        <v>0.94136152362728809</v>
      </c>
      <c r="R85" s="129">
        <f>IF(R80="-","-",SUM(R75:R78,R80:R84)*'3l HAP'!$E$10)</f>
        <v>0.9462111953164255</v>
      </c>
      <c r="S85" s="129">
        <f>IF(S80="-","-",SUM(S75:S78,S80:S84)*'3l HAP'!$E$10)</f>
        <v>0.98070433217993902</v>
      </c>
      <c r="T85" s="129">
        <f>IF(T80="-","-",SUM(T75:T78,T80:T84)*'3l HAP'!$E$10)</f>
        <v>0.98068705656186983</v>
      </c>
      <c r="U85" s="129">
        <f>IF(U80="-","-",SUM(U75:U78,U80:U84)*'3l HAP'!$E$10)</f>
        <v>1.0032909946835802</v>
      </c>
      <c r="V85" s="129">
        <f>IF(V80="-","-",SUM(V75:V78,V80:V84)*'3l HAP'!$E$10)</f>
        <v>1.0028365698976685</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70.727501836223681</v>
      </c>
      <c r="M86" s="129">
        <f t="shared" si="10"/>
        <v>75.500864302634128</v>
      </c>
      <c r="N86" s="129">
        <f t="shared" si="10"/>
        <v>82.419750879726166</v>
      </c>
      <c r="O86" s="30"/>
      <c r="P86" s="129">
        <f t="shared" ref="P86:Z86" si="11">IF(P80="-","-",SUM(P75:P85))</f>
        <v>82.419750879726166</v>
      </c>
      <c r="Q86" s="129">
        <f t="shared" si="11"/>
        <v>85.568120223667449</v>
      </c>
      <c r="R86" s="129">
        <f t="shared" si="11"/>
        <v>85.904208997134972</v>
      </c>
      <c r="S86" s="129">
        <f t="shared" si="11"/>
        <v>92.382629793551374</v>
      </c>
      <c r="T86" s="129">
        <f t="shared" si="11"/>
        <v>92.381432569974208</v>
      </c>
      <c r="U86" s="129">
        <f t="shared" si="11"/>
        <v>92.30541589623266</v>
      </c>
      <c r="V86" s="129">
        <f t="shared" si="11"/>
        <v>92.273923647123837</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3">
      <c r="A95" s="256"/>
      <c r="B95" s="135" t="s">
        <v>349</v>
      </c>
      <c r="C95" s="135" t="s">
        <v>404</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3">
      <c r="A96" s="256"/>
      <c r="B96" s="135" t="s">
        <v>388</v>
      </c>
      <c r="C96" s="135" t="s">
        <v>515</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f>IF('3c AA'!W132="-","-",'3c AA'!W132)</f>
        <v>0</v>
      </c>
      <c r="U101" s="129">
        <f>IF('3c AA'!X132="-","-",'3c AA'!X132)</f>
        <v>1.4870742269298105</v>
      </c>
      <c r="V101" s="129">
        <f>IF('3c AA'!Y132="-","-",'3c AA'!Y132)</f>
        <v>0.70457099735818829</v>
      </c>
      <c r="W101" s="129" t="str">
        <f>IF('3c AA'!Z132="-","-",'3c AA'!Z132)</f>
        <v>-</v>
      </c>
      <c r="X101" s="129" t="str">
        <f>IF('3c AA'!AA132="-","-",'3c AA'!AA132)</f>
        <v>-</v>
      </c>
      <c r="Y101" s="129" t="str">
        <f>IF('3c AA'!AB132="-","-",'3c AA'!AB132)</f>
        <v>-</v>
      </c>
      <c r="Z101" s="129" t="str">
        <f>IF('3c AA'!AC132="-","-",'3c AA'!AC132)</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f>IF('3g CPIH'!P$16="-","-",'3j PAAC PAP'!$G$15*('3g CPIH'!P$16/'3g CPIH'!$G$16))</f>
        <v>3.6441612524461835</v>
      </c>
      <c r="U106" s="129">
        <f>IF('3g CPIH'!Q$16="-","-",'3j PAAC PAP'!$G$15*('3g CPIH'!Q$16/'3g CPIH'!$G$16))</f>
        <v>3.6642577299412915</v>
      </c>
      <c r="V106" s="129">
        <f>IF('3g CPIH'!R$16="-","-",'3j PAAC PAP'!$G$15*('3g CPIH'!R$16/'3g CPIH'!$G$16))</f>
        <v>3.7312459882583173</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3">
      <c r="A107" s="256"/>
      <c r="B107" s="132" t="s">
        <v>349</v>
      </c>
      <c r="C107" s="132" t="s">
        <v>404</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0.27809336893502762</v>
      </c>
      <c r="M107" s="129">
        <f>IF(M102="-","-",SUM(M99:M105)*'3j PAAC PAP'!$G$33)</f>
        <v>0.29000003230823745</v>
      </c>
      <c r="N107" s="129">
        <f>IF(N102="-","-",SUM(N99:N105)*'3j PAAC PAP'!$G$33)</f>
        <v>0.32171983303401602</v>
      </c>
      <c r="O107" s="30"/>
      <c r="P107" s="129">
        <f>IF(P102="-","-",SUM(P99:P105)*'3j PAAC PAP'!$G$33)</f>
        <v>0.32171983303401602</v>
      </c>
      <c r="Q107" s="129">
        <f>IF(Q102="-","-",SUM(Q99:Q105)*'3j PAAC PAP'!$G$33)</f>
        <v>0.3352008121726926</v>
      </c>
      <c r="R107" s="129">
        <f>IF(R102="-","-",SUM(R99:R105)*'3j PAAC PAP'!$G$33)</f>
        <v>0.33662096244396095</v>
      </c>
      <c r="S107" s="129">
        <f>IF(S102="-","-",SUM(S99:S105)*'3j PAAC PAP'!$G$33)</f>
        <v>0.35423287613221233</v>
      </c>
      <c r="T107" s="129">
        <f>IF(T102="-","-",SUM(T99:T105)*'3j PAAC PAP'!$G$33)</f>
        <v>0.35417950078249005</v>
      </c>
      <c r="U107" s="129">
        <f>IF(U102="-","-",SUM(U99:U105)*'3j PAAC PAP'!$G$33)</f>
        <v>0.37109185240378484</v>
      </c>
      <c r="V107" s="129">
        <f>IF(V102="-","-",SUM(V99:V105)*'3j PAAC PAP'!$G$33)</f>
        <v>0.37062774319363273</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3">
      <c r="A108" s="256"/>
      <c r="B108" s="132" t="s">
        <v>388</v>
      </c>
      <c r="C108" s="132" t="s">
        <v>515</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1.1979171703624243</v>
      </c>
      <c r="M108" s="129">
        <f>IF(M102="-","-",SUM(M99:M107)*'3k EBIT'!$E$9)</f>
        <v>1.2473047732123823</v>
      </c>
      <c r="N108" s="129">
        <f>IF(N102="-","-",SUM(N99:N107)*'3k EBIT'!$E$9)</f>
        <v>1.3768667554939678</v>
      </c>
      <c r="O108" s="30"/>
      <c r="P108" s="129">
        <f>IF(P102="-","-",SUM(P99:P107)*'3k EBIT'!$E$9)</f>
        <v>1.3768667554939678</v>
      </c>
      <c r="Q108" s="129">
        <f>IF(Q102="-","-",SUM(Q99:Q107)*'3k EBIT'!$E$9)</f>
        <v>1.4324611814432158</v>
      </c>
      <c r="R108" s="129">
        <f>IF(R102="-","-",SUM(R99:R107)*'3k EBIT'!$E$9)</f>
        <v>1.4387547269765699</v>
      </c>
      <c r="S108" s="129">
        <f>IF(S102="-","-",SUM(S99:S107)*'3k EBIT'!$E$9)</f>
        <v>1.5107570113448263</v>
      </c>
      <c r="T108" s="129">
        <f>IF(T102="-","-",SUM(T99:T107)*'3k EBIT'!$E$9)</f>
        <v>1.5107345923243432</v>
      </c>
      <c r="U108" s="129">
        <f>IF(U102="-","-",SUM(U99:U107)*'3k EBIT'!$E$9)</f>
        <v>1.5798923375801666</v>
      </c>
      <c r="V108" s="129">
        <f>IF(V102="-","-",SUM(V99:V107)*'3k EBIT'!$E$9)</f>
        <v>1.579302618674447</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0.76063283488794353</v>
      </c>
      <c r="M109" s="129">
        <f>IF(M104="-","-",SUM(M99:M102,M104:M108)*'3l HAP'!$E$10)</f>
        <v>0.8029650381855572</v>
      </c>
      <c r="N109" s="129">
        <f>IF(N104="-","-",SUM(N99:N102,N104:N108)*'3l HAP'!$E$10)</f>
        <v>0.90280273287284529</v>
      </c>
      <c r="O109" s="30"/>
      <c r="P109" s="129">
        <f>IF(P104="-","-",SUM(P99:P102,P104:P108)*'3l HAP'!$E$10)</f>
        <v>0.90280273287284529</v>
      </c>
      <c r="Q109" s="129">
        <f>IF(Q104="-","-",SUM(Q99:Q102,Q104:Q108)*'3l HAP'!$E$10)</f>
        <v>0.93816105840524477</v>
      </c>
      <c r="R109" s="129">
        <f>IF(R104="-","-",SUM(R99:R102,R104:R108)*'3l HAP'!$E$10)</f>
        <v>0.94301073009438241</v>
      </c>
      <c r="S109" s="129">
        <f>IF(S104="-","-",SUM(S99:S102,S104:S108)*'3l HAP'!$E$10)</f>
        <v>0.97658389517342181</v>
      </c>
      <c r="T109" s="129">
        <f>IF(T104="-","-",SUM(T99:T102,T104:T108)*'3l HAP'!$E$10)</f>
        <v>0.97656661955535262</v>
      </c>
      <c r="U109" s="129">
        <f>IF(U104="-","-",SUM(U99:U102,U104:U108)*'3l HAP'!$E$10)</f>
        <v>1.0004662925847725</v>
      </c>
      <c r="V109" s="129">
        <f>IF(V104="-","-",SUM(V99:V102,V104:V108)*'3l HAP'!$E$10)</f>
        <v>1.000011867798861</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63.808878916982309</v>
      </c>
      <c r="M110" s="129">
        <f t="shared" si="14"/>
        <v>66.450557565031886</v>
      </c>
      <c r="N110" s="129">
        <f t="shared" si="14"/>
        <v>73.369444142123925</v>
      </c>
      <c r="O110" s="30"/>
      <c r="P110" s="129">
        <f t="shared" ref="P110:Z110" si="15">IF(P104="-","-",SUM(P99:P109))</f>
        <v>73.369444142123925</v>
      </c>
      <c r="Q110" s="129">
        <f t="shared" si="15"/>
        <v>76.330823677437053</v>
      </c>
      <c r="R110" s="129">
        <f t="shared" si="15"/>
        <v>76.66691245090459</v>
      </c>
      <c r="S110" s="129">
        <f t="shared" si="15"/>
        <v>80.490077964801301</v>
      </c>
      <c r="T110" s="129">
        <f t="shared" si="15"/>
        <v>80.488880741224136</v>
      </c>
      <c r="U110" s="129">
        <f t="shared" si="15"/>
        <v>84.152660240045492</v>
      </c>
      <c r="V110" s="129">
        <f t="shared" si="15"/>
        <v>84.121167990936698</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3">
      <c r="A119" s="256"/>
      <c r="B119" s="135" t="s">
        <v>349</v>
      </c>
      <c r="C119" s="135" t="s">
        <v>404</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3">
      <c r="A120" s="256"/>
      <c r="B120" s="135" t="s">
        <v>388</v>
      </c>
      <c r="C120" s="135" t="s">
        <v>515</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f>IF('3c AA'!W134="-","-",'3c AA'!W134)</f>
        <v>0</v>
      </c>
      <c r="U125" s="129">
        <f>IF('3c AA'!X134="-","-",'3c AA'!X134)</f>
        <v>1.4870742269298105</v>
      </c>
      <c r="V125" s="129">
        <f>IF('3c AA'!Y134="-","-",'3c AA'!Y134)</f>
        <v>0.70457099735818829</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f>IF('3g CPIH'!P$16="-","-",'3j PAAC PAP'!$G$15*('3g CPIH'!P$16/'3g CPIH'!$G$16))</f>
        <v>3.6441612524461835</v>
      </c>
      <c r="U130" s="129">
        <f>IF('3g CPIH'!Q$16="-","-",'3j PAAC PAP'!$G$15*('3g CPIH'!Q$16/'3g CPIH'!$G$16))</f>
        <v>3.6642577299412915</v>
      </c>
      <c r="V130" s="129">
        <f>IF('3g CPIH'!R$16="-","-",'3j PAAC PAP'!$G$15*('3g CPIH'!R$16/'3g CPIH'!$G$16))</f>
        <v>3.7312459882583173</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3">
      <c r="A131" s="256"/>
      <c r="B131" s="132" t="s">
        <v>349</v>
      </c>
      <c r="C131" s="132" t="s">
        <v>404</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0.30254982893502763</v>
      </c>
      <c r="M131" s="129">
        <f>IF(M126="-","-",SUM(M123:M129)*'3j PAAC PAP'!$G$33)</f>
        <v>0.31829965030823748</v>
      </c>
      <c r="N131" s="129">
        <f>IF(N126="-","-",SUM(N123:N129)*'3j PAAC PAP'!$G$33)</f>
        <v>0.35001945103401605</v>
      </c>
      <c r="O131" s="30"/>
      <c r="P131" s="129">
        <f>IF(P126="-","-",SUM(P123:P129)*'3j PAAC PAP'!$G$33)</f>
        <v>0.35001945103401605</v>
      </c>
      <c r="Q131" s="129">
        <f>IF(Q126="-","-",SUM(Q123:Q129)*'3j PAAC PAP'!$G$33)</f>
        <v>0.35738631517269265</v>
      </c>
      <c r="R131" s="129">
        <f>IF(R126="-","-",SUM(R123:R129)*'3j PAAC PAP'!$G$33)</f>
        <v>0.358806465443961</v>
      </c>
      <c r="S131" s="129">
        <f>IF(S126="-","-",SUM(S123:S129)*'3j PAAC PAP'!$G$33)</f>
        <v>0.36960550813221238</v>
      </c>
      <c r="T131" s="129">
        <f>IF(T126="-","-",SUM(T123:T129)*'3j PAAC PAP'!$G$33)</f>
        <v>0.36955213278249011</v>
      </c>
      <c r="U131" s="129">
        <f>IF(U126="-","-",SUM(U123:U129)*'3j PAAC PAP'!$G$33)</f>
        <v>0.38332008240378485</v>
      </c>
      <c r="V131" s="129">
        <f>IF(V126="-","-",SUM(V123:V129)*'3j PAAC PAP'!$G$33)</f>
        <v>0.38285597319363268</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3">
      <c r="A132" s="256"/>
      <c r="B132" s="132" t="s">
        <v>388</v>
      </c>
      <c r="C132" s="132" t="s">
        <v>515</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1.2973613230797043</v>
      </c>
      <c r="M132" s="129">
        <f>IF(M126="-","-",SUM(M123:M131)*'3k EBIT'!$E$9)</f>
        <v>1.3623758642138064</v>
      </c>
      <c r="N132" s="129">
        <f>IF(N126="-","-",SUM(N123:N131)*'3k EBIT'!$E$9)</f>
        <v>1.4919378464953919</v>
      </c>
      <c r="O132" s="30"/>
      <c r="P132" s="129">
        <f>IF(P126="-","-",SUM(P123:P131)*'3k EBIT'!$E$9)</f>
        <v>1.4919378464953919</v>
      </c>
      <c r="Q132" s="129">
        <f>IF(Q126="-","-",SUM(Q123:Q131)*'3k EBIT'!$E$9)</f>
        <v>1.5226712342653201</v>
      </c>
      <c r="R132" s="129">
        <f>IF(R126="-","-",SUM(R123:R131)*'3k EBIT'!$E$9)</f>
        <v>1.5289647797986741</v>
      </c>
      <c r="S132" s="129">
        <f>IF(S126="-","-",SUM(S123:S131)*'3k EBIT'!$E$9)</f>
        <v>1.5732647644814022</v>
      </c>
      <c r="T132" s="129">
        <f>IF(T126="-","-",SUM(T123:T131)*'3k EBIT'!$E$9)</f>
        <v>1.573242345460919</v>
      </c>
      <c r="U132" s="129">
        <f>IF(U126="-","-",SUM(U123:U131)*'3k EBIT'!$E$9)</f>
        <v>1.6296144139388069</v>
      </c>
      <c r="V132" s="129">
        <f>IF(V126="-","-",SUM(V123:V131)*'3k EBIT'!$E$9)</f>
        <v>1.6290246950330867</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0.76244686375873727</v>
      </c>
      <c r="M133" s="129">
        <f>IF(M128="-","-",SUM(M123:M126,M128:M132)*'3l HAP'!$E$10)</f>
        <v>0.80506412873604716</v>
      </c>
      <c r="N133" s="129">
        <f>IF(N128="-","-",SUM(N123:N126,N128:N132)*'3l HAP'!$E$10)</f>
        <v>0.90490182342333503</v>
      </c>
      <c r="O133" s="30"/>
      <c r="P133" s="129">
        <f>IF(P128="-","-",SUM(P123:P126,P128:P132)*'3l HAP'!$E$10)</f>
        <v>0.90490182342333503</v>
      </c>
      <c r="Q133" s="129">
        <f>IF(Q128="-","-",SUM(Q123:Q126,Q128:Q132)*'3l HAP'!$E$10)</f>
        <v>0.93980664173803619</v>
      </c>
      <c r="R133" s="129">
        <f>IF(R128="-","-",SUM(R123:R126,R128:R132)*'3l HAP'!$E$10)</f>
        <v>0.94465631342717382</v>
      </c>
      <c r="S133" s="129">
        <f>IF(S128="-","-",SUM(S123:S126,S128:S132)*'3l HAP'!$E$10)</f>
        <v>0.97772414189220658</v>
      </c>
      <c r="T133" s="129">
        <f>IF(T128="-","-",SUM(T123:T126,T128:T132)*'3l HAP'!$E$10)</f>
        <v>0.97770686627413717</v>
      </c>
      <c r="U133" s="129">
        <f>IF(U128="-","-",SUM(U123:U126,U128:U132)*'3l HAP'!$E$10)</f>
        <v>1.0013733070201696</v>
      </c>
      <c r="V133" s="129">
        <f>IF(V128="-","-",SUM(V123:V126,V128:V132)*'3l HAP'!$E$10)</f>
        <v>1.0009188822342576</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69.044593558570384</v>
      </c>
      <c r="M134" s="129">
        <f t="shared" si="18"/>
        <v>72.509027364583801</v>
      </c>
      <c r="N134" s="129">
        <f t="shared" si="18"/>
        <v>79.42791394167584</v>
      </c>
      <c r="O134" s="30"/>
      <c r="P134" s="129">
        <f t="shared" ref="P134:Z134" si="19">IF(P128="-","-",SUM(P123:P133))</f>
        <v>79.42791394167584</v>
      </c>
      <c r="Q134" s="129">
        <f t="shared" si="19"/>
        <v>81.080364816591953</v>
      </c>
      <c r="R134" s="129">
        <f t="shared" si="19"/>
        <v>81.41645359005949</v>
      </c>
      <c r="S134" s="129">
        <f t="shared" si="19"/>
        <v>83.781098596656676</v>
      </c>
      <c r="T134" s="129">
        <f t="shared" si="19"/>
        <v>83.779901373079497</v>
      </c>
      <c r="U134" s="129">
        <f t="shared" si="19"/>
        <v>86.770517560839551</v>
      </c>
      <c r="V134" s="129">
        <f t="shared" si="19"/>
        <v>86.739025311730714</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 customHeight="1" x14ac:dyDescent="0.3">
      <c r="A142" s="256"/>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3">
      <c r="A143" s="256"/>
      <c r="B143" s="135" t="s">
        <v>349</v>
      </c>
      <c r="C143" s="135" t="s">
        <v>404</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3">
      <c r="A144" s="256"/>
      <c r="B144" s="135" t="s">
        <v>388</v>
      </c>
      <c r="C144" s="135" t="s">
        <v>515</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f>IF('3c AA'!W136="-","-",'3c AA'!W136)</f>
        <v>0</v>
      </c>
      <c r="U149" s="129">
        <f>IF('3c AA'!X136="-","-",'3c AA'!X136)</f>
        <v>1.4870742269298105</v>
      </c>
      <c r="V149" s="129">
        <f>IF('3c AA'!Y136="-","-",'3c AA'!Y136)</f>
        <v>0.70457099735818829</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f>IF('3g CPIH'!P$16="-","-",'3j PAAC PAP'!$G$15*('3g CPIH'!P$16/'3g CPIH'!$G$16))</f>
        <v>3.6441612524461835</v>
      </c>
      <c r="U154" s="129">
        <f>IF('3g CPIH'!Q$16="-","-",'3j PAAC PAP'!$G$15*('3g CPIH'!Q$16/'3g CPIH'!$G$16))</f>
        <v>3.6642577299412915</v>
      </c>
      <c r="V154" s="129">
        <f>IF('3g CPIH'!R$16="-","-",'3j PAAC PAP'!$G$15*('3g CPIH'!R$16/'3g CPIH'!$G$16))</f>
        <v>3.7312459882583173</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3">
      <c r="A155" s="256"/>
      <c r="B155" s="132" t="s">
        <v>349</v>
      </c>
      <c r="C155" s="132" t="s">
        <v>404</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0.31425399193502762</v>
      </c>
      <c r="M155" s="129">
        <f>IF(M150="-","-",SUM(M147:M153)*'3j PAAC PAP'!$G$33)</f>
        <v>0.32878099030823749</v>
      </c>
      <c r="N155" s="129">
        <f>IF(N150="-","-",SUM(N147:N153)*'3j PAAC PAP'!$G$33)</f>
        <v>0.360500791034016</v>
      </c>
      <c r="O155" s="30"/>
      <c r="P155" s="129">
        <f>IF(P150="-","-",SUM(P147:P153)*'3j PAAC PAP'!$G$33)</f>
        <v>0.360500791034016</v>
      </c>
      <c r="Q155" s="129">
        <f>IF(Q150="-","-",SUM(Q147:Q153)*'3j PAAC PAP'!$G$33)</f>
        <v>0.38201746417269267</v>
      </c>
      <c r="R155" s="129">
        <f>IF(R150="-","-",SUM(R147:R153)*'3j PAAC PAP'!$G$33)</f>
        <v>0.38343761444396102</v>
      </c>
      <c r="S155" s="129">
        <f>IF(S150="-","-",SUM(S147:S153)*'3j PAAC PAP'!$G$33)</f>
        <v>0.41188024613221236</v>
      </c>
      <c r="T155" s="129">
        <f>IF(T150="-","-",SUM(T147:T153)*'3j PAAC PAP'!$G$33)</f>
        <v>0.41182687078249008</v>
      </c>
      <c r="U155" s="129">
        <f>IF(U150="-","-",SUM(U147:U153)*'3j PAAC PAP'!$G$33)</f>
        <v>0.41511348040378487</v>
      </c>
      <c r="V155" s="129">
        <f>IF(V150="-","-",SUM(V147:V153)*'3j PAAC PAP'!$G$33)</f>
        <v>0.41464937119363271</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3">
      <c r="A156" s="256"/>
      <c r="B156" s="132" t="s">
        <v>388</v>
      </c>
      <c r="C156" s="132" t="s">
        <v>515</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1.3449524533086883</v>
      </c>
      <c r="M156" s="129">
        <f>IF(M150="-","-",SUM(M147:M155)*'3k EBIT'!$E$9)</f>
        <v>1.4049947868069261</v>
      </c>
      <c r="N156" s="129">
        <f>IF(N150="-","-",SUM(N147:N155)*'3k EBIT'!$E$9)</f>
        <v>1.5345567690885118</v>
      </c>
      <c r="O156" s="30"/>
      <c r="P156" s="129">
        <f>IF(P150="-","-",SUM(P147:P155)*'3k EBIT'!$E$9)</f>
        <v>1.5345567690885118</v>
      </c>
      <c r="Q156" s="129">
        <f>IF(Q150="-","-",SUM(Q147:Q155)*'3k EBIT'!$E$9)</f>
        <v>1.6228257023591521</v>
      </c>
      <c r="R156" s="129">
        <f>IF(R150="-","-",SUM(R147:R155)*'3k EBIT'!$E$9)</f>
        <v>1.6291192478925061</v>
      </c>
      <c r="S156" s="129">
        <f>IF(S150="-","-",SUM(S147:S155)*'3k EBIT'!$E$9)</f>
        <v>1.7451610856069864</v>
      </c>
      <c r="T156" s="129">
        <f>IF(T150="-","-",SUM(T147:T155)*'3k EBIT'!$E$9)</f>
        <v>1.7451386665865032</v>
      </c>
      <c r="U156" s="129">
        <f>IF(U150="-","-",SUM(U147:U155)*'3k EBIT'!$E$9)</f>
        <v>1.7588918124712709</v>
      </c>
      <c r="V156" s="129">
        <f>IF(V150="-","-",SUM(V147:V155)*'3k EBIT'!$E$9)</f>
        <v>1.7583020935655507</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0.76331500614690273</v>
      </c>
      <c r="M157" s="129">
        <f>IF(M152="-","-",SUM(M147:M150,M152:M156)*'3l HAP'!$E$10)</f>
        <v>0.80584156968067289</v>
      </c>
      <c r="N157" s="129">
        <f>IF(N152="-","-",SUM(N147:N150,N152:N156)*'3l HAP'!$E$10)</f>
        <v>0.90567926436796087</v>
      </c>
      <c r="O157" s="30"/>
      <c r="P157" s="129">
        <f>IF(P152="-","-",SUM(P147:P150,P152:P156)*'3l HAP'!$E$10)</f>
        <v>0.90567926436796087</v>
      </c>
      <c r="Q157" s="129">
        <f>IF(Q152="-","-",SUM(Q147:Q150,Q152:Q156)*'3l HAP'!$E$10)</f>
        <v>0.94163362795790695</v>
      </c>
      <c r="R157" s="129">
        <f>IF(R152="-","-",SUM(R147:R150,R152:R156)*'3l HAP'!$E$10)</f>
        <v>0.9464832996470447</v>
      </c>
      <c r="S157" s="129">
        <f>IF(S152="-","-",SUM(S147:S150,S152:S156)*'3l HAP'!$E$10)</f>
        <v>0.9808598203688641</v>
      </c>
      <c r="T157" s="129">
        <f>IF(T152="-","-",SUM(T147:T150,T152:T156)*'3l HAP'!$E$10)</f>
        <v>0.98084254475079491</v>
      </c>
      <c r="U157" s="129">
        <f>IF(U152="-","-",SUM(U147:U150,U152:U156)*'3l HAP'!$E$10)</f>
        <v>1.0037315445522015</v>
      </c>
      <c r="V157" s="129">
        <f>IF(V152="-","-",SUM(V147:V150,V152:V156)*'3l HAP'!$E$10)</f>
        <v>1.0032771197662895</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71.550256994187535</v>
      </c>
      <c r="M158" s="129">
        <f t="shared" si="22"/>
        <v>74.752905068121535</v>
      </c>
      <c r="N158" s="129">
        <f t="shared" si="22"/>
        <v>81.671791645213588</v>
      </c>
      <c r="O158" s="30"/>
      <c r="P158" s="129">
        <f t="shared" ref="P158:Z158" si="23">IF(P152="-","-",SUM(P147:P157))</f>
        <v>81.671791645213588</v>
      </c>
      <c r="Q158" s="129">
        <f t="shared" si="23"/>
        <v>86.353477419905673</v>
      </c>
      <c r="R158" s="129">
        <f t="shared" si="23"/>
        <v>86.689566193373196</v>
      </c>
      <c r="S158" s="129">
        <f t="shared" si="23"/>
        <v>92.831405334258903</v>
      </c>
      <c r="T158" s="129">
        <f t="shared" si="23"/>
        <v>92.830208110681738</v>
      </c>
      <c r="U158" s="129">
        <f t="shared" si="23"/>
        <v>93.576946594904044</v>
      </c>
      <c r="V158" s="129">
        <f t="shared" si="23"/>
        <v>93.545454345795221</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3">
      <c r="A167" s="256"/>
      <c r="B167" s="135" t="s">
        <v>349</v>
      </c>
      <c r="C167" s="135" t="s">
        <v>404</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3">
      <c r="A168" s="256"/>
      <c r="B168" s="135" t="s">
        <v>388</v>
      </c>
      <c r="C168" s="135" t="s">
        <v>515</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f>IF('3c AA'!W138="-","-",'3c AA'!W138)</f>
        <v>0</v>
      </c>
      <c r="U173" s="129">
        <f>IF('3c AA'!X138="-","-",'3c AA'!X138)</f>
        <v>1.4870742269298105</v>
      </c>
      <c r="V173" s="129">
        <f>IF('3c AA'!Y138="-","-",'3c AA'!Y138)</f>
        <v>0.70457099735818829</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 customHeight="1" x14ac:dyDescent="0.3">
      <c r="A178" s="256"/>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f>IF('3g CPIH'!P$16="-","-",'3j PAAC PAP'!$G$15*('3g CPIH'!P$16/'3g CPIH'!$G$16))</f>
        <v>3.6441612524461835</v>
      </c>
      <c r="U178" s="129">
        <f>IF('3g CPIH'!Q$16="-","-",'3j PAAC PAP'!$G$15*('3g CPIH'!Q$16/'3g CPIH'!$G$16))</f>
        <v>3.6642577299412915</v>
      </c>
      <c r="V178" s="129">
        <f>IF('3g CPIH'!R$16="-","-",'3j PAAC PAP'!$G$15*('3g CPIH'!R$16/'3g CPIH'!$G$16))</f>
        <v>3.7312459882583173</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3">
      <c r="A179" s="256"/>
      <c r="B179" s="132" t="s">
        <v>349</v>
      </c>
      <c r="C179" s="132" t="s">
        <v>404</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0.36753413693502762</v>
      </c>
      <c r="M179" s="129">
        <f>IF(M174="-","-",SUM(M171:M177)*'3j PAAC PAP'!$G$33)</f>
        <v>0.37839266630823748</v>
      </c>
      <c r="N179" s="129">
        <f>IF(N174="-","-",SUM(N171:N177)*'3j PAAC PAP'!$G$33)</f>
        <v>0.41011246703401605</v>
      </c>
      <c r="O179" s="30"/>
      <c r="P179" s="129">
        <f>IF(P174="-","-",SUM(P171:P177)*'3j PAAC PAP'!$G$33)</f>
        <v>0.41011246703401605</v>
      </c>
      <c r="Q179" s="129">
        <f>IF(Q174="-","-",SUM(Q171:Q177)*'3j PAAC PAP'!$G$33)</f>
        <v>0.39773947417269262</v>
      </c>
      <c r="R179" s="129">
        <f>IF(R174="-","-",SUM(R171:R177)*'3j PAAC PAP'!$G$33)</f>
        <v>0.39915962444396097</v>
      </c>
      <c r="S179" s="129">
        <f>IF(S174="-","-",SUM(S171:S177)*'3j PAAC PAP'!$G$33)</f>
        <v>0.41030804513221236</v>
      </c>
      <c r="T179" s="129">
        <f>IF(T174="-","-",SUM(T171:T177)*'3j PAAC PAP'!$G$33)</f>
        <v>0.41025466978249014</v>
      </c>
      <c r="U179" s="129">
        <f>IF(U174="-","-",SUM(U171:U177)*'3j PAAC PAP'!$G$33)</f>
        <v>0.42437199740378484</v>
      </c>
      <c r="V179" s="129">
        <f>IF(V174="-","-",SUM(V171:V177)*'3j PAAC PAP'!$G$33)</f>
        <v>0.42390788819363268</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35">
      <c r="A180" s="256"/>
      <c r="B180" s="132" t="s">
        <v>388</v>
      </c>
      <c r="C180" s="178" t="s">
        <v>515</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1.5615986431570479</v>
      </c>
      <c r="M180" s="129">
        <f>IF(M174="-","-",SUM(M171:M179)*'3k EBIT'!$E$9)</f>
        <v>1.6067243537476945</v>
      </c>
      <c r="N180" s="129">
        <f>IF(N174="-","-",SUM(N171:N179)*'3k EBIT'!$E$9)</f>
        <v>1.7362863360292797</v>
      </c>
      <c r="O180" s="30"/>
      <c r="P180" s="129">
        <f>IF(P174="-","-",SUM(P171:P179)*'3k EBIT'!$E$9)</f>
        <v>1.7362863360292797</v>
      </c>
      <c r="Q180" s="129">
        <f>IF(Q174="-","-",SUM(Q171:Q179)*'3k EBIT'!$E$9)</f>
        <v>1.6867540862488322</v>
      </c>
      <c r="R180" s="129">
        <f>IF(R174="-","-",SUM(R171:R179)*'3k EBIT'!$E$9)</f>
        <v>1.6930476317821861</v>
      </c>
      <c r="S180" s="129">
        <f>IF(S174="-","-",SUM(S171:S179)*'3k EBIT'!$E$9)</f>
        <v>1.7387682472180181</v>
      </c>
      <c r="T180" s="129">
        <f>IF(T174="-","-",SUM(T171:T179)*'3k EBIT'!$E$9)</f>
        <v>1.7387458281975352</v>
      </c>
      <c r="U180" s="129">
        <f>IF(U174="-","-",SUM(U171:U179)*'3k EBIT'!$E$9)</f>
        <v>1.7965385274285268</v>
      </c>
      <c r="V180" s="129">
        <f>IF(V174="-","-",SUM(V171:V179)*'3k EBIT'!$E$9)</f>
        <v>1.7959488085228068</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0.76726699761541772</v>
      </c>
      <c r="M181" s="129">
        <f>IF(M176="-","-",SUM(M171:M174,M176:M180)*'3l HAP'!$E$10)</f>
        <v>0.80952145681856869</v>
      </c>
      <c r="N181" s="129">
        <f>IF(N176="-","-",SUM(N171:N174,N176:N180)*'3l HAP'!$E$10)</f>
        <v>0.90935915150585678</v>
      </c>
      <c r="O181" s="30"/>
      <c r="P181" s="129">
        <f>IF(P176="-","-",SUM(P171:P174,P176:P180)*'3l HAP'!$E$10)</f>
        <v>0.90935915150585678</v>
      </c>
      <c r="Q181" s="129">
        <f>IF(Q176="-","-",SUM(Q171:Q174,Q176:Q180)*'3l HAP'!$E$10)</f>
        <v>0.94279978937484576</v>
      </c>
      <c r="R181" s="129">
        <f>IF(R176="-","-",SUM(R171:R174,R176:R180)*'3l HAP'!$E$10)</f>
        <v>0.94764946106398351</v>
      </c>
      <c r="S181" s="129">
        <f>IF(S176="-","-",SUM(S171:S174,S176:S180)*'3l HAP'!$E$10)</f>
        <v>0.98074320422717032</v>
      </c>
      <c r="T181" s="129">
        <f>IF(T176="-","-",SUM(T171:T174,T176:T180)*'3l HAP'!$E$10)</f>
        <v>0.98072592860910102</v>
      </c>
      <c r="U181" s="129">
        <f>IF(U176="-","-",SUM(U171:U174,U176:U180)*'3l HAP'!$E$10)</f>
        <v>1.0044182840532874</v>
      </c>
      <c r="V181" s="129">
        <f>IF(V176="-","-",SUM(V171:V174,V176:V180)*'3l HAP'!$E$10)</f>
        <v>1.0039638592673759</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82.956635320504404</v>
      </c>
      <c r="M182" s="129">
        <f t="shared" si="26"/>
        <v>85.373926198200223</v>
      </c>
      <c r="N182" s="129">
        <f t="shared" si="26"/>
        <v>92.292812775292248</v>
      </c>
      <c r="O182" s="30"/>
      <c r="P182" s="129">
        <f t="shared" ref="P182:Z182" si="27">IF(P176="-","-",SUM(P171:P181))</f>
        <v>92.292812775292248</v>
      </c>
      <c r="Q182" s="129">
        <f t="shared" si="27"/>
        <v>89.719293975212281</v>
      </c>
      <c r="R182" s="129">
        <f t="shared" si="27"/>
        <v>90.055382748679833</v>
      </c>
      <c r="S182" s="129">
        <f t="shared" si="27"/>
        <v>92.494823678728238</v>
      </c>
      <c r="T182" s="129">
        <f t="shared" si="27"/>
        <v>92.493626455151087</v>
      </c>
      <c r="U182" s="129">
        <f t="shared" si="27"/>
        <v>95.559038566362375</v>
      </c>
      <c r="V182" s="129">
        <f t="shared" si="27"/>
        <v>95.527546317253567</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3">
      <c r="A22" s="256"/>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3">
      <c r="A23" s="256"/>
      <c r="B23" s="135" t="s">
        <v>349</v>
      </c>
      <c r="C23" s="135" t="s">
        <v>404</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3">
      <c r="A24" s="256"/>
      <c r="B24" s="135" t="s">
        <v>388</v>
      </c>
      <c r="C24" s="135" t="s">
        <v>515</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f>IF('3c AA'!W98="-","-",'3c AA'!W98)</f>
        <v>0</v>
      </c>
      <c r="U29" s="129">
        <f>IF('3c AA'!X98="-","-",'3c AA'!X98)</f>
        <v>1.4870742269298105</v>
      </c>
      <c r="V29" s="129">
        <f>IF('3c AA'!Y98="-","-",'3c AA'!Y98)</f>
        <v>0.70457099735818829</v>
      </c>
      <c r="W29" s="129" t="str">
        <f>IF('3c AA'!Z98="-","-",'3c AA'!Z98)</f>
        <v>-</v>
      </c>
      <c r="X29" s="129" t="str">
        <f>IF('3c AA'!AA98="-","-",'3c AA'!AA98)</f>
        <v>-</v>
      </c>
      <c r="Y29" s="129" t="str">
        <f>IF('3c AA'!AB98="-","-",'3c AA'!AB98)</f>
        <v>-</v>
      </c>
      <c r="Z29" s="129" t="str">
        <f>IF('3c AA'!AC98="-","-",'3c AA'!AC98)</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25" x14ac:dyDescent="0.3">
      <c r="A34" s="256"/>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f>IF('3g CPIH'!P$16="-","-",'3j PAAC PAP'!$G$13*('3g CPIH'!P$16/'3g CPIH'!$G$16))</f>
        <v>14.633493542074362</v>
      </c>
      <c r="U34" s="129">
        <f>IF('3g CPIH'!Q$16="-","-",'3j PAAC PAP'!$G$13*('3g CPIH'!Q$16/'3g CPIH'!$G$16))</f>
        <v>14.714192954990214</v>
      </c>
      <c r="V34" s="129">
        <f>IF('3g CPIH'!R$16="-","-",'3j PAAC PAP'!$G$13*('3g CPIH'!R$16/'3g CPIH'!$G$16))</f>
        <v>14.983190998043053</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3">
      <c r="A35" s="256"/>
      <c r="B35" s="132" t="s">
        <v>349</v>
      </c>
      <c r="C35" s="132" t="s">
        <v>404</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3.3814542351988797</v>
      </c>
      <c r="M35" s="129">
        <f>IF(M30="-","-",SUM(M27:M33)*'3j PAAC PAP'!$G$31)</f>
        <v>3.5825728344622192</v>
      </c>
      <c r="N35" s="129">
        <f>IF(N30="-","-",SUM(N27:N33)*'3j PAAC PAP'!$G$31)</f>
        <v>3.9663386809364112</v>
      </c>
      <c r="O35" s="30"/>
      <c r="P35" s="129">
        <f>IF(P30="-","-",SUM(P27:P33)*'3j PAAC PAP'!$G$31)</f>
        <v>3.9663386809364112</v>
      </c>
      <c r="Q35" s="129">
        <f>IF(Q30="-","-",SUM(Q27:Q33)*'3j PAAC PAP'!$G$31)</f>
        <v>4.0575810739455882</v>
      </c>
      <c r="R35" s="129">
        <f>IF(R30="-","-",SUM(R27:R33)*'3j PAAC PAP'!$G$31)</f>
        <v>4.074762933809259</v>
      </c>
      <c r="S35" s="129">
        <f>IF(S30="-","-",SUM(S27:S33)*'3j PAAC PAP'!$G$31)</f>
        <v>4.2519133702180572</v>
      </c>
      <c r="T35" s="129">
        <f>IF(T30="-","-",SUM(T27:T33)*'3j PAAC PAP'!$G$31)</f>
        <v>4.2512676020922067</v>
      </c>
      <c r="U35" s="129">
        <f>IF(U30="-","-",SUM(U27:U33)*'3j PAAC PAP'!$G$31)</f>
        <v>4.4220677982024146</v>
      </c>
      <c r="V35" s="129">
        <f>IF(V30="-","-",SUM(V27:V33)*'3j PAAC PAP'!$G$31)</f>
        <v>4.4164527167764529</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3">
      <c r="A36" s="256"/>
      <c r="B36" s="132" t="s">
        <v>388</v>
      </c>
      <c r="C36" s="132" t="s">
        <v>515</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1.4661517148022187</v>
      </c>
      <c r="M36" s="129">
        <f>IF(M30="-","-",SUM(M27:M35)*'3k EBIT'!$E$9)</f>
        <v>1.5412255325595692</v>
      </c>
      <c r="N36" s="129">
        <f>IF(N30="-","-",SUM(N27:N35)*'3k EBIT'!$E$9)</f>
        <v>1.6793665791350536</v>
      </c>
      <c r="O36" s="30"/>
      <c r="P36" s="129">
        <f>IF(P30="-","-",SUM(P27:P35)*'3k EBIT'!$E$9)</f>
        <v>1.6793665791350536</v>
      </c>
      <c r="Q36" s="129">
        <f>IF(Q30="-","-",SUM(Q27:Q35)*'3k EBIT'!$E$9)</f>
        <v>1.7147789154546029</v>
      </c>
      <c r="R36" s="129">
        <f>IF(R30="-","-",SUM(R27:R35)*'3k EBIT'!$E$9)</f>
        <v>1.722942743983648</v>
      </c>
      <c r="S36" s="129">
        <f>IF(S30="-","-",SUM(S27:S35)*'3k EBIT'!$E$9)</f>
        <v>1.7871908841131852</v>
      </c>
      <c r="T36" s="129">
        <f>IF(T30="-","-",SUM(T27:T35)*'3k EBIT'!$E$9)</f>
        <v>1.7877438704560282</v>
      </c>
      <c r="U36" s="129">
        <f>IF(U30="-","-",SUM(U27:U35)*'3k EBIT'!$E$9)</f>
        <v>1.8497449611371422</v>
      </c>
      <c r="V36" s="129">
        <f>IF(V30="-","-",SUM(V27:V35)*'3k EBIT'!$E$9)</f>
        <v>1.8529680037123093</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0.96305347041396172</v>
      </c>
      <c r="M37" s="129">
        <f>IF(M32="-","-",SUM(M27:M30,M32:M36)*'3l HAP'!$E$10)</f>
        <v>1.0107502164811395</v>
      </c>
      <c r="N37" s="129">
        <f>IF(N32="-","-",SUM(N27:N30,N32:N36)*'3l HAP'!$E$10)</f>
        <v>1.1171987547707998</v>
      </c>
      <c r="O37" s="30"/>
      <c r="P37" s="129">
        <f>IF(P32="-","-",SUM(P27:P30,P32:P36)*'3l HAP'!$E$10)</f>
        <v>1.1171987547707998</v>
      </c>
      <c r="Q37" s="129">
        <f>IF(Q32="-","-",SUM(Q27:Q30,Q32:Q36)*'3l HAP'!$E$10)</f>
        <v>1.1551746743443991</v>
      </c>
      <c r="R37" s="129">
        <f>IF(R32="-","-",SUM(R27:R30,R32:R36)*'3l HAP'!$E$10)</f>
        <v>1.1614655461403458</v>
      </c>
      <c r="S37" s="129">
        <f>IF(S32="-","-",SUM(S27:S30,S32:S36)*'3l HAP'!$E$10)</f>
        <v>1.1981482738822329</v>
      </c>
      <c r="T37" s="129">
        <f>IF(T32="-","-",SUM(T27:T30,T32:T36)*'3l HAP'!$E$10)</f>
        <v>1.1985743933402004</v>
      </c>
      <c r="U37" s="129">
        <f>IF(U32="-","-",SUM(U27:U30,U32:U36)*'3l HAP'!$E$10)</f>
        <v>1.2255096452986494</v>
      </c>
      <c r="V37" s="129">
        <f>IF(V32="-","-",SUM(V27:V30,V32:V36)*'3l HAP'!$E$10)</f>
        <v>1.2279932530276845</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78.128901323290265</v>
      </c>
      <c r="M38" s="129">
        <f t="shared" si="2"/>
        <v>82.127850003458775</v>
      </c>
      <c r="N38" s="129">
        <f t="shared" si="2"/>
        <v>89.504876937326628</v>
      </c>
      <c r="O38" s="30"/>
      <c r="P38" s="129">
        <f t="shared" ref="P38:Z38" si="3">IF(P32="-","-",SUM(P27:P37))</f>
        <v>89.504876937326628</v>
      </c>
      <c r="Q38" s="129">
        <f t="shared" si="3"/>
        <v>91.40665926176321</v>
      </c>
      <c r="R38" s="129">
        <f t="shared" si="3"/>
        <v>91.842625141819994</v>
      </c>
      <c r="S38" s="129">
        <f t="shared" si="3"/>
        <v>95.260787532282151</v>
      </c>
      <c r="T38" s="129">
        <f t="shared" si="3"/>
        <v>95.290318184078558</v>
      </c>
      <c r="U38" s="129">
        <f t="shared" si="3"/>
        <v>98.580467387163907</v>
      </c>
      <c r="V38" s="129">
        <f t="shared" si="3"/>
        <v>98.752584744570925</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25" x14ac:dyDescent="0.3">
      <c r="A46" s="256"/>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3">
      <c r="A47" s="256"/>
      <c r="B47" s="135" t="s">
        <v>349</v>
      </c>
      <c r="C47" s="135" t="s">
        <v>404</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3">
      <c r="A48" s="256"/>
      <c r="B48" s="135" t="s">
        <v>388</v>
      </c>
      <c r="C48" s="135" t="s">
        <v>515</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f>IF('3c AA'!W100="-","-",'3c AA'!W100)</f>
        <v>0</v>
      </c>
      <c r="U53" s="129">
        <f>IF('3c AA'!X100="-","-",'3c AA'!X100)</f>
        <v>1.4870742269298105</v>
      </c>
      <c r="V53" s="129">
        <f>IF('3c AA'!Y100="-","-",'3c AA'!Y100)</f>
        <v>0.70457099735818829</v>
      </c>
      <c r="W53" s="129" t="str">
        <f>IF('3c AA'!Z100="-","-",'3c AA'!Z100)</f>
        <v>-</v>
      </c>
      <c r="X53" s="129" t="str">
        <f>IF('3c AA'!AA100="-","-",'3c AA'!AA100)</f>
        <v>-</v>
      </c>
      <c r="Y53" s="129" t="str">
        <f>IF('3c AA'!AB100="-","-",'3c AA'!AB100)</f>
        <v>-</v>
      </c>
      <c r="Z53" s="129" t="str">
        <f>IF('3c AA'!AC100="-","-",'3c AA'!AC100)</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 customHeight="1" x14ac:dyDescent="0.3">
      <c r="A58" s="256"/>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f>IF('3g CPIH'!P$16="-","-",'3j PAAC PAP'!$G$13*('3g CPIH'!P$16/'3g CPIH'!$G$16))</f>
        <v>14.633493542074362</v>
      </c>
      <c r="U58" s="129">
        <f>IF('3g CPIH'!Q$16="-","-",'3j PAAC PAP'!$G$13*('3g CPIH'!Q$16/'3g CPIH'!$G$16))</f>
        <v>14.714192954990214</v>
      </c>
      <c r="V58" s="129">
        <f>IF('3g CPIH'!R$16="-","-",'3j PAAC PAP'!$G$13*('3g CPIH'!R$16/'3g CPIH'!$G$16))</f>
        <v>14.983190998043053</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3">
      <c r="A59" s="256"/>
      <c r="B59" s="132" t="s">
        <v>349</v>
      </c>
      <c r="C59" s="132" t="s">
        <v>404</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3.6012578191988798</v>
      </c>
      <c r="M59" s="129">
        <f>IF(M54="-","-",SUM(M51:M57)*'3j PAAC PAP'!$G$31)</f>
        <v>3.6628856824622189</v>
      </c>
      <c r="N59" s="129">
        <f>IF(N54="-","-",SUM(N51:N57)*'3j PAAC PAP'!$G$31)</f>
        <v>4.04665152893641</v>
      </c>
      <c r="O59" s="30"/>
      <c r="P59" s="129">
        <f>IF(P54="-","-",SUM(P51:P57)*'3j PAAC PAP'!$G$31)</f>
        <v>4.04665152893641</v>
      </c>
      <c r="Q59" s="129">
        <f>IF(Q54="-","-",SUM(Q51:Q57)*'3j PAAC PAP'!$G$31)</f>
        <v>4.1780503459455884</v>
      </c>
      <c r="R59" s="129">
        <f>IF(R54="-","-",SUM(R51:R57)*'3j PAAC PAP'!$G$31)</f>
        <v>4.1952322058092593</v>
      </c>
      <c r="S59" s="129">
        <f>IF(S54="-","-",SUM(S51:S57)*'3j PAAC PAP'!$G$31)</f>
        <v>4.2011894662180573</v>
      </c>
      <c r="T59" s="129">
        <f>IF(T54="-","-",SUM(T51:T57)*'3j PAAC PAP'!$G$31)</f>
        <v>4.2005436980922077</v>
      </c>
      <c r="U59" s="129">
        <f>IF(U54="-","-",SUM(U51:U57)*'3j PAAC PAP'!$G$31)</f>
        <v>4.369230398202415</v>
      </c>
      <c r="V59" s="129">
        <f>IF(V54="-","-",SUM(V51:V57)*'3j PAAC PAP'!$G$31)</f>
        <v>4.3636153167764533</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3">
      <c r="A60" s="256"/>
      <c r="B60" s="132" t="s">
        <v>388</v>
      </c>
      <c r="C60" s="132" t="s">
        <v>515</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1.5439297986171305</v>
      </c>
      <c r="M60" s="129">
        <f>IF(M54="-","-",SUM(M51:M59)*'3k EBIT'!$E$9)</f>
        <v>1.569644447799633</v>
      </c>
      <c r="N60" s="129">
        <f>IF(N54="-","-",SUM(N51:N59)*'3k EBIT'!$E$9)</f>
        <v>1.7077854943751172</v>
      </c>
      <c r="O60" s="30"/>
      <c r="P60" s="129">
        <f>IF(P54="-","-",SUM(P51:P59)*'3k EBIT'!$E$9)</f>
        <v>1.7077854943751172</v>
      </c>
      <c r="Q60" s="129">
        <f>IF(Q54="-","-",SUM(Q51:Q59)*'3k EBIT'!$E$9)</f>
        <v>1.7574072883146989</v>
      </c>
      <c r="R60" s="129">
        <f>IF(R54="-","-",SUM(R51:R59)*'3k EBIT'!$E$9)</f>
        <v>1.7655711168437442</v>
      </c>
      <c r="S60" s="129">
        <f>IF(S54="-","-",SUM(S51:S59)*'3k EBIT'!$E$9)</f>
        <v>1.769242095540513</v>
      </c>
      <c r="T60" s="129">
        <f>IF(T54="-","-",SUM(T51:T59)*'3k EBIT'!$E$9)</f>
        <v>1.7697950818833563</v>
      </c>
      <c r="U60" s="129">
        <f>IF(U54="-","-",SUM(U51:U59)*'3k EBIT'!$E$9)</f>
        <v>1.8310483063739422</v>
      </c>
      <c r="V60" s="129">
        <f>IF(V54="-","-",SUM(V51:V59)*'3k EBIT'!$E$9)</f>
        <v>1.8342713489491094</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0.96741036361243982</v>
      </c>
      <c r="M61" s="129">
        <f>IF(M56="-","-",SUM(M51:M54,M56:M60)*'3l HAP'!$E$10)</f>
        <v>1.0123421582267373</v>
      </c>
      <c r="N61" s="129">
        <f>IF(N56="-","-",SUM(N51:N54,N56:N60)*'3l HAP'!$E$10)</f>
        <v>1.1187906965163974</v>
      </c>
      <c r="O61" s="30"/>
      <c r="P61" s="129">
        <f>IF(P56="-","-",SUM(P51:P54,P56:P60)*'3l HAP'!$E$10)</f>
        <v>1.1187906965163974</v>
      </c>
      <c r="Q61" s="129">
        <f>IF(Q56="-","-",SUM(Q51:Q54,Q56:Q60)*'3l HAP'!$E$10)</f>
        <v>1.1575625869627957</v>
      </c>
      <c r="R61" s="129">
        <f>IF(R56="-","-",SUM(R51:R54,R56:R60)*'3l HAP'!$E$10)</f>
        <v>1.1638534587587426</v>
      </c>
      <c r="S61" s="129">
        <f>IF(S56="-","-",SUM(S51:S54,S56:S60)*'3l HAP'!$E$10)</f>
        <v>1.1971428369902763</v>
      </c>
      <c r="T61" s="129">
        <f>IF(T56="-","-",SUM(T51:T54,T56:T60)*'3l HAP'!$E$10)</f>
        <v>1.1975689564482439</v>
      </c>
      <c r="U61" s="129">
        <f>IF(U56="-","-",SUM(U51:U54,U56:U60)*'3l HAP'!$E$10)</f>
        <v>1.2244623152028613</v>
      </c>
      <c r="V61" s="129">
        <f>IF(V56="-","-",SUM(V51:V54,V56:V60)*'3l HAP'!$E$10)</f>
        <v>1.2269459229318969</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82.226839884303644</v>
      </c>
      <c r="M62" s="129">
        <f t="shared" si="6"/>
        <v>83.625173708444436</v>
      </c>
      <c r="N62" s="129">
        <f t="shared" si="6"/>
        <v>91.002200642312275</v>
      </c>
      <c r="O62" s="30"/>
      <c r="P62" s="129">
        <f t="shared" ref="P62:Z62" si="7">IF(P56="-","-",SUM(P51:P61))</f>
        <v>91.002200642312275</v>
      </c>
      <c r="Q62" s="129">
        <f t="shared" si="7"/>
        <v>93.652644819241715</v>
      </c>
      <c r="R62" s="129">
        <f t="shared" si="7"/>
        <v>94.088610699298485</v>
      </c>
      <c r="S62" s="129">
        <f t="shared" si="7"/>
        <v>94.315109402817512</v>
      </c>
      <c r="T62" s="129">
        <f t="shared" si="7"/>
        <v>94.344640054613947</v>
      </c>
      <c r="U62" s="129">
        <f t="shared" si="7"/>
        <v>97.59538600230492</v>
      </c>
      <c r="V62" s="129">
        <f t="shared" si="7"/>
        <v>97.767503359711952</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25" x14ac:dyDescent="0.3">
      <c r="A70" s="256"/>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3">
      <c r="A71" s="256"/>
      <c r="B71" s="135" t="s">
        <v>349</v>
      </c>
      <c r="C71" s="135" t="s">
        <v>404</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3">
      <c r="A72" s="256"/>
      <c r="B72" s="135" t="s">
        <v>388</v>
      </c>
      <c r="C72" s="135" t="s">
        <v>515</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f>IF('3c AA'!W102="-","-",'3c AA'!W102)</f>
        <v>0</v>
      </c>
      <c r="U77" s="129">
        <f>IF('3c AA'!X102="-","-",'3c AA'!X102)</f>
        <v>1.4870742269298105</v>
      </c>
      <c r="V77" s="129">
        <f>IF('3c AA'!Y102="-","-",'3c AA'!Y102)</f>
        <v>0.70457099735818829</v>
      </c>
      <c r="W77" s="129" t="str">
        <f>IF('3c AA'!Z102="-","-",'3c AA'!Z102)</f>
        <v>-</v>
      </c>
      <c r="X77" s="129" t="str">
        <f>IF('3c AA'!AA102="-","-",'3c AA'!AA102)</f>
        <v>-</v>
      </c>
      <c r="Y77" s="129" t="str">
        <f>IF('3c AA'!AB102="-","-",'3c AA'!AB102)</f>
        <v>-</v>
      </c>
      <c r="Z77" s="129" t="str">
        <f>IF('3c AA'!AC102="-","-",'3c AA'!AC102)</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3">
      <c r="A82" s="256"/>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f>IF('3g CPIH'!P$16="-","-",'3j PAAC PAP'!$G$13*('3g CPIH'!P$16/'3g CPIH'!$G$16))</f>
        <v>14.633493542074362</v>
      </c>
      <c r="U82" s="129">
        <f>IF('3g CPIH'!Q$16="-","-",'3j PAAC PAP'!$G$13*('3g CPIH'!Q$16/'3g CPIH'!$G$16))</f>
        <v>14.714192954990214</v>
      </c>
      <c r="V82" s="129">
        <f>IF('3g CPIH'!R$16="-","-",'3j PAAC PAP'!$G$13*('3g CPIH'!R$16/'3g CPIH'!$G$16))</f>
        <v>14.983190998043053</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3">
      <c r="A83" s="256"/>
      <c r="B83" s="132" t="s">
        <v>349</v>
      </c>
      <c r="C83" s="132" t="s">
        <v>404</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3.755543027198879</v>
      </c>
      <c r="M83" s="129">
        <f>IF(M78="-","-",SUM(M75:M81)*'3j PAAC PAP'!$G$31)</f>
        <v>4.0200665064622196</v>
      </c>
      <c r="N83" s="129">
        <f>IF(N78="-","-",SUM(N75:N81)*'3j PAAC PAP'!$G$31)</f>
        <v>4.4038323529364112</v>
      </c>
      <c r="O83" s="30"/>
      <c r="P83" s="129">
        <f>IF(P78="-","-",SUM(P75:P81)*'3j PAAC PAP'!$G$31)</f>
        <v>4.4038323529364112</v>
      </c>
      <c r="Q83" s="129">
        <f>IF(Q78="-","-",SUM(Q75:Q81)*'3j PAAC PAP'!$G$31)</f>
        <v>4.5775010899455895</v>
      </c>
      <c r="R83" s="129">
        <f>IF(R78="-","-",SUM(R75:R81)*'3j PAAC PAP'!$G$31)</f>
        <v>4.5946829498092594</v>
      </c>
      <c r="S83" s="129">
        <f>IF(S78="-","-",SUM(S75:S81)*'3j PAAC PAP'!$G$31)</f>
        <v>4.9578210342180578</v>
      </c>
      <c r="T83" s="129">
        <f>IF(T78="-","-",SUM(T75:T81)*'3j PAAC PAP'!$G$31)</f>
        <v>4.9571752660922082</v>
      </c>
      <c r="U83" s="129">
        <f>IF(U78="-","-",SUM(U75:U81)*'3j PAAC PAP'!$G$31)</f>
        <v>4.9504417982024149</v>
      </c>
      <c r="V83" s="129">
        <f>IF(V78="-","-",SUM(V75:V81)*'3j PAAC PAP'!$G$31)</f>
        <v>4.9448267167764532</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3">
      <c r="A84" s="256"/>
      <c r="B84" s="132" t="s">
        <v>388</v>
      </c>
      <c r="C84" s="132" t="s">
        <v>515</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1.5985240305256745</v>
      </c>
      <c r="M84" s="129">
        <f>IF(M78="-","-",SUM(M75:M83)*'3k EBIT'!$E$9)</f>
        <v>1.696033833998865</v>
      </c>
      <c r="N84" s="129">
        <f>IF(N78="-","-",SUM(N75:N83)*'3k EBIT'!$E$9)</f>
        <v>1.8341748805743494</v>
      </c>
      <c r="O84" s="30"/>
      <c r="P84" s="129">
        <f>IF(P78="-","-",SUM(P75:P83)*'3k EBIT'!$E$9)</f>
        <v>1.8341748805743494</v>
      </c>
      <c r="Q84" s="129">
        <f>IF(Q78="-","-",SUM(Q75:Q83)*'3k EBIT'!$E$9)</f>
        <v>1.8987539983244912</v>
      </c>
      <c r="R84" s="129">
        <f>IF(R78="-","-",SUM(R75:R83)*'3k EBIT'!$E$9)</f>
        <v>1.9069178268535361</v>
      </c>
      <c r="S84" s="129">
        <f>IF(S78="-","-",SUM(S75:S83)*'3k EBIT'!$E$9)</f>
        <v>2.0369781917495371</v>
      </c>
      <c r="T84" s="129">
        <f>IF(T78="-","-",SUM(T75:T83)*'3k EBIT'!$E$9)</f>
        <v>2.0375311780923804</v>
      </c>
      <c r="U84" s="129">
        <f>IF(U78="-","-",SUM(U75:U83)*'3k EBIT'!$E$9)</f>
        <v>2.0367115087691423</v>
      </c>
      <c r="V84" s="129">
        <f>IF(V78="-","-",SUM(V75:V83)*'3k EBIT'!$E$9)</f>
        <v>2.0399345513443095</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516</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0.97046856749214083</v>
      </c>
      <c r="M85" s="129">
        <f>IF(M80="-","-",SUM(M75:M78,M80:M84)*'3l HAP'!$E$10)</f>
        <v>1.0194221096742642</v>
      </c>
      <c r="N85" s="129">
        <f>IF(N80="-","-",SUM(N75:N78,N80:N84)*'3l HAP'!$E$10)</f>
        <v>1.1258706479639244</v>
      </c>
      <c r="O85" s="30"/>
      <c r="P85" s="129">
        <f>IF(P80="-","-",SUM(P75:P78,P80:P84)*'3l HAP'!$E$10)</f>
        <v>1.1258706479639244</v>
      </c>
      <c r="Q85" s="129">
        <f>IF(Q80="-","-",SUM(Q75:Q78,Q80:Q84)*'3l HAP'!$E$10)</f>
        <v>1.1654804024869532</v>
      </c>
      <c r="R85" s="129">
        <f>IF(R80="-","-",SUM(R75:R78,R80:R84)*'3l HAP'!$E$10)</f>
        <v>1.1717712742828996</v>
      </c>
      <c r="S85" s="129">
        <f>IF(S80="-","-",SUM(S75:S78,S80:S84)*'3l HAP'!$E$10)</f>
        <v>1.2121406039619607</v>
      </c>
      <c r="T85" s="129">
        <f>IF(T80="-","-",SUM(T75:T78,T80:T84)*'3l HAP'!$E$10)</f>
        <v>1.2125667234199282</v>
      </c>
      <c r="U85" s="129">
        <f>IF(U80="-","-",SUM(U75:U78,U80:U84)*'3l HAP'!$E$10)</f>
        <v>1.2359829462565295</v>
      </c>
      <c r="V85" s="129">
        <f>IF(V80="-","-",SUM(V75:V78,V80:V84)*'3l HAP'!$E$10)</f>
        <v>1.2384665539855646</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85.103277528091894</v>
      </c>
      <c r="M86" s="129">
        <f t="shared" si="10"/>
        <v>90.2843238700912</v>
      </c>
      <c r="N86" s="129">
        <f t="shared" si="10"/>
        <v>97.661350803959039</v>
      </c>
      <c r="O86" s="30"/>
      <c r="P86" s="129">
        <f t="shared" ref="P86:Z86" si="11">IF(P80="-","-",SUM(P75:P85))</f>
        <v>97.661350803959039</v>
      </c>
      <c r="Q86" s="129">
        <f t="shared" si="11"/>
        <v>101.09986008877567</v>
      </c>
      <c r="R86" s="129">
        <f t="shared" si="11"/>
        <v>101.53582596883243</v>
      </c>
      <c r="S86" s="129">
        <f t="shared" si="11"/>
        <v>108.42147483399822</v>
      </c>
      <c r="T86" s="129">
        <f t="shared" si="11"/>
        <v>108.45100548579465</v>
      </c>
      <c r="U86" s="129">
        <f t="shared" si="11"/>
        <v>108.43128123575379</v>
      </c>
      <c r="V86" s="129">
        <f t="shared" si="11"/>
        <v>108.6033985931608</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3">
      <c r="A94" s="256"/>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3">
      <c r="A95" s="256"/>
      <c r="B95" s="135" t="s">
        <v>349</v>
      </c>
      <c r="C95" s="135" t="s">
        <v>404</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3">
      <c r="A96" s="256"/>
      <c r="B96" s="135" t="s">
        <v>388</v>
      </c>
      <c r="C96" s="135" t="s">
        <v>515</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f>IF('3c AA'!W104="-","-",'3c AA'!W104)</f>
        <v>0</v>
      </c>
      <c r="U101" s="129">
        <f>IF('3c AA'!X104="-","-",'3c AA'!X104)</f>
        <v>1.4870742269298105</v>
      </c>
      <c r="V101" s="129">
        <f>IF('3c AA'!Y104="-","-",'3c AA'!Y104)</f>
        <v>0.70457099735818829</v>
      </c>
      <c r="W101" s="129" t="str">
        <f>IF('3c AA'!Z104="-","-",'3c AA'!Z104)</f>
        <v>-</v>
      </c>
      <c r="X101" s="129" t="str">
        <f>IF('3c AA'!AA104="-","-",'3c AA'!AA104)</f>
        <v>-</v>
      </c>
      <c r="Y101" s="129" t="str">
        <f>IF('3c AA'!AB104="-","-",'3c AA'!AB104)</f>
        <v>-</v>
      </c>
      <c r="Z101" s="129" t="str">
        <f>IF('3c AA'!AC104="-","-",'3c AA'!AC104)</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3">
      <c r="A106" s="256"/>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f>IF('3g CPIH'!P$16="-","-",'3j PAAC PAP'!$G$13*('3g CPIH'!P$16/'3g CPIH'!$G$16))</f>
        <v>14.633493542074362</v>
      </c>
      <c r="U106" s="129">
        <f>IF('3g CPIH'!Q$16="-","-",'3j PAAC PAP'!$G$13*('3g CPIH'!Q$16/'3g CPIH'!$G$16))</f>
        <v>14.714192954990214</v>
      </c>
      <c r="V106" s="129">
        <f>IF('3g CPIH'!R$16="-","-",'3j PAAC PAP'!$G$13*('3g CPIH'!R$16/'3g CPIH'!$G$16))</f>
        <v>14.983190998043053</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3">
      <c r="A107" s="256"/>
      <c r="B107" s="132" t="s">
        <v>349</v>
      </c>
      <c r="C107" s="132" t="s">
        <v>404</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3.3645462671988797</v>
      </c>
      <c r="M107" s="129">
        <f>IF(M102="-","-",SUM(M99:M105)*'3j PAAC PAP'!$G$31)</f>
        <v>3.5086004744622192</v>
      </c>
      <c r="N107" s="129">
        <f>IF(N102="-","-",SUM(N99:N105)*'3j PAAC PAP'!$G$31)</f>
        <v>3.8923663209364108</v>
      </c>
      <c r="O107" s="30"/>
      <c r="P107" s="129">
        <f>IF(P102="-","-",SUM(P99:P105)*'3j PAAC PAP'!$G$31)</f>
        <v>3.8923663209364108</v>
      </c>
      <c r="Q107" s="129">
        <f>IF(Q102="-","-",SUM(Q99:Q105)*'3j PAAC PAP'!$G$31)</f>
        <v>4.0554675779455893</v>
      </c>
      <c r="R107" s="129">
        <f>IF(R102="-","-",SUM(R99:R105)*'3j PAAC PAP'!$G$31)</f>
        <v>4.0726494378092593</v>
      </c>
      <c r="S107" s="129">
        <f>IF(S102="-","-",SUM(S99:S105)*'3j PAAC PAP'!$G$31)</f>
        <v>4.285729306218057</v>
      </c>
      <c r="T107" s="129">
        <f>IF(T102="-","-",SUM(T99:T105)*'3j PAAC PAP'!$G$31)</f>
        <v>4.2850835380922074</v>
      </c>
      <c r="U107" s="129">
        <f>IF(U102="-","-",SUM(U99:U105)*'3j PAAC PAP'!$G$31)</f>
        <v>4.4896996702024143</v>
      </c>
      <c r="V107" s="129">
        <f>IF(V102="-","-",SUM(V99:V105)*'3j PAAC PAP'!$G$31)</f>
        <v>4.4840845887764536</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3">
      <c r="A108" s="256"/>
      <c r="B108" s="132" t="s">
        <v>388</v>
      </c>
      <c r="C108" s="132" t="s">
        <v>515</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1.4601687852779948</v>
      </c>
      <c r="M108" s="129">
        <f>IF(M102="-","-",SUM(M99:M107)*'3k EBIT'!$E$9)</f>
        <v>1.515050215891089</v>
      </c>
      <c r="N108" s="129">
        <f>IF(N102="-","-",SUM(N99:N107)*'3k EBIT'!$E$9)</f>
        <v>1.6531912624665737</v>
      </c>
      <c r="O108" s="30"/>
      <c r="P108" s="129">
        <f>IF(P102="-","-",SUM(P99:P107)*'3k EBIT'!$E$9)</f>
        <v>1.6531912624665737</v>
      </c>
      <c r="Q108" s="129">
        <f>IF(Q102="-","-",SUM(Q99:Q107)*'3k EBIT'!$E$9)</f>
        <v>1.7140310492640751</v>
      </c>
      <c r="R108" s="129">
        <f>IF(R102="-","-",SUM(R99:R107)*'3k EBIT'!$E$9)</f>
        <v>1.72219487779312</v>
      </c>
      <c r="S108" s="129">
        <f>IF(S102="-","-",SUM(S99:S107)*'3k EBIT'!$E$9)</f>
        <v>1.7991567431616333</v>
      </c>
      <c r="T108" s="129">
        <f>IF(T102="-","-",SUM(T99:T107)*'3k EBIT'!$E$9)</f>
        <v>1.7997097295044762</v>
      </c>
      <c r="U108" s="129">
        <f>IF(U102="-","-",SUM(U99:U107)*'3k EBIT'!$E$9)</f>
        <v>1.8736766792340378</v>
      </c>
      <c r="V108" s="129">
        <f>IF(V102="-","-",SUM(V99:V107)*'3k EBIT'!$E$9)</f>
        <v>1.8768997218092056</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0.96271832478330965</v>
      </c>
      <c r="M109" s="129">
        <f>IF(M104="-","-",SUM(M99:M102,M104:M108)*'3l HAP'!$E$10)</f>
        <v>1.0092839543470364</v>
      </c>
      <c r="N109" s="129">
        <f>IF(N104="-","-",SUM(N99:N102,N104:N108)*'3l HAP'!$E$10)</f>
        <v>1.1157324926366967</v>
      </c>
      <c r="O109" s="30"/>
      <c r="P109" s="129">
        <f>IF(P104="-","-",SUM(P99:P102,P104:P108)*'3l HAP'!$E$10)</f>
        <v>1.1157324926366967</v>
      </c>
      <c r="Q109" s="129">
        <f>IF(Q104="-","-",SUM(Q99:Q102,Q104:Q108)*'3l HAP'!$E$10)</f>
        <v>1.1551327811405676</v>
      </c>
      <c r="R109" s="129">
        <f>IF(R104="-","-",SUM(R99:R102,R104:R108)*'3l HAP'!$E$10)</f>
        <v>1.1614236529365143</v>
      </c>
      <c r="S109" s="129">
        <f>IF(S104="-","-",SUM(S99:S102,S104:S108)*'3l HAP'!$E$10)</f>
        <v>1.1988185651435372</v>
      </c>
      <c r="T109" s="129">
        <f>IF(T104="-","-",SUM(T99:T102,T104:T108)*'3l HAP'!$E$10)</f>
        <v>1.1992446846015046</v>
      </c>
      <c r="U109" s="129">
        <f>IF(U104="-","-",SUM(U99:U102,U104:U108)*'3l HAP'!$E$10)</f>
        <v>1.2268502278212579</v>
      </c>
      <c r="V109" s="129">
        <f>IF(V104="-","-",SUM(V99:V102,V104:V108)*'3l HAP'!$E$10)</f>
        <v>1.2293338355502934</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77.813675280135385</v>
      </c>
      <c r="M110" s="129">
        <f t="shared" si="14"/>
        <v>80.7487360646562</v>
      </c>
      <c r="N110" s="129">
        <f t="shared" si="14"/>
        <v>88.125762998524053</v>
      </c>
      <c r="O110" s="30"/>
      <c r="P110" s="129">
        <f t="shared" ref="P110:Z110" si="15">IF(P104="-","-",SUM(P99:P109))</f>
        <v>88.125762998524053</v>
      </c>
      <c r="Q110" s="129">
        <f t="shared" si="15"/>
        <v>91.367256006368876</v>
      </c>
      <c r="R110" s="129">
        <f t="shared" si="15"/>
        <v>91.803221886425632</v>
      </c>
      <c r="S110" s="129">
        <f t="shared" si="15"/>
        <v>95.891239618591896</v>
      </c>
      <c r="T110" s="129">
        <f t="shared" si="15"/>
        <v>95.920770270388317</v>
      </c>
      <c r="U110" s="129">
        <f t="shared" si="15"/>
        <v>99.841371559783397</v>
      </c>
      <c r="V110" s="129">
        <f t="shared" si="15"/>
        <v>100.01348891719044</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3">
      <c r="A118" s="256"/>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3">
      <c r="A119" s="256"/>
      <c r="B119" s="135" t="s">
        <v>349</v>
      </c>
      <c r="C119" s="135" t="s">
        <v>404</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3">
      <c r="A120" s="256"/>
      <c r="B120" s="135" t="s">
        <v>388</v>
      </c>
      <c r="C120" s="135" t="s">
        <v>515</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f>IF('3c AA'!W106="-","-",'3c AA'!W106)</f>
        <v>0</v>
      </c>
      <c r="U125" s="129">
        <f>IF('3c AA'!X106="-","-",'3c AA'!X106)</f>
        <v>1.4870742269298105</v>
      </c>
      <c r="V125" s="129">
        <f>IF('3c AA'!Y106="-","-",'3c AA'!Y106)</f>
        <v>0.70457099735818829</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3">
      <c r="A130" s="256"/>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f>IF('3g CPIH'!P$16="-","-",'3j PAAC PAP'!$G$13*('3g CPIH'!P$16/'3g CPIH'!$G$16))</f>
        <v>14.633493542074362</v>
      </c>
      <c r="U130" s="129">
        <f>IF('3g CPIH'!Q$16="-","-",'3j PAAC PAP'!$G$13*('3g CPIH'!Q$16/'3g CPIH'!$G$16))</f>
        <v>14.714192954990214</v>
      </c>
      <c r="V130" s="129">
        <f>IF('3g CPIH'!R$16="-","-",'3j PAAC PAP'!$G$13*('3g CPIH'!R$16/'3g CPIH'!$G$16))</f>
        <v>14.983190998043053</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3">
      <c r="A131" s="256"/>
      <c r="B131" s="132" t="s">
        <v>349</v>
      </c>
      <c r="C131" s="132" t="s">
        <v>404</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3.6604357071988796</v>
      </c>
      <c r="M131" s="129">
        <f>IF(M126="-","-",SUM(M123:M129)*'3j PAAC PAP'!$G$31)</f>
        <v>3.8509868264622193</v>
      </c>
      <c r="N131" s="129">
        <f>IF(N126="-","-",SUM(N123:N129)*'3j PAAC PAP'!$G$31)</f>
        <v>4.2347526729364109</v>
      </c>
      <c r="O131" s="30"/>
      <c r="P131" s="129">
        <f>IF(P126="-","-",SUM(P123:P129)*'3j PAAC PAP'!$G$31)</f>
        <v>4.2347526729364109</v>
      </c>
      <c r="Q131" s="129">
        <f>IF(Q126="-","-",SUM(Q123:Q129)*'3j PAAC PAP'!$G$31)</f>
        <v>4.3238815699455895</v>
      </c>
      <c r="R131" s="129">
        <f>IF(R126="-","-",SUM(R123:R129)*'3j PAAC PAP'!$G$31)</f>
        <v>4.3410634298092594</v>
      </c>
      <c r="S131" s="129">
        <f>IF(S126="-","-",SUM(S123:S129)*'3j PAAC PAP'!$G$31)</f>
        <v>4.4717169542180573</v>
      </c>
      <c r="T131" s="129">
        <f>IF(T126="-","-",SUM(T123:T129)*'3j PAAC PAP'!$G$31)</f>
        <v>4.4710711860922077</v>
      </c>
      <c r="U131" s="129">
        <f>IF(U126="-","-",SUM(U123:U129)*'3j PAAC PAP'!$G$31)</f>
        <v>4.6376443902024143</v>
      </c>
      <c r="V131" s="129">
        <f>IF(V126="-","-",SUM(V123:V129)*'3j PAAC PAP'!$G$31)</f>
        <v>4.6320293087764535</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3">
      <c r="A132" s="256"/>
      <c r="B132" s="132" t="s">
        <v>388</v>
      </c>
      <c r="C132" s="132" t="s">
        <v>515</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1.5648700519519148</v>
      </c>
      <c r="M132" s="129">
        <f>IF(M126="-","-",SUM(M123:M131)*'3k EBIT'!$E$9)</f>
        <v>1.6362045387566251</v>
      </c>
      <c r="N132" s="129">
        <f>IF(N126="-","-",SUM(N123:N131)*'3k EBIT'!$E$9)</f>
        <v>1.7743455853321095</v>
      </c>
      <c r="O132" s="30"/>
      <c r="P132" s="129">
        <f>IF(P126="-","-",SUM(P123:P131)*'3k EBIT'!$E$9)</f>
        <v>1.7743455853321095</v>
      </c>
      <c r="Q132" s="129">
        <f>IF(Q126="-","-",SUM(Q123:Q131)*'3k EBIT'!$E$9)</f>
        <v>1.8090100554611312</v>
      </c>
      <c r="R132" s="129">
        <f>IF(R126="-","-",SUM(R123:R131)*'3k EBIT'!$E$9)</f>
        <v>1.8171738839901761</v>
      </c>
      <c r="S132" s="129">
        <f>IF(S126="-","-",SUM(S123:S131)*'3k EBIT'!$E$9)</f>
        <v>1.864968967928097</v>
      </c>
      <c r="T132" s="129">
        <f>IF(T126="-","-",SUM(T123:T131)*'3k EBIT'!$E$9)</f>
        <v>1.8655219542709403</v>
      </c>
      <c r="U132" s="129">
        <f>IF(U126="-","-",SUM(U123:U131)*'3k EBIT'!$E$9)</f>
        <v>1.9260273125709979</v>
      </c>
      <c r="V132" s="129">
        <f>IF(V126="-","-",SUM(V123:V131)*'3k EBIT'!$E$9)</f>
        <v>1.9292503551461655</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0.96858337331972233</v>
      </c>
      <c r="M133" s="129">
        <f>IF(M128="-","-",SUM(M123:M126,M128:M132)*'3l HAP'!$E$10)</f>
        <v>1.0160706533677428</v>
      </c>
      <c r="N133" s="129">
        <f>IF(N128="-","-",SUM(N123:N126,N128:N132)*'3l HAP'!$E$10)</f>
        <v>1.1225191916574029</v>
      </c>
      <c r="O133" s="30"/>
      <c r="P133" s="129">
        <f>IF(P128="-","-",SUM(P123:P126,P128:P132)*'3l HAP'!$E$10)</f>
        <v>1.1225191916574029</v>
      </c>
      <c r="Q133" s="129">
        <f>IF(Q128="-","-",SUM(Q123:Q126,Q128:Q132)*'3l HAP'!$E$10)</f>
        <v>1.1604532180271705</v>
      </c>
      <c r="R133" s="129">
        <f>IF(R128="-","-",SUM(R123:R126,R128:R132)*'3l HAP'!$E$10)</f>
        <v>1.1667440898231174</v>
      </c>
      <c r="S133" s="129">
        <f>IF(S128="-","-",SUM(S123:S126,S128:S132)*'3l HAP'!$E$10)</f>
        <v>1.202505167080711</v>
      </c>
      <c r="T133" s="129">
        <f>IF(T128="-","-",SUM(T123:T126,T128:T132)*'3l HAP'!$E$10)</f>
        <v>1.2029312865386785</v>
      </c>
      <c r="U133" s="129">
        <f>IF(U128="-","-",SUM(U123:U126,U128:U132)*'3l HAP'!$E$10)</f>
        <v>1.2297827520894642</v>
      </c>
      <c r="V133" s="129">
        <f>IF(V128="-","-",SUM(V123:V126,V128:V132)*'3l HAP'!$E$10)</f>
        <v>1.2322663598184997</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83.330131035345715</v>
      </c>
      <c r="M134" s="129">
        <f t="shared" si="18"/>
        <v>87.132063438542446</v>
      </c>
      <c r="N134" s="129">
        <f t="shared" si="18"/>
        <v>94.509090372410284</v>
      </c>
      <c r="O134" s="30"/>
      <c r="P134" s="129">
        <f t="shared" ref="P134:Z134" si="19">IF(P128="-","-",SUM(P123:P133))</f>
        <v>94.509090372410284</v>
      </c>
      <c r="Q134" s="129">
        <f t="shared" si="19"/>
        <v>96.371469441452533</v>
      </c>
      <c r="R134" s="129">
        <f t="shared" si="19"/>
        <v>96.807435321509288</v>
      </c>
      <c r="S134" s="129">
        <f t="shared" si="19"/>
        <v>99.358726093295516</v>
      </c>
      <c r="T134" s="129">
        <f t="shared" si="19"/>
        <v>99.388256745091951</v>
      </c>
      <c r="U134" s="129">
        <f t="shared" si="19"/>
        <v>102.59959943738856</v>
      </c>
      <c r="V134" s="129">
        <f t="shared" si="19"/>
        <v>102.77171679479559</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 customHeight="1" x14ac:dyDescent="0.3">
      <c r="A142" s="256"/>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3">
      <c r="A143" s="256"/>
      <c r="B143" s="135" t="s">
        <v>349</v>
      </c>
      <c r="C143" s="135" t="s">
        <v>404</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3">
      <c r="A144" s="256"/>
      <c r="B144" s="135" t="s">
        <v>388</v>
      </c>
      <c r="C144" s="135" t="s">
        <v>515</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f>IF('3c AA'!W108="-","-",'3c AA'!W108)</f>
        <v>0</v>
      </c>
      <c r="U149" s="129">
        <f>IF('3c AA'!X108="-","-",'3c AA'!X108)</f>
        <v>1.4870742269298105</v>
      </c>
      <c r="V149" s="129">
        <f>IF('3c AA'!Y108="-","-",'3c AA'!Y108)</f>
        <v>0.70457099735818829</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3">
      <c r="A154" s="256"/>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f>IF('3g CPIH'!P$16="-","-",'3j PAAC PAP'!$G$13*('3g CPIH'!P$16/'3g CPIH'!$G$16))</f>
        <v>14.633493542074362</v>
      </c>
      <c r="U154" s="129">
        <f>IF('3g CPIH'!Q$16="-","-",'3j PAAC PAP'!$G$13*('3g CPIH'!Q$16/'3g CPIH'!$G$16))</f>
        <v>14.714192954990214</v>
      </c>
      <c r="V154" s="129">
        <f>IF('3g CPIH'!R$16="-","-",'3j PAAC PAP'!$G$13*('3g CPIH'!R$16/'3g CPIH'!$G$16))</f>
        <v>14.983190998043053</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3">
      <c r="A155" s="256"/>
      <c r="B155" s="132" t="s">
        <v>349</v>
      </c>
      <c r="C155" s="132" t="s">
        <v>404</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3.8020399391988797</v>
      </c>
      <c r="M155" s="129">
        <f>IF(M150="-","-",SUM(M147:M153)*'3j PAAC PAP'!$G$31)</f>
        <v>3.9777965864622193</v>
      </c>
      <c r="N155" s="129">
        <f>IF(N150="-","-",SUM(N147:N153)*'3j PAAC PAP'!$G$31)</f>
        <v>4.3615624329364104</v>
      </c>
      <c r="O155" s="30"/>
      <c r="P155" s="129">
        <f>IF(P150="-","-",SUM(P147:P153)*'3j PAAC PAP'!$G$31)</f>
        <v>4.3615624329364104</v>
      </c>
      <c r="Q155" s="129">
        <f>IF(Q150="-","-",SUM(Q147:Q153)*'3j PAAC PAP'!$G$31)</f>
        <v>4.62188450594559</v>
      </c>
      <c r="R155" s="129">
        <f>IF(R150="-","-",SUM(R147:R153)*'3j PAAC PAP'!$G$31)</f>
        <v>4.639066365809259</v>
      </c>
      <c r="S155" s="129">
        <f>IF(S150="-","-",SUM(S147:S153)*'3j PAAC PAP'!$G$31)</f>
        <v>4.9831829862180577</v>
      </c>
      <c r="T155" s="129">
        <f>IF(T150="-","-",SUM(T147:T153)*'3j PAAC PAP'!$G$31)</f>
        <v>4.9825372180922072</v>
      </c>
      <c r="U155" s="129">
        <f>IF(U150="-","-",SUM(U147:U153)*'3j PAAC PAP'!$G$31)</f>
        <v>5.0223006622024142</v>
      </c>
      <c r="V155" s="129">
        <f>IF(V150="-","-",SUM(V147:V153)*'3j PAAC PAP'!$G$31)</f>
        <v>5.0166855807764534</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3">
      <c r="A156" s="256"/>
      <c r="B156" s="132" t="s">
        <v>388</v>
      </c>
      <c r="C156" s="132" t="s">
        <v>515</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1.6149770867172906</v>
      </c>
      <c r="M156" s="129">
        <f>IF(M150="-","-",SUM(M147:M155)*'3k EBIT'!$E$9)</f>
        <v>1.6810765101883052</v>
      </c>
      <c r="N156" s="129">
        <f>IF(N150="-","-",SUM(N147:N155)*'3k EBIT'!$E$9)</f>
        <v>1.8192175567637894</v>
      </c>
      <c r="O156" s="30"/>
      <c r="P156" s="129">
        <f>IF(P150="-","-",SUM(P147:P155)*'3k EBIT'!$E$9)</f>
        <v>1.8192175567637894</v>
      </c>
      <c r="Q156" s="129">
        <f>IF(Q150="-","-",SUM(Q147:Q155)*'3k EBIT'!$E$9)</f>
        <v>1.9144591883255793</v>
      </c>
      <c r="R156" s="129">
        <f>IF(R150="-","-",SUM(R147:R155)*'3k EBIT'!$E$9)</f>
        <v>1.9226230168546241</v>
      </c>
      <c r="S156" s="129">
        <f>IF(S150="-","-",SUM(S147:S155)*'3k EBIT'!$E$9)</f>
        <v>2.0459525860358729</v>
      </c>
      <c r="T156" s="129">
        <f>IF(T150="-","-",SUM(T147:T155)*'3k EBIT'!$E$9)</f>
        <v>2.0465055723787162</v>
      </c>
      <c r="U156" s="129">
        <f>IF(U150="-","-",SUM(U147:U155)*'3k EBIT'!$E$9)</f>
        <v>2.0621389592470938</v>
      </c>
      <c r="V156" s="129">
        <f>IF(V150="-","-",SUM(V147:V155)*'3k EBIT'!$E$9)</f>
        <v>2.0653620018222614</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0.97139021797643432</v>
      </c>
      <c r="M157" s="129">
        <f>IF(M152="-","-",SUM(M147:M150,M152:M156)*'3l HAP'!$E$10)</f>
        <v>1.0185842455976339</v>
      </c>
      <c r="N157" s="129">
        <f>IF(N152="-","-",SUM(N147:N150,N152:N156)*'3l HAP'!$E$10)</f>
        <v>1.125032783887294</v>
      </c>
      <c r="O157" s="30"/>
      <c r="P157" s="129">
        <f>IF(P152="-","-",SUM(P147:P150,P152:P156)*'3l HAP'!$E$10)</f>
        <v>1.125032783887294</v>
      </c>
      <c r="Q157" s="129">
        <f>IF(Q152="-","-",SUM(Q147:Q150,Q152:Q156)*'3l HAP'!$E$10)</f>
        <v>1.1663601597674151</v>
      </c>
      <c r="R157" s="129">
        <f>IF(R152="-","-",SUM(R147:R150,R152:R156)*'3l HAP'!$E$10)</f>
        <v>1.1726510315633618</v>
      </c>
      <c r="S157" s="129">
        <f>IF(S152="-","-",SUM(S147:S150,S152:S156)*'3l HAP'!$E$10)</f>
        <v>1.2126433224079387</v>
      </c>
      <c r="T157" s="129">
        <f>IF(T152="-","-",SUM(T147:T150,T152:T156)*'3l HAP'!$E$10)</f>
        <v>1.2130694418659065</v>
      </c>
      <c r="U157" s="129">
        <f>IF(U152="-","-",SUM(U147:U150,U152:U156)*'3l HAP'!$E$10)</f>
        <v>1.237407315186801</v>
      </c>
      <c r="V157" s="129">
        <f>IF(V152="-","-",SUM(V147:V150,V152:V156)*'3l HAP'!$E$10)</f>
        <v>1.2398909229158366</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85.970149146767795</v>
      </c>
      <c r="M158" s="129">
        <f t="shared" si="22"/>
        <v>89.496258762204008</v>
      </c>
      <c r="N158" s="129">
        <f t="shared" si="22"/>
        <v>96.873285696071846</v>
      </c>
      <c r="O158" s="30"/>
      <c r="P158" s="129">
        <f t="shared" ref="P158:Z158" si="23">IF(P152="-","-",SUM(P147:P157))</f>
        <v>96.873285696071846</v>
      </c>
      <c r="Q158" s="129">
        <f t="shared" si="23"/>
        <v>101.92732845205724</v>
      </c>
      <c r="R158" s="129">
        <f t="shared" si="23"/>
        <v>102.36329433211399</v>
      </c>
      <c r="S158" s="129">
        <f t="shared" si="23"/>
        <v>108.89431389873052</v>
      </c>
      <c r="T158" s="129">
        <f t="shared" si="23"/>
        <v>108.92384455052697</v>
      </c>
      <c r="U158" s="129">
        <f t="shared" si="23"/>
        <v>109.770991919162</v>
      </c>
      <c r="V158" s="129">
        <f t="shared" si="23"/>
        <v>109.94310927656903</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25" x14ac:dyDescent="0.3">
      <c r="A166" s="256"/>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3">
      <c r="A167" s="256"/>
      <c r="B167" s="135" t="s">
        <v>349</v>
      </c>
      <c r="C167" s="135" t="s">
        <v>404</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3">
      <c r="A168" s="256"/>
      <c r="B168" s="135" t="s">
        <v>388</v>
      </c>
      <c r="C168" s="135" t="s">
        <v>515</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f>IF('3c AA'!W110="-","-",'3c AA'!W110)</f>
        <v>0</v>
      </c>
      <c r="U173" s="129">
        <f>IF('3c AA'!X110="-","-",'3c AA'!X110)</f>
        <v>1.4870742269298105</v>
      </c>
      <c r="V173" s="129">
        <f>IF('3c AA'!Y110="-","-",'3c AA'!Y110)</f>
        <v>0.70457099735818829</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 customHeight="1" x14ac:dyDescent="0.3">
      <c r="A178" s="256"/>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f>IF('3g CPIH'!P$16="-","-",'3j PAAC PAP'!$G$13*('3g CPIH'!P$16/'3g CPIH'!$G$16))</f>
        <v>14.633493542074362</v>
      </c>
      <c r="U178" s="129">
        <f>IF('3g CPIH'!Q$16="-","-",'3j PAAC PAP'!$G$13*('3g CPIH'!Q$16/'3g CPIH'!$G$16))</f>
        <v>14.714192954990214</v>
      </c>
      <c r="V178" s="129">
        <f>IF('3g CPIH'!R$16="-","-",'3j PAAC PAP'!$G$13*('3g CPIH'!R$16/'3g CPIH'!$G$16))</f>
        <v>14.983190998043053</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3">
      <c r="A179" s="256"/>
      <c r="B179" s="132" t="s">
        <v>349</v>
      </c>
      <c r="C179" s="132" t="s">
        <v>404</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4.4466562191988794</v>
      </c>
      <c r="M179" s="129">
        <f>IF(M174="-","-",SUM(M171:M177)*'3j PAAC PAP'!$G$31)</f>
        <v>4.5780294504622194</v>
      </c>
      <c r="N179" s="129">
        <f>IF(N174="-","-",SUM(N171:N177)*'3j PAAC PAP'!$G$31)</f>
        <v>4.961795296936411</v>
      </c>
      <c r="O179" s="30"/>
      <c r="P179" s="129">
        <f>IF(P174="-","-",SUM(P171:P177)*'3j PAAC PAP'!$G$31)</f>
        <v>4.961795296936411</v>
      </c>
      <c r="Q179" s="129">
        <f>IF(Q174="-","-",SUM(Q171:Q177)*'3j PAAC PAP'!$G$31)</f>
        <v>4.8120991459455897</v>
      </c>
      <c r="R179" s="129">
        <f>IF(R174="-","-",SUM(R171:R177)*'3j PAAC PAP'!$G$31)</f>
        <v>4.8292810058092597</v>
      </c>
      <c r="S179" s="129">
        <f>IF(S174="-","-",SUM(S171:S177)*'3j PAAC PAP'!$G$31)</f>
        <v>4.9641615222180571</v>
      </c>
      <c r="T179" s="129">
        <f>IF(T174="-","-",SUM(T171:T177)*'3j PAAC PAP'!$G$31)</f>
        <v>4.9635157540922075</v>
      </c>
      <c r="U179" s="129">
        <f>IF(U174="-","-",SUM(U171:U177)*'3j PAAC PAP'!$G$31)</f>
        <v>5.1343159502024145</v>
      </c>
      <c r="V179" s="129">
        <f>IF(V174="-","-",SUM(V171:V177)*'3j PAAC PAP'!$G$31)</f>
        <v>5.1287008687764528</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35">
      <c r="A180" s="256"/>
      <c r="B180" s="132" t="s">
        <v>388</v>
      </c>
      <c r="C180" s="178" t="s">
        <v>515</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1.8430762748283307</v>
      </c>
      <c r="M180" s="129">
        <f>IF(M174="-","-",SUM(M171:M179)*'3k EBIT'!$E$9)</f>
        <v>1.8934705082982572</v>
      </c>
      <c r="N180" s="129">
        <f>IF(N174="-","-",SUM(N171:N179)*'3k EBIT'!$E$9)</f>
        <v>2.0316115548737415</v>
      </c>
      <c r="O180" s="30"/>
      <c r="P180" s="129">
        <f>IF(P174="-","-",SUM(P171:P179)*'3k EBIT'!$E$9)</f>
        <v>2.0316115548737415</v>
      </c>
      <c r="Q180" s="129">
        <f>IF(Q174="-","-",SUM(Q171:Q179)*'3k EBIT'!$E$9)</f>
        <v>1.9817671454730994</v>
      </c>
      <c r="R180" s="129">
        <f>IF(R174="-","-",SUM(R171:R179)*'3k EBIT'!$E$9)</f>
        <v>1.9899309740021442</v>
      </c>
      <c r="S180" s="129">
        <f>IF(S174="-","-",SUM(S171:S179)*'3k EBIT'!$E$9)</f>
        <v>2.0392217903211214</v>
      </c>
      <c r="T180" s="129">
        <f>IF(T174="-","-",SUM(T171:T179)*'3k EBIT'!$E$9)</f>
        <v>2.0397747766639647</v>
      </c>
      <c r="U180" s="129">
        <f>IF(U174="-","-",SUM(U171:U179)*'3k EBIT'!$E$9)</f>
        <v>2.1017758673450779</v>
      </c>
      <c r="V180" s="129">
        <f>IF(V174="-","-",SUM(V171:V179)*'3k EBIT'!$E$9)</f>
        <v>2.1049989099202455</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0.98416764514504806</v>
      </c>
      <c r="M181" s="129">
        <f>IF(M176="-","-",SUM(M171:M174,M176:M180)*'3l HAP'!$E$10)</f>
        <v>1.0304819154857856</v>
      </c>
      <c r="N181" s="129">
        <f>IF(N176="-","-",SUM(N171:N174,N176:N180)*'3l HAP'!$E$10)</f>
        <v>1.1369304537754461</v>
      </c>
      <c r="O181" s="30"/>
      <c r="P181" s="129">
        <f>IF(P176="-","-",SUM(P171:P174,P176:P180)*'3l HAP'!$E$10)</f>
        <v>1.1369304537754461</v>
      </c>
      <c r="Q181" s="129">
        <f>IF(Q176="-","-",SUM(Q171:Q174,Q176:Q180)*'3l HAP'!$E$10)</f>
        <v>1.1701305481122519</v>
      </c>
      <c r="R181" s="129">
        <f>IF(R176="-","-",SUM(R171:R174,R176:R180)*'3l HAP'!$E$10)</f>
        <v>1.1764214199081988</v>
      </c>
      <c r="S181" s="129">
        <f>IF(S176="-","-",SUM(S171:S174,S176:S180)*'3l HAP'!$E$10)</f>
        <v>1.2122662835734554</v>
      </c>
      <c r="T181" s="129">
        <f>IF(T176="-","-",SUM(T171:T174,T176:T180)*'3l HAP'!$E$10)</f>
        <v>1.2126924030314228</v>
      </c>
      <c r="U181" s="129">
        <f>IF(U176="-","-",SUM(U171:U174,U176:U180)*'3l HAP'!$E$10)</f>
        <v>1.2396276549898717</v>
      </c>
      <c r="V181" s="129">
        <f>IF(V176="-","-",SUM(V171:V174,V176:V180)*'3l HAP'!$E$10)</f>
        <v>1.2421112627189068</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97.988142042047457</v>
      </c>
      <c r="M182" s="129">
        <f t="shared" si="26"/>
        <v>100.6867832942021</v>
      </c>
      <c r="N182" s="129">
        <f t="shared" si="26"/>
        <v>108.06381022806997</v>
      </c>
      <c r="O182" s="30"/>
      <c r="P182" s="129">
        <f t="shared" ref="P182:Z182" si="27">IF(P176="-","-",SUM(P171:P181))</f>
        <v>108.06381022806997</v>
      </c>
      <c r="Q182" s="129">
        <f t="shared" si="27"/>
        <v>105.4736214375496</v>
      </c>
      <c r="R182" s="129">
        <f t="shared" si="27"/>
        <v>105.90958731760635</v>
      </c>
      <c r="S182" s="129">
        <f t="shared" si="27"/>
        <v>108.5396846001813</v>
      </c>
      <c r="T182" s="129">
        <f t="shared" si="27"/>
        <v>108.56921525197774</v>
      </c>
      <c r="U182" s="129">
        <f t="shared" si="27"/>
        <v>111.85936445506307</v>
      </c>
      <c r="V182" s="129">
        <f t="shared" si="27"/>
        <v>112.03148181247008</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512</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3">
      <c r="A22" s="256"/>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3">
      <c r="A23" s="256"/>
      <c r="B23" s="135" t="s">
        <v>349</v>
      </c>
      <c r="C23" s="135" t="s">
        <v>404</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3">
      <c r="A24" s="256"/>
      <c r="B24" s="135" t="s">
        <v>388</v>
      </c>
      <c r="C24" s="135" t="s">
        <v>515</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 customHeight="1" x14ac:dyDescent="0.3">
      <c r="A29" s="256"/>
      <c r="B29" s="132" t="s">
        <v>596</v>
      </c>
      <c r="C29" s="132" t="s">
        <v>597</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f>IF('3c AA'!W84="-","-",'3c AA'!W84)</f>
        <v>0</v>
      </c>
      <c r="U29" s="129">
        <f>IF('3c AA'!X84="-","-",'3c AA'!X84)</f>
        <v>0</v>
      </c>
      <c r="V29" s="129">
        <f>IF('3c AA'!Y84="-","-",'3c AA'!Y84)</f>
        <v>0</v>
      </c>
      <c r="W29" s="129" t="str">
        <f>IF('3c AA'!Z84="-","-",'3c AA'!Z84)</f>
        <v>-</v>
      </c>
      <c r="X29" s="129" t="str">
        <f>IF('3c AA'!AA84="-","-",'3c AA'!AA84)</f>
        <v>-</v>
      </c>
      <c r="Y29" s="129" t="str">
        <f>IF('3c AA'!AB84="-","-",'3c AA'!AB84)</f>
        <v>-</v>
      </c>
      <c r="Z29" s="129" t="str">
        <f>IF('3c AA'!AC84="-","-",'3c AA'!AC84)</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f>IF('3i SMNCC'!R$48="-","-",'3i SMNCC'!R$48)</f>
        <v>6.2696858243973583</v>
      </c>
      <c r="W33" s="129" t="str">
        <f>IF('3i SMNCC'!S$48="-","-",'3i SMNCC'!S$48)</f>
        <v>-</v>
      </c>
      <c r="X33" s="129" t="str">
        <f>IF('3i SMNCC'!T$48="-","-",'3i SMNCC'!T$48)</f>
        <v>-</v>
      </c>
      <c r="Y33" s="129" t="str">
        <f>IF('3i SMNCC'!U$48="-","-",'3i SMNCC'!U$48)</f>
        <v>-</v>
      </c>
      <c r="Z33" s="129" t="str">
        <f>IF('3i SMNCC'!V$48="-","-",'3i SMNCC'!V$48)</f>
        <v>-</v>
      </c>
      <c r="AA33" s="28"/>
    </row>
    <row r="34" spans="1:27" s="29" customFormat="1" ht="11.25" x14ac:dyDescent="0.3">
      <c r="A34" s="256"/>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f>IF('3g CPIH'!P$16="-","-",'3j PAAC PAP'!$G$12*('3g CPIH'!P$16/'3g CPIH'!$G$16))</f>
        <v>25.983398825831699</v>
      </c>
      <c r="U34" s="129">
        <f>IF('3g CPIH'!Q$16="-","-",'3j PAAC PAP'!$G$12*('3g CPIH'!Q$16/'3g CPIH'!$G$16))</f>
        <v>26.126689628180038</v>
      </c>
      <c r="V34" s="129">
        <f>IF('3g CPIH'!R$16="-","-",'3j PAAC PAP'!$G$12*('3g CPIH'!R$16/'3g CPIH'!$G$16))</f>
        <v>26.604325636007829</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3">
      <c r="A35" s="256"/>
      <c r="B35" s="132" t="s">
        <v>349</v>
      </c>
      <c r="C35" s="132" t="s">
        <v>404</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f>IF(T27="-","-",SUM(T27:T33)*'3j PAAC PAP'!$G$30)</f>
        <v>0</v>
      </c>
      <c r="U35" s="129">
        <f>IF(U27="-","-",SUM(U27:U33)*'3j PAAC PAP'!$G$30)</f>
        <v>0</v>
      </c>
      <c r="V35" s="129">
        <f>IF(V27="-","-",SUM(V27:V33)*'3j PAAC PAP'!$G$30)</f>
        <v>0</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3">
      <c r="A36" s="256"/>
      <c r="B36" s="132" t="s">
        <v>388</v>
      </c>
      <c r="C36" s="132" t="s">
        <v>515</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9.4286355724004149</v>
      </c>
      <c r="M36" s="129">
        <f>IF(M27="-","-",SUM(M27:M35)*'3k EBIT'!$E$8)</f>
        <v>10.224107551693725</v>
      </c>
      <c r="N36" s="129">
        <f>IF(N27="-","-",SUM(N27:N35)*'3k EBIT'!$E$8)</f>
        <v>10.559900993610412</v>
      </c>
      <c r="O36" s="30"/>
      <c r="P36" s="129">
        <f>IF(P27="-","-",SUM(P27:P35)*'3k EBIT'!$E$8)</f>
        <v>10.559900993610412</v>
      </c>
      <c r="Q36" s="129">
        <f>IF(Q27="-","-",SUM(Q27:Q35)*'3k EBIT'!$E$8)</f>
        <v>11.679462423775298</v>
      </c>
      <c r="R36" s="129">
        <f>IF(R27="-","-",SUM(R27:R35)*'3k EBIT'!$E$8)</f>
        <v>11.298488995452315</v>
      </c>
      <c r="S36" s="129">
        <f>IF(S27="-","-",SUM(S27:S35)*'3k EBIT'!$E$8)</f>
        <v>11.314172117127745</v>
      </c>
      <c r="T36" s="129">
        <f>IF(T27="-","-",SUM(T27:T35)*'3k EBIT'!$E$8)</f>
        <v>10.861388410761984</v>
      </c>
      <c r="U36" s="129">
        <f>IF(U27="-","-",SUM(U27:U35)*'3k EBIT'!$E$8)</f>
        <v>11.789000336533743</v>
      </c>
      <c r="V36" s="129">
        <f>IF(V27="-","-",SUM(V27:V35)*'3k EBIT'!$E$8)</f>
        <v>12.914633762112848</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5.4960271689044111</v>
      </c>
      <c r="M37" s="129">
        <f>IF(M27="-","-",SUM(M27:M30,M32:M36)*'3l HAP'!$E$9)</f>
        <v>6.1490791859815506</v>
      </c>
      <c r="N37" s="129">
        <f>IF(N27="-","-",SUM(N27:N30,N32:N36)*'3l HAP'!$E$9)</f>
        <v>6.4135709852033349</v>
      </c>
      <c r="O37" s="30"/>
      <c r="P37" s="129">
        <f>IF(P27="-","-",SUM(P27:P30,P32:P36)*'3l HAP'!$E$9)</f>
        <v>6.4135709852033349</v>
      </c>
      <c r="Q37" s="129">
        <f>IF(Q27="-","-",SUM(Q27:Q30,Q32:Q36)*'3l HAP'!$E$9)</f>
        <v>7.1930773806799104</v>
      </c>
      <c r="R37" s="129">
        <f>IF(R27="-","-",SUM(R27:R30,R32:R36)*'3l HAP'!$E$9)</f>
        <v>6.8742874327214745</v>
      </c>
      <c r="S37" s="129">
        <f>IF(S27="-","-",SUM(S27:S30,S32:S36)*'3l HAP'!$E$9)</f>
        <v>6.8963473688757473</v>
      </c>
      <c r="T37" s="129">
        <f>IF(T27="-","-",SUM(T27:T30,T32:T36)*'3l HAP'!$E$9)</f>
        <v>6.4967540889245496</v>
      </c>
      <c r="U37" s="129">
        <f>IF(U27="-","-",SUM(U27:U30,U32:U36)*'3l HAP'!$E$9)</f>
        <v>7.0541654619598928</v>
      </c>
      <c r="V37" s="129">
        <f>IF(V27="-","-",SUM(V27:V30,V32:V36)*'3l HAP'!$E$9)</f>
        <v>7.9204972211892537</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501.73979968886857</v>
      </c>
      <c r="M38" s="129">
        <f t="shared" si="2"/>
        <v>544.25978069129599</v>
      </c>
      <c r="N38" s="129">
        <f t="shared" si="2"/>
        <v>562.19760423874834</v>
      </c>
      <c r="O38" s="30"/>
      <c r="P38" s="129">
        <f t="shared" ref="P38:Z38" si="3">IF(P27="-","-",SUM(P27:P37))</f>
        <v>562.19760423874834</v>
      </c>
      <c r="Q38" s="129">
        <f t="shared" si="3"/>
        <v>621.90137209355566</v>
      </c>
      <c r="R38" s="129">
        <f t="shared" si="3"/>
        <v>601.53135735817773</v>
      </c>
      <c r="S38" s="129">
        <f t="shared" si="3"/>
        <v>602.37884440998869</v>
      </c>
      <c r="T38" s="129">
        <f t="shared" si="3"/>
        <v>578.14853958570393</v>
      </c>
      <c r="U38" s="129">
        <f t="shared" si="3"/>
        <v>627.52761109660094</v>
      </c>
      <c r="V38" s="129">
        <f t="shared" si="3"/>
        <v>687.63778288917001</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25" x14ac:dyDescent="0.3">
      <c r="A46" s="256"/>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3">
      <c r="A47" s="256"/>
      <c r="B47" s="135" t="s">
        <v>349</v>
      </c>
      <c r="C47" s="135" t="s">
        <v>404</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3">
      <c r="A48" s="256"/>
      <c r="B48" s="135" t="s">
        <v>388</v>
      </c>
      <c r="C48" s="135" t="s">
        <v>515</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f>IF('3c AA'!W86="-","-",'3c AA'!W86)</f>
        <v>0</v>
      </c>
      <c r="U53" s="129">
        <f>IF('3c AA'!X86="-","-",'3c AA'!X86)</f>
        <v>0</v>
      </c>
      <c r="V53" s="129">
        <f>IF('3c AA'!Y86="-","-",'3c AA'!Y86)</f>
        <v>0</v>
      </c>
      <c r="W53" s="129" t="str">
        <f>IF('3c AA'!Z86="-","-",'3c AA'!Z86)</f>
        <v>-</v>
      </c>
      <c r="X53" s="129" t="str">
        <f>IF('3c AA'!AA86="-","-",'3c AA'!AA86)</f>
        <v>-</v>
      </c>
      <c r="Y53" s="129" t="str">
        <f>IF('3c AA'!AB86="-","-",'3c AA'!AB86)</f>
        <v>-</v>
      </c>
      <c r="Z53" s="129" t="str">
        <f>IF('3c AA'!AC86="-","-",'3c AA'!AC86)</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f>IF('3i SMNCC'!R$48="-","-",'3i SMNCC'!R$48)</f>
        <v>6.2696858243973583</v>
      </c>
      <c r="W57" s="129" t="str">
        <f>IF('3i SMNCC'!S$48="-","-",'3i SMNCC'!S$48)</f>
        <v>-</v>
      </c>
      <c r="X57" s="129" t="str">
        <f>IF('3i SMNCC'!T$48="-","-",'3i SMNCC'!T$48)</f>
        <v>-</v>
      </c>
      <c r="Y57" s="129" t="str">
        <f>IF('3i SMNCC'!U$48="-","-",'3i SMNCC'!U$48)</f>
        <v>-</v>
      </c>
      <c r="Z57" s="129" t="str">
        <f>IF('3i SMNCC'!V$48="-","-",'3i SMNCC'!V$48)</f>
        <v>-</v>
      </c>
      <c r="AA57" s="28"/>
    </row>
    <row r="58" spans="1:27" s="29" customFormat="1" ht="12.4" customHeight="1" x14ac:dyDescent="0.3">
      <c r="A58" s="256"/>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f>IF('3g CPIH'!P$16="-","-",'3j PAAC PAP'!$G$12*('3g CPIH'!P$16/'3g CPIH'!$G$16))</f>
        <v>25.983398825831699</v>
      </c>
      <c r="U58" s="129">
        <f>IF('3g CPIH'!Q$16="-","-",'3j PAAC PAP'!$G$12*('3g CPIH'!Q$16/'3g CPIH'!$G$16))</f>
        <v>26.126689628180038</v>
      </c>
      <c r="V58" s="129">
        <f>IF('3g CPIH'!R$16="-","-",'3j PAAC PAP'!$G$12*('3g CPIH'!R$16/'3g CPIH'!$G$16))</f>
        <v>26.604325636007829</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3">
      <c r="A59" s="256"/>
      <c r="B59" s="132" t="s">
        <v>349</v>
      </c>
      <c r="C59" s="132" t="s">
        <v>404</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f>IF(T51="-","-",SUM(T51:T57)*'3j PAAC PAP'!$G$30)</f>
        <v>0</v>
      </c>
      <c r="U59" s="129">
        <f>IF(U51="-","-",SUM(U51:U57)*'3j PAAC PAP'!$G$30)</f>
        <v>0</v>
      </c>
      <c r="V59" s="129">
        <f>IF(V51="-","-",SUM(V51:V57)*'3j PAAC PAP'!$G$30)</f>
        <v>0</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3">
      <c r="A60" s="256"/>
      <c r="B60" s="132" t="s">
        <v>388</v>
      </c>
      <c r="C60" s="132" t="s">
        <v>515</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10.12106861694004</v>
      </c>
      <c r="M60" s="129">
        <f>IF(M51="-","-",SUM(M51:M59)*'3k EBIT'!$E$8)</f>
        <v>10.880687037772219</v>
      </c>
      <c r="N60" s="129">
        <f>IF(N51="-","-",SUM(N51:N59)*'3k EBIT'!$E$8)</f>
        <v>11.225352012026693</v>
      </c>
      <c r="O60" s="30"/>
      <c r="P60" s="129">
        <f>IF(P51="-","-",SUM(P51:P59)*'3k EBIT'!$E$8)</f>
        <v>11.225352012026693</v>
      </c>
      <c r="Q60" s="129">
        <f>IF(Q51="-","-",SUM(Q51:Q59)*'3k EBIT'!$E$8)</f>
        <v>12.642382457617945</v>
      </c>
      <c r="R60" s="129">
        <f>IF(R51="-","-",SUM(R51:R59)*'3k EBIT'!$E$8)</f>
        <v>12.247341017889255</v>
      </c>
      <c r="S60" s="129">
        <f>IF(S51="-","-",SUM(S51:S59)*'3k EBIT'!$E$8)</f>
        <v>12.316207289613416</v>
      </c>
      <c r="T60" s="129">
        <f>IF(T51="-","-",SUM(T51:T59)*'3k EBIT'!$E$8)</f>
        <v>11.848391092958169</v>
      </c>
      <c r="U60" s="129">
        <f>IF(U51="-","-",SUM(U51:U59)*'3k EBIT'!$E$8)</f>
        <v>12.667492635176764</v>
      </c>
      <c r="V60" s="129">
        <f>IF(V51="-","-",SUM(V51:V59)*'3k EBIT'!$E$8)</f>
        <v>13.831184910749212</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5.5643603588361552</v>
      </c>
      <c r="M61" s="129">
        <f>IF(M51="-","-",SUM(M51:M54,M56:M60)*'3l HAP'!$E$9)</f>
        <v>6.2458233744116054</v>
      </c>
      <c r="N61" s="129">
        <f>IF(N51="-","-",SUM(N51:N54,N56:N60)*'3l HAP'!$E$9)</f>
        <v>6.5173162723195794</v>
      </c>
      <c r="O61" s="30"/>
      <c r="P61" s="129">
        <f>IF(P51="-","-",SUM(P51:P54,P56:P60)*'3l HAP'!$E$9)</f>
        <v>6.5173162723195794</v>
      </c>
      <c r="Q61" s="129">
        <f>IF(Q51="-","-",SUM(Q51:Q54,Q56:Q60)*'3l HAP'!$E$9)</f>
        <v>7.3341232950498538</v>
      </c>
      <c r="R61" s="129">
        <f>IF(R51="-","-",SUM(R51:R54,R56:R60)*'3l HAP'!$E$9)</f>
        <v>7.0040748063307854</v>
      </c>
      <c r="S61" s="129">
        <f>IF(S51="-","-",SUM(S51:S54,S56:S60)*'3l HAP'!$E$9)</f>
        <v>7.0331197729198864</v>
      </c>
      <c r="T61" s="129">
        <f>IF(T51="-","-",SUM(T51:T54,T56:T60)*'3l HAP'!$E$9)</f>
        <v>6.6207264368044951</v>
      </c>
      <c r="U61" s="129">
        <f>IF(U51="-","-",SUM(U51:U54,U56:U60)*'3l HAP'!$E$9)</f>
        <v>7.1885428227267738</v>
      </c>
      <c r="V61" s="129">
        <f>IF(V51="-","-",SUM(V51:V54,V56:V60)*'3l HAP'!$E$9)</f>
        <v>8.0834054825902921</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538.25196227503488</v>
      </c>
      <c r="M62" s="129">
        <f t="shared" si="6"/>
        <v>578.91332566271149</v>
      </c>
      <c r="N62" s="129">
        <f t="shared" si="6"/>
        <v>597.32507287060685</v>
      </c>
      <c r="O62" s="30"/>
      <c r="P62" s="129">
        <f t="shared" ref="P62:Z62" si="7">IF(P51="-","-",SUM(P51:P61))</f>
        <v>597.32507287060685</v>
      </c>
      <c r="Q62" s="129">
        <f t="shared" si="7"/>
        <v>672.72239885561828</v>
      </c>
      <c r="R62" s="129">
        <f t="shared" si="7"/>
        <v>651.60070423238074</v>
      </c>
      <c r="S62" s="129">
        <f t="shared" si="7"/>
        <v>655.25428831890554</v>
      </c>
      <c r="T62" s="129">
        <f t="shared" si="7"/>
        <v>630.22000006581027</v>
      </c>
      <c r="U62" s="129">
        <f t="shared" si="7"/>
        <v>673.89840612997932</v>
      </c>
      <c r="V62" s="129">
        <f t="shared" si="7"/>
        <v>736.04020536386884</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25" x14ac:dyDescent="0.3">
      <c r="A70" s="256"/>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3">
      <c r="A71" s="256"/>
      <c r="B71" s="135" t="s">
        <v>349</v>
      </c>
      <c r="C71" s="135" t="s">
        <v>404</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3">
      <c r="A72" s="256"/>
      <c r="B72" s="135" t="s">
        <v>388</v>
      </c>
      <c r="C72" s="135" t="s">
        <v>515</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f>IF('3c AA'!W88="-","-",'3c AA'!W88)</f>
        <v>0</v>
      </c>
      <c r="U77" s="129">
        <f>IF('3c AA'!X88="-","-",'3c AA'!X88)</f>
        <v>0</v>
      </c>
      <c r="V77" s="129">
        <f>IF('3c AA'!Y88="-","-",'3c AA'!Y88)</f>
        <v>0</v>
      </c>
      <c r="W77" s="129" t="str">
        <f>IF('3c AA'!Z88="-","-",'3c AA'!Z88)</f>
        <v>-</v>
      </c>
      <c r="X77" s="129" t="str">
        <f>IF('3c AA'!AA88="-","-",'3c AA'!AA88)</f>
        <v>-</v>
      </c>
      <c r="Y77" s="129" t="str">
        <f>IF('3c AA'!AB88="-","-",'3c AA'!AB88)</f>
        <v>-</v>
      </c>
      <c r="Z77" s="129" t="str">
        <f>IF('3c AA'!AC88="-","-",'3c AA'!AC88)</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f>IF('3i SMNCC'!R$48="-","-",'3i SMNCC'!R$48)</f>
        <v>6.2696858243973583</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3">
      <c r="A82" s="256"/>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f>IF('3g CPIH'!P$16="-","-",'3j PAAC PAP'!$G$12*('3g CPIH'!P$16/'3g CPIH'!$G$16))</f>
        <v>25.983398825831699</v>
      </c>
      <c r="U82" s="129">
        <f>IF('3g CPIH'!Q$16="-","-",'3j PAAC PAP'!$G$12*('3g CPIH'!Q$16/'3g CPIH'!$G$16))</f>
        <v>26.126689628180038</v>
      </c>
      <c r="V82" s="129">
        <f>IF('3g CPIH'!R$16="-","-",'3j PAAC PAP'!$G$12*('3g CPIH'!R$16/'3g CPIH'!$G$16))</f>
        <v>26.604325636007829</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3">
      <c r="A83" s="256"/>
      <c r="B83" s="132" t="s">
        <v>349</v>
      </c>
      <c r="C83" s="132" t="s">
        <v>404</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f>IF(T75="-","-",SUM(T75:T81)*'3j PAAC PAP'!$G$30)</f>
        <v>0</v>
      </c>
      <c r="U83" s="129">
        <f>IF(U75="-","-",SUM(U75:U81)*'3j PAAC PAP'!$G$30)</f>
        <v>0</v>
      </c>
      <c r="V83" s="129">
        <f>IF(V75="-","-",SUM(V75:V81)*'3j PAAC PAP'!$G$30)</f>
        <v>0</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3">
      <c r="A84" s="256"/>
      <c r="B84" s="132" t="s">
        <v>388</v>
      </c>
      <c r="C84" s="132" t="s">
        <v>515</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9.731398569267883</v>
      </c>
      <c r="M84" s="129">
        <f>IF(M75="-","-",SUM(M75:M83)*'3k EBIT'!$E$8)</f>
        <v>10.349594889348058</v>
      </c>
      <c r="N84" s="129">
        <f>IF(N75="-","-",SUM(N75:N83)*'3k EBIT'!$E$8)</f>
        <v>10.683828131958299</v>
      </c>
      <c r="O84" s="30"/>
      <c r="P84" s="129">
        <f>IF(P75="-","-",SUM(P75:P83)*'3k EBIT'!$E$8)</f>
        <v>10.683828131958299</v>
      </c>
      <c r="Q84" s="129">
        <f>IF(Q75="-","-",SUM(Q75:Q83)*'3k EBIT'!$E$8)</f>
        <v>11.820402404297401</v>
      </c>
      <c r="R84" s="129">
        <f>IF(R75="-","-",SUM(R75:R83)*'3k EBIT'!$E$8)</f>
        <v>11.441052233027158</v>
      </c>
      <c r="S84" s="129">
        <f>IF(S75="-","-",SUM(S75:S83)*'3k EBIT'!$E$8)</f>
        <v>11.526291576506109</v>
      </c>
      <c r="T84" s="129">
        <f>IF(T75="-","-",SUM(T75:T83)*'3k EBIT'!$E$8)</f>
        <v>11.075986688740324</v>
      </c>
      <c r="U84" s="129">
        <f>IF(U75="-","-",SUM(U75:U83)*'3k EBIT'!$E$8)</f>
        <v>11.923672070709735</v>
      </c>
      <c r="V84" s="129">
        <f>IF(V75="-","-",SUM(V75:V83)*'3k EBIT'!$E$8)</f>
        <v>13.031736768883531</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516</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5.5267405664446585</v>
      </c>
      <c r="M85" s="129">
        <f>IF(M75="-","-",SUM(M75:M78,M80:M84)*'3l HAP'!$E$9)</f>
        <v>6.1373287621407808</v>
      </c>
      <c r="N85" s="129">
        <f>IF(N75="-","-",SUM(N75:N78,N80:N84)*'3l HAP'!$E$9)</f>
        <v>6.4005904585063478</v>
      </c>
      <c r="O85" s="30"/>
      <c r="P85" s="129">
        <f>IF(P75="-","-",SUM(P75:P78,P80:P84)*'3l HAP'!$E$9)</f>
        <v>6.4005904585063478</v>
      </c>
      <c r="Q85" s="129">
        <f>IF(Q75="-","-",SUM(Q75:Q78,Q80:Q84)*'3l HAP'!$E$9)</f>
        <v>7.1665671843231866</v>
      </c>
      <c r="R85" s="129">
        <f>IF(R75="-","-",SUM(R75:R78,R80:R84)*'3l HAP'!$E$9)</f>
        <v>6.8504581592336651</v>
      </c>
      <c r="S85" s="129">
        <f>IF(S75="-","-",SUM(S75:S78,S80:S84)*'3l HAP'!$E$9)</f>
        <v>6.8598253741900228</v>
      </c>
      <c r="T85" s="129">
        <f>IF(T75="-","-",SUM(T75:T78,T80:T84)*'3l HAP'!$E$9)</f>
        <v>6.4647407117128965</v>
      </c>
      <c r="U85" s="129">
        <f>IF(U75="-","-",SUM(U75:U78,U80:U84)*'3l HAP'!$E$9)</f>
        <v>7.003131251972837</v>
      </c>
      <c r="V85" s="129">
        <f>IF(V75="-","-",SUM(V75:V78,V80:V84)*'3l HAP'!$E$9)</f>
        <v>7.8564685554620715</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517.70540107643353</v>
      </c>
      <c r="M86" s="129">
        <f t="shared" si="10"/>
        <v>550.85262425805934</v>
      </c>
      <c r="N86" s="129">
        <f t="shared" si="10"/>
        <v>568.7071019836028</v>
      </c>
      <c r="O86" s="30"/>
      <c r="P86" s="129">
        <f t="shared" ref="P86:Z86" si="11">IF(P75="-","-",SUM(P75:P85))</f>
        <v>568.7071019836028</v>
      </c>
      <c r="Q86" s="129">
        <f t="shared" si="11"/>
        <v>629.29275254490938</v>
      </c>
      <c r="R86" s="129">
        <f t="shared" si="11"/>
        <v>609.01085327883436</v>
      </c>
      <c r="S86" s="129">
        <f t="shared" si="11"/>
        <v>613.50649987645556</v>
      </c>
      <c r="T86" s="129">
        <f t="shared" si="11"/>
        <v>589.41116775259718</v>
      </c>
      <c r="U86" s="129">
        <f t="shared" si="11"/>
        <v>634.56455996816658</v>
      </c>
      <c r="V86" s="129">
        <f t="shared" si="11"/>
        <v>693.73706782349529</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3">
      <c r="A94" s="256"/>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3">
      <c r="A95" s="256"/>
      <c r="B95" s="135" t="s">
        <v>349</v>
      </c>
      <c r="C95" s="135" t="s">
        <v>404</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3">
      <c r="A96" s="256"/>
      <c r="B96" s="135" t="s">
        <v>388</v>
      </c>
      <c r="C96" s="135" t="s">
        <v>515</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f>IF('3c AA'!W90="-","-",'3c AA'!W90)</f>
        <v>0</v>
      </c>
      <c r="U101" s="129">
        <f>IF('3c AA'!X90="-","-",'3c AA'!X90)</f>
        <v>0</v>
      </c>
      <c r="V101" s="129">
        <f>IF('3c AA'!Y90="-","-",'3c AA'!Y90)</f>
        <v>0</v>
      </c>
      <c r="W101" s="129" t="str">
        <f>IF('3c AA'!Z90="-","-",'3c AA'!Z90)</f>
        <v>-</v>
      </c>
      <c r="X101" s="129" t="str">
        <f>IF('3c AA'!AA90="-","-",'3c AA'!AA90)</f>
        <v>-</v>
      </c>
      <c r="Y101" s="129" t="str">
        <f>IF('3c AA'!AB90="-","-",'3c AA'!AB90)</f>
        <v>-</v>
      </c>
      <c r="Z101" s="129" t="str">
        <f>IF('3c AA'!AC90="-","-",'3c AA'!AC90)</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f>IF('3i SMNCC'!R$48="-","-",'3i SMNCC'!R$48)</f>
        <v>6.2696858243973583</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3">
      <c r="A106" s="256"/>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f>IF('3g CPIH'!P$16="-","-",'3j PAAC PAP'!$G$12*('3g CPIH'!P$16/'3g CPIH'!$G$16))</f>
        <v>25.983398825831699</v>
      </c>
      <c r="U106" s="129">
        <f>IF('3g CPIH'!Q$16="-","-",'3j PAAC PAP'!$G$12*('3g CPIH'!Q$16/'3g CPIH'!$G$16))</f>
        <v>26.126689628180038</v>
      </c>
      <c r="V106" s="129">
        <f>IF('3g CPIH'!R$16="-","-",'3j PAAC PAP'!$G$12*('3g CPIH'!R$16/'3g CPIH'!$G$16))</f>
        <v>26.604325636007829</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3">
      <c r="A107" s="256"/>
      <c r="B107" s="132" t="s">
        <v>349</v>
      </c>
      <c r="C107" s="132" t="s">
        <v>404</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f>IF(T99="-","-",SUM(T99:T105)*'3j PAAC PAP'!$G$30)</f>
        <v>0</v>
      </c>
      <c r="U107" s="129">
        <f>IF(U99="-","-",SUM(U99:U105)*'3j PAAC PAP'!$G$30)</f>
        <v>0</v>
      </c>
      <c r="V107" s="129">
        <f>IF(V99="-","-",SUM(V99:V105)*'3j PAAC PAP'!$G$30)</f>
        <v>0</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3">
      <c r="A108" s="256"/>
      <c r="B108" s="132" t="s">
        <v>388</v>
      </c>
      <c r="C108" s="132" t="s">
        <v>515</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9.6122743723793214</v>
      </c>
      <c r="M108" s="129">
        <f>IF(M99="-","-",SUM(M99:M107)*'3k EBIT'!$E$8)</f>
        <v>10.413748591790922</v>
      </c>
      <c r="N108" s="129">
        <f>IF(N99="-","-",SUM(N99:N107)*'3k EBIT'!$E$8)</f>
        <v>10.750835631813256</v>
      </c>
      <c r="O108" s="30"/>
      <c r="P108" s="129">
        <f>IF(P99="-","-",SUM(P99:P107)*'3k EBIT'!$E$8)</f>
        <v>10.750835631813256</v>
      </c>
      <c r="Q108" s="129">
        <f>IF(Q99="-","-",SUM(Q99:Q107)*'3k EBIT'!$E$8)</f>
        <v>11.844731669977461</v>
      </c>
      <c r="R108" s="129">
        <f>IF(R99="-","-",SUM(R99:R107)*'3k EBIT'!$E$8)</f>
        <v>11.4879807345758</v>
      </c>
      <c r="S108" s="129">
        <f>IF(S99="-","-",SUM(S99:S107)*'3k EBIT'!$E$8)</f>
        <v>11.41094214917438</v>
      </c>
      <c r="T108" s="129">
        <f>IF(T99="-","-",SUM(T99:T107)*'3k EBIT'!$E$8)</f>
        <v>10.971974971187695</v>
      </c>
      <c r="U108" s="129">
        <f>IF(U99="-","-",SUM(U99:U107)*'3k EBIT'!$E$8)</f>
        <v>11.999179661014079</v>
      </c>
      <c r="V108" s="129">
        <f>IF(V99="-","-",SUM(V99:V107)*'3k EBIT'!$E$8)</f>
        <v>13.137935424260064</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5.4922111620541143</v>
      </c>
      <c r="M109" s="129">
        <f>IF(M99="-","-",SUM(M99:M102,M104:M108)*'3l HAP'!$E$9)</f>
        <v>6.1650241598433562</v>
      </c>
      <c r="N109" s="129">
        <f>IF(N99="-","-",SUM(N99:N102,N104:N108)*'3l HAP'!$E$9)</f>
        <v>6.4305372413208888</v>
      </c>
      <c r="O109" s="30"/>
      <c r="P109" s="129">
        <f>IF(P99="-","-",SUM(P99:P102,P104:P108)*'3l HAP'!$E$9)</f>
        <v>6.4305372413208888</v>
      </c>
      <c r="Q109" s="129">
        <f>IF(Q99="-","-",SUM(Q99:Q102,Q104:Q108)*'3l HAP'!$E$9)</f>
        <v>7.2319663343639489</v>
      </c>
      <c r="R109" s="129">
        <f>IF(R99="-","-",SUM(R99:R102,R104:R108)*'3l HAP'!$E$9)</f>
        <v>6.9267137688122649</v>
      </c>
      <c r="S109" s="129">
        <f>IF(S99="-","-",SUM(S99:S102,S104:S108)*'3l HAP'!$E$9)</f>
        <v>6.9506083098763556</v>
      </c>
      <c r="T109" s="129">
        <f>IF(T99="-","-",SUM(T99:T102,T104:T108)*'3l HAP'!$E$9)</f>
        <v>6.5565446979760935</v>
      </c>
      <c r="U109" s="129">
        <f>IF(U99="-","-",SUM(U99:U102,U104:U108)*'3l HAP'!$E$9)</f>
        <v>7.1428723004324421</v>
      </c>
      <c r="V109" s="129">
        <f>IF(V99="-","-",SUM(V99:V102,V104:V108)*'3l HAP'!$E$9)</f>
        <v>8.0198667586943664</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511.40117968867344</v>
      </c>
      <c r="M110" s="129">
        <f t="shared" si="14"/>
        <v>554.25682891597353</v>
      </c>
      <c r="N110" s="129">
        <f t="shared" si="14"/>
        <v>572.26375782838284</v>
      </c>
      <c r="O110" s="30"/>
      <c r="P110" s="129">
        <f t="shared" ref="P110:Z110" si="15">IF(P99="-","-",SUM(P99:P109))</f>
        <v>572.26375782838284</v>
      </c>
      <c r="Q110" s="129">
        <f t="shared" si="15"/>
        <v>630.63863883341321</v>
      </c>
      <c r="R110" s="129">
        <f t="shared" si="15"/>
        <v>611.55702900234508</v>
      </c>
      <c r="S110" s="129">
        <f t="shared" si="15"/>
        <v>607.52626282864901</v>
      </c>
      <c r="T110" s="129">
        <f t="shared" si="15"/>
        <v>584.02867307621125</v>
      </c>
      <c r="U110" s="129">
        <f t="shared" si="15"/>
        <v>638.67838307534987</v>
      </c>
      <c r="V110" s="129">
        <f t="shared" si="15"/>
        <v>699.48986663256528</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 customHeight="1" x14ac:dyDescent="0.3">
      <c r="A113" s="256"/>
      <c r="B113" s="135" t="s">
        <v>596</v>
      </c>
      <c r="C113" s="135" t="s">
        <v>597</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3">
      <c r="A118" s="256"/>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3">
      <c r="A119" s="256"/>
      <c r="B119" s="135" t="s">
        <v>349</v>
      </c>
      <c r="C119" s="135" t="s">
        <v>404</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3">
      <c r="A120" s="256"/>
      <c r="B120" s="135" t="s">
        <v>388</v>
      </c>
      <c r="C120" s="135" t="s">
        <v>515</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f>IF('3c AA'!W92="-","-",'3c AA'!W92)</f>
        <v>0</v>
      </c>
      <c r="U125" s="129">
        <f>IF('3c AA'!X92="-","-",'3c AA'!X92)</f>
        <v>0</v>
      </c>
      <c r="V125" s="129">
        <f>IF('3c AA'!Y92="-","-",'3c AA'!Y92)</f>
        <v>0</v>
      </c>
      <c r="W125" s="129" t="str">
        <f>IF('3c AA'!Z92="-","-",'3c AA'!Z92)</f>
        <v>-</v>
      </c>
      <c r="X125" s="129" t="str">
        <f>IF('3c AA'!AA92="-","-",'3c AA'!AA92)</f>
        <v>-</v>
      </c>
      <c r="Y125" s="129" t="str">
        <f>IF('3c AA'!AB92="-","-",'3c AA'!AB92)</f>
        <v>-</v>
      </c>
      <c r="Z125" s="129" t="str">
        <f>IF('3c AA'!AC92="-","-",'3c AA'!AC92)</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f>IF('3i SMNCC'!R$48="-","-",'3i SMNCC'!R$48)</f>
        <v>6.2696858243973583</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3">
      <c r="A130" s="256"/>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f>IF('3g CPIH'!P$16="-","-",'3j PAAC PAP'!$G$12*('3g CPIH'!P$16/'3g CPIH'!$G$16))</f>
        <v>25.983398825831699</v>
      </c>
      <c r="U130" s="129">
        <f>IF('3g CPIH'!Q$16="-","-",'3j PAAC PAP'!$G$12*('3g CPIH'!Q$16/'3g CPIH'!$G$16))</f>
        <v>26.126689628180038</v>
      </c>
      <c r="V130" s="129">
        <f>IF('3g CPIH'!R$16="-","-",'3j PAAC PAP'!$G$12*('3g CPIH'!R$16/'3g CPIH'!$G$16))</f>
        <v>26.604325636007829</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3">
      <c r="A131" s="256"/>
      <c r="B131" s="132" t="s">
        <v>349</v>
      </c>
      <c r="C131" s="132" t="s">
        <v>404</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f>IF(T123="-","-",SUM(T123:T129)*'3j PAAC PAP'!$G$30)</f>
        <v>0</v>
      </c>
      <c r="U131" s="129">
        <f>IF(U123="-","-",SUM(U123:U129)*'3j PAAC PAP'!$G$30)</f>
        <v>0</v>
      </c>
      <c r="V131" s="129">
        <f>IF(V123="-","-",SUM(V123:V129)*'3j PAAC PAP'!$G$30)</f>
        <v>0</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3">
      <c r="A132" s="256"/>
      <c r="B132" s="132" t="s">
        <v>388</v>
      </c>
      <c r="C132" s="132" t="s">
        <v>515</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9.9089474210517192</v>
      </c>
      <c r="M132" s="129">
        <f>IF(M123="-","-",SUM(M123:M131)*'3k EBIT'!$E$8)</f>
        <v>10.661412550678005</v>
      </c>
      <c r="N132" s="129">
        <f>IF(N123="-","-",SUM(N123:N131)*'3k EBIT'!$E$8)</f>
        <v>10.994920926380681</v>
      </c>
      <c r="O132" s="30"/>
      <c r="P132" s="129">
        <f>IF(P123="-","-",SUM(P123:P131)*'3k EBIT'!$E$8)</f>
        <v>10.994920926380681</v>
      </c>
      <c r="Q132" s="129">
        <f>IF(Q123="-","-",SUM(Q123:Q131)*'3k EBIT'!$E$8)</f>
        <v>12.174225778231804</v>
      </c>
      <c r="R132" s="129">
        <f>IF(R123="-","-",SUM(R123:R131)*'3k EBIT'!$E$8)</f>
        <v>11.791245759103546</v>
      </c>
      <c r="S132" s="129">
        <f>IF(S123="-","-",SUM(S123:S131)*'3k EBIT'!$E$8)</f>
        <v>11.78941902376839</v>
      </c>
      <c r="T132" s="129">
        <f>IF(T123="-","-",SUM(T123:T131)*'3k EBIT'!$E$8)</f>
        <v>11.334469839647955</v>
      </c>
      <c r="U132" s="129">
        <f>IF(U123="-","-",SUM(U123:U131)*'3k EBIT'!$E$8)</f>
        <v>12.33170306390544</v>
      </c>
      <c r="V132" s="129">
        <f>IF(V123="-","-",SUM(V123:V131)*'3k EBIT'!$E$8)</f>
        <v>13.467800517845875</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5.5113289225266175</v>
      </c>
      <c r="M133" s="129">
        <f>IF(M123="-","-",SUM(M123:M126,M128:M132)*'3l HAP'!$E$9)</f>
        <v>6.1338499716206538</v>
      </c>
      <c r="N133" s="129">
        <f>IF(N123="-","-",SUM(N123:N126,N128:N132)*'3l HAP'!$E$9)</f>
        <v>6.3965389990887545</v>
      </c>
      <c r="O133" s="30"/>
      <c r="P133" s="129">
        <f>IF(P123="-","-",SUM(P123:P126,P128:P132)*'3l HAP'!$E$9)</f>
        <v>6.3965389990887545</v>
      </c>
      <c r="Q133" s="129">
        <f>IF(Q123="-","-",SUM(Q123:Q126,Q128:Q132)*'3l HAP'!$E$9)</f>
        <v>7.2090899617443966</v>
      </c>
      <c r="R133" s="129">
        <f>IF(R123="-","-",SUM(R123:R126,R128:R132)*'3l HAP'!$E$9)</f>
        <v>6.8894408609925595</v>
      </c>
      <c r="S133" s="129">
        <f>IF(S123="-","-",SUM(S123:S126,S128:S132)*'3l HAP'!$E$9)</f>
        <v>6.9068609743056912</v>
      </c>
      <c r="T133" s="129">
        <f>IF(T123="-","-",SUM(T123:T126,T128:T132)*'3l HAP'!$E$9)</f>
        <v>6.5065273358668101</v>
      </c>
      <c r="U133" s="129">
        <f>IF(U123="-","-",SUM(U123:U126,U128:U132)*'3l HAP'!$E$9)</f>
        <v>7.0879367578497749</v>
      </c>
      <c r="V133" s="129">
        <f>IF(V123="-","-",SUM(V123:V126,V128:V132)*'3l HAP'!$E$9)</f>
        <v>7.9608970473684852</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527.03466198234946</v>
      </c>
      <c r="M134" s="129">
        <f t="shared" si="18"/>
        <v>567.26059454821802</v>
      </c>
      <c r="N134" s="129">
        <f t="shared" si="18"/>
        <v>585.0763487307504</v>
      </c>
      <c r="O134" s="30"/>
      <c r="P134" s="129">
        <f t="shared" ref="P134:Z134" si="19">IF(P123="-","-",SUM(P123:P133))</f>
        <v>585.0763487307504</v>
      </c>
      <c r="Q134" s="129">
        <f t="shared" si="19"/>
        <v>647.95755046900376</v>
      </c>
      <c r="R134" s="129">
        <f t="shared" si="19"/>
        <v>627.48106658207178</v>
      </c>
      <c r="S134" s="129">
        <f t="shared" si="19"/>
        <v>627.40234277008926</v>
      </c>
      <c r="T134" s="129">
        <f t="shared" si="19"/>
        <v>603.0573251209895</v>
      </c>
      <c r="U134" s="129">
        <f t="shared" si="19"/>
        <v>656.12467203496465</v>
      </c>
      <c r="V134" s="129">
        <f t="shared" si="19"/>
        <v>716.7922104651459</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 customHeight="1" x14ac:dyDescent="0.3">
      <c r="A142" s="256"/>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3">
      <c r="A143" s="256"/>
      <c r="B143" s="135" t="s">
        <v>349</v>
      </c>
      <c r="C143" s="135" t="s">
        <v>404</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3">
      <c r="A144" s="256"/>
      <c r="B144" s="135" t="s">
        <v>388</v>
      </c>
      <c r="C144" s="135" t="s">
        <v>515</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f>IF('3c AA'!W94="-","-",'3c AA'!W94)</f>
        <v>0</v>
      </c>
      <c r="U149" s="129">
        <f>IF('3c AA'!X94="-","-",'3c AA'!X94)</f>
        <v>0</v>
      </c>
      <c r="V149" s="129">
        <f>IF('3c AA'!Y94="-","-",'3c AA'!Y94)</f>
        <v>0</v>
      </c>
      <c r="W149" s="129" t="str">
        <f>IF('3c AA'!Z94="-","-",'3c AA'!Z94)</f>
        <v>-</v>
      </c>
      <c r="X149" s="129" t="str">
        <f>IF('3c AA'!AA94="-","-",'3c AA'!AA94)</f>
        <v>-</v>
      </c>
      <c r="Y149" s="129" t="str">
        <f>IF('3c AA'!AB94="-","-",'3c AA'!AB94)</f>
        <v>-</v>
      </c>
      <c r="Z149" s="129" t="str">
        <f>IF('3c AA'!AC94="-","-",'3c AA'!AC94)</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f>IF('3i SMNCC'!R$48="-","-",'3i SMNCC'!R$48)</f>
        <v>6.2696858243973583</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3">
      <c r="A154" s="256"/>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f>IF('3g CPIH'!P$16="-","-",'3j PAAC PAP'!$G$12*('3g CPIH'!P$16/'3g CPIH'!$G$16))</f>
        <v>25.983398825831699</v>
      </c>
      <c r="U154" s="129">
        <f>IF('3g CPIH'!Q$16="-","-",'3j PAAC PAP'!$G$12*('3g CPIH'!Q$16/'3g CPIH'!$G$16))</f>
        <v>26.126689628180038</v>
      </c>
      <c r="V154" s="129">
        <f>IF('3g CPIH'!R$16="-","-",'3j PAAC PAP'!$G$12*('3g CPIH'!R$16/'3g CPIH'!$G$16))</f>
        <v>26.604325636007829</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3">
      <c r="A155" s="256"/>
      <c r="B155" s="132" t="s">
        <v>349</v>
      </c>
      <c r="C155" s="132" t="s">
        <v>404</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f>IF(T147="-","-",SUM(T147:T153)*'3j PAAC PAP'!$G$30)</f>
        <v>0</v>
      </c>
      <c r="U155" s="129">
        <f>IF(U147="-","-",SUM(U147:U153)*'3j PAAC PAP'!$G$30)</f>
        <v>0</v>
      </c>
      <c r="V155" s="129">
        <f>IF(V147="-","-",SUM(V147:V153)*'3j PAAC PAP'!$G$30)</f>
        <v>0</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3">
      <c r="A156" s="256"/>
      <c r="B156" s="132" t="s">
        <v>388</v>
      </c>
      <c r="C156" s="132" t="s">
        <v>515</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9.5010091052752994</v>
      </c>
      <c r="M156" s="129">
        <f>IF(M147="-","-",SUM(M147:M155)*'3k EBIT'!$E$8)</f>
        <v>10.245657537995006</v>
      </c>
      <c r="N156" s="129">
        <f>IF(N147="-","-",SUM(N147:N155)*'3k EBIT'!$E$8)</f>
        <v>10.583862216787388</v>
      </c>
      <c r="O156" s="30"/>
      <c r="P156" s="129">
        <f>IF(P147="-","-",SUM(P147:P155)*'3k EBIT'!$E$8)</f>
        <v>10.583862216787388</v>
      </c>
      <c r="Q156" s="129">
        <f>IF(Q147="-","-",SUM(Q147:Q155)*'3k EBIT'!$E$8)</f>
        <v>11.728740203168112</v>
      </c>
      <c r="R156" s="129">
        <f>IF(R147="-","-",SUM(R147:R155)*'3k EBIT'!$E$8)</f>
        <v>11.342968037967056</v>
      </c>
      <c r="S156" s="129">
        <f>IF(S147="-","-",SUM(S147:S155)*'3k EBIT'!$E$8)</f>
        <v>11.456114008493614</v>
      </c>
      <c r="T156" s="129">
        <f>IF(T147="-","-",SUM(T147:T155)*'3k EBIT'!$E$8)</f>
        <v>10.996094231299622</v>
      </c>
      <c r="U156" s="129">
        <f>IF(U147="-","-",SUM(U147:U155)*'3k EBIT'!$E$8)</f>
        <v>11.845590065942435</v>
      </c>
      <c r="V156" s="129">
        <f>IF(V147="-","-",SUM(V147:V155)*'3k EBIT'!$E$8)</f>
        <v>12.980379652317808</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5.5568905033467217</v>
      </c>
      <c r="M157" s="129">
        <f>IF(M147="-","-",SUM(M147:M150,M152:M156)*'3l HAP'!$E$9)</f>
        <v>6.1734041146229188</v>
      </c>
      <c r="N157" s="129">
        <f>IF(N147="-","-",SUM(N147:N150,N152:N156)*'3l HAP'!$E$9)</f>
        <v>6.4397989379793374</v>
      </c>
      <c r="O157" s="30"/>
      <c r="P157" s="129">
        <f>IF(P147="-","-",SUM(P147:P150,P152:P156)*'3l HAP'!$E$9)</f>
        <v>6.4397989379793374</v>
      </c>
      <c r="Q157" s="129">
        <f>IF(Q147="-","-",SUM(Q147:Q150,Q152:Q156)*'3l HAP'!$E$9)</f>
        <v>7.233612794300921</v>
      </c>
      <c r="R157" s="129">
        <f>IF(R147="-","-",SUM(R147:R150,R152:R156)*'3l HAP'!$E$9)</f>
        <v>6.9113572198395117</v>
      </c>
      <c r="S157" s="129">
        <f>IF(S147="-","-",SUM(S147:S150,S152:S156)*'3l HAP'!$E$9)</f>
        <v>6.9517378424271001</v>
      </c>
      <c r="T157" s="129">
        <f>IF(T147="-","-",SUM(T147:T150,T152:T156)*'3l HAP'!$E$9)</f>
        <v>6.5466098299129731</v>
      </c>
      <c r="U157" s="129">
        <f>IF(U147="-","-",SUM(U147:U150,U152:U156)*'3l HAP'!$E$9)</f>
        <v>7.0935350974065292</v>
      </c>
      <c r="V157" s="129">
        <f>IF(V147="-","-",SUM(V147:V150,V152:V156)*'3l HAP'!$E$9)</f>
        <v>7.9685327366569574</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505.60979475914343</v>
      </c>
      <c r="M158" s="129">
        <f t="shared" si="22"/>
        <v>545.4183149567798</v>
      </c>
      <c r="N158" s="129">
        <f t="shared" si="22"/>
        <v>563.48494867993134</v>
      </c>
      <c r="O158" s="30"/>
      <c r="P158" s="129">
        <f t="shared" ref="P158:Z158" si="23">IF(P147="-","-",SUM(P147:P157))</f>
        <v>563.48494867993134</v>
      </c>
      <c r="Q158" s="129">
        <f t="shared" si="23"/>
        <v>624.53547377236123</v>
      </c>
      <c r="R158" s="129">
        <f t="shared" si="23"/>
        <v>603.90942841595688</v>
      </c>
      <c r="S158" s="129">
        <f t="shared" si="23"/>
        <v>609.90485765914116</v>
      </c>
      <c r="T158" s="129">
        <f t="shared" si="23"/>
        <v>585.28817242653804</v>
      </c>
      <c r="U158" s="129">
        <f t="shared" si="23"/>
        <v>630.5453863127932</v>
      </c>
      <c r="V158" s="129">
        <f t="shared" si="23"/>
        <v>691.14612698613541</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25" x14ac:dyDescent="0.3">
      <c r="A166" s="256"/>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3">
      <c r="A167" s="256"/>
      <c r="B167" s="135" t="s">
        <v>349</v>
      </c>
      <c r="C167" s="135" t="s">
        <v>404</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3">
      <c r="A168" s="256"/>
      <c r="B168" s="135" t="s">
        <v>388</v>
      </c>
      <c r="C168" s="135" t="s">
        <v>515</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f>IF('3c AA'!W96="-","-",'3c AA'!W96)</f>
        <v>0</v>
      </c>
      <c r="U173" s="129">
        <f>IF('3c AA'!X96="-","-",'3c AA'!X96)</f>
        <v>0</v>
      </c>
      <c r="V173" s="129">
        <f>IF('3c AA'!Y96="-","-",'3c AA'!Y96)</f>
        <v>0</v>
      </c>
      <c r="W173" s="129" t="str">
        <f>IF('3c AA'!Z96="-","-",'3c AA'!Z96)</f>
        <v>-</v>
      </c>
      <c r="X173" s="129" t="str">
        <f>IF('3c AA'!AA96="-","-",'3c AA'!AA96)</f>
        <v>-</v>
      </c>
      <c r="Y173" s="129" t="str">
        <f>IF('3c AA'!AB96="-","-",'3c AA'!AB96)</f>
        <v>-</v>
      </c>
      <c r="Z173" s="129" t="str">
        <f>IF('3c AA'!AC96="-","-",'3c AA'!AC96)</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f>IF('3i SMNCC'!R$48="-","-",'3i SMNCC'!R$48)</f>
        <v>6.2696858243973583</v>
      </c>
      <c r="W177" s="129" t="str">
        <f>IF('3i SMNCC'!S$48="-","-",'3i SMNCC'!S$48)</f>
        <v>-</v>
      </c>
      <c r="X177" s="129" t="str">
        <f>IF('3i SMNCC'!T$48="-","-",'3i SMNCC'!T$48)</f>
        <v>-</v>
      </c>
      <c r="Y177" s="129" t="str">
        <f>IF('3i SMNCC'!U$48="-","-",'3i SMNCC'!U$48)</f>
        <v>-</v>
      </c>
      <c r="Z177" s="129" t="str">
        <f>IF('3i SMNCC'!V$48="-","-",'3i SMNCC'!V$48)</f>
        <v>-</v>
      </c>
      <c r="AA177" s="28"/>
    </row>
    <row r="178" spans="1:27" s="29" customFormat="1" ht="12.4" customHeight="1" x14ac:dyDescent="0.3">
      <c r="A178" s="256"/>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f>IF('3g CPIH'!P$16="-","-",'3j PAAC PAP'!$G$12*('3g CPIH'!P$16/'3g CPIH'!$G$16))</f>
        <v>25.983398825831699</v>
      </c>
      <c r="U178" s="129">
        <f>IF('3g CPIH'!Q$16="-","-",'3j PAAC PAP'!$G$12*('3g CPIH'!Q$16/'3g CPIH'!$G$16))</f>
        <v>26.126689628180038</v>
      </c>
      <c r="V178" s="129">
        <f>IF('3g CPIH'!R$16="-","-",'3j PAAC PAP'!$G$12*('3g CPIH'!R$16/'3g CPIH'!$G$16))</f>
        <v>26.604325636007829</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3">
      <c r="A179" s="256"/>
      <c r="B179" s="132" t="s">
        <v>349</v>
      </c>
      <c r="C179" s="132" t="s">
        <v>404</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f>IF(T171="-","-",SUM(T171:T177)*'3j PAAC PAP'!$G$30)</f>
        <v>0</v>
      </c>
      <c r="U179" s="129">
        <f>IF(U171="-","-",SUM(U171:U177)*'3j PAAC PAP'!$G$30)</f>
        <v>0</v>
      </c>
      <c r="V179" s="129">
        <f>IF(V171="-","-",SUM(V171:V177)*'3j PAAC PAP'!$G$30)</f>
        <v>0</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35">
      <c r="A180" s="256"/>
      <c r="B180" s="132" t="s">
        <v>388</v>
      </c>
      <c r="C180" s="178" t="s">
        <v>515</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10.451463252242554</v>
      </c>
      <c r="M180" s="129">
        <f>IF(M171="-","-",SUM(M171:M179)*'3k EBIT'!$E$8)</f>
        <v>10.933231056951739</v>
      </c>
      <c r="N180" s="129">
        <f>IF(N171="-","-",SUM(N171:N179)*'3k EBIT'!$E$8)</f>
        <v>11.268128799234249</v>
      </c>
      <c r="O180" s="30"/>
      <c r="P180" s="129">
        <f>IF(P171="-","-",SUM(P171:P179)*'3k EBIT'!$E$8)</f>
        <v>11.268128799234249</v>
      </c>
      <c r="Q180" s="129">
        <f>IF(Q171="-","-",SUM(Q171:Q179)*'3k EBIT'!$E$8)</f>
        <v>12.221060648360931</v>
      </c>
      <c r="R180" s="129">
        <f>IF(R171="-","-",SUM(R171:R179)*'3k EBIT'!$E$8)</f>
        <v>11.816832302676044</v>
      </c>
      <c r="S180" s="129">
        <f>IF(S171="-","-",SUM(S171:S179)*'3k EBIT'!$E$8)</f>
        <v>11.980056589997886</v>
      </c>
      <c r="T180" s="129">
        <f>IF(T171="-","-",SUM(T171:T179)*'3k EBIT'!$E$8)</f>
        <v>11.566800836171014</v>
      </c>
      <c r="U180" s="129">
        <f>IF(U171="-","-",SUM(U171:U179)*'3k EBIT'!$E$8)</f>
        <v>12.300814854127143</v>
      </c>
      <c r="V180" s="129">
        <f>IF(V171="-","-",SUM(V171:V179)*'3k EBIT'!$E$8)</f>
        <v>13.442585438304095</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5.5535504949966983</v>
      </c>
      <c r="M181" s="129">
        <f>IF(M171="-","-",SUM(M171:M174,M176:M180)*'3l HAP'!$E$9)</f>
        <v>6.1491320625699153</v>
      </c>
      <c r="N181" s="129">
        <f>IF(N171="-","-",SUM(N171:N174,N176:N180)*'3l HAP'!$E$9)</f>
        <v>6.4129155818495001</v>
      </c>
      <c r="O181" s="30"/>
      <c r="P181" s="129">
        <f>IF(P171="-","-",SUM(P171:P174,P176:P180)*'3l HAP'!$E$9)</f>
        <v>6.4129155818495001</v>
      </c>
      <c r="Q181" s="129">
        <f>IF(Q171="-","-",SUM(Q171:Q174,Q176:Q180)*'3l HAP'!$E$9)</f>
        <v>7.1577852424966295</v>
      </c>
      <c r="R181" s="129">
        <f>IF(R171="-","-",SUM(R171:R174,R176:R180)*'3l HAP'!$E$9)</f>
        <v>6.8264624224936137</v>
      </c>
      <c r="S181" s="129">
        <f>IF(S171="-","-",SUM(S171:S174,S176:S180)*'3l HAP'!$E$9)</f>
        <v>6.819637696535052</v>
      </c>
      <c r="T181" s="129">
        <f>IF(T171="-","-",SUM(T171:T174,T176:T180)*'3l HAP'!$E$9)</f>
        <v>6.453063560119201</v>
      </c>
      <c r="U181" s="129">
        <f>IF(U171="-","-",SUM(U171:U174,U176:U180)*'3l HAP'!$E$9)</f>
        <v>6.9954273785296843</v>
      </c>
      <c r="V181" s="129">
        <f>IF(V171="-","-",SUM(V171:V174,V176:V180)*'3l HAP'!$E$9)</f>
        <v>7.8728524240022386</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555.63033656025834</v>
      </c>
      <c r="M182" s="129">
        <f t="shared" si="26"/>
        <v>581.58210790224257</v>
      </c>
      <c r="N182" s="129">
        <f t="shared" si="26"/>
        <v>599.47208110321549</v>
      </c>
      <c r="O182" s="30"/>
      <c r="P182" s="129">
        <f t="shared" ref="P182:Z182" si="27">IF(P171="-","-",SUM(P171:P181))</f>
        <v>599.47208110321549</v>
      </c>
      <c r="Q182" s="129">
        <f t="shared" si="27"/>
        <v>650.37123789627526</v>
      </c>
      <c r="R182" s="129">
        <f t="shared" si="27"/>
        <v>628.76474777535782</v>
      </c>
      <c r="S182" s="129">
        <f t="shared" si="27"/>
        <v>637.34867146527552</v>
      </c>
      <c r="T182" s="129">
        <f t="shared" si="27"/>
        <v>615.2318034798825</v>
      </c>
      <c r="U182" s="129">
        <f t="shared" si="27"/>
        <v>654.4064680756527</v>
      </c>
      <c r="V182" s="129">
        <f t="shared" si="27"/>
        <v>715.37705694037811</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516</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t="str">
        <f t="shared" si="41"/>
        <v>-</v>
      </c>
      <c r="X193" s="38" t="str">
        <f t="shared" si="41"/>
        <v>-</v>
      </c>
      <c r="Y193" s="38" t="str">
        <f t="shared" si="41"/>
        <v>-</v>
      </c>
      <c r="Z193" s="38" t="str">
        <f t="shared" si="41"/>
        <v>-</v>
      </c>
      <c r="AA193" s="28"/>
    </row>
    <row r="194" spans="1:27" s="29" customFormat="1" ht="11.25" x14ac:dyDescent="0.3">
      <c r="A194" s="256"/>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heetViews>
  <sheetFormatPr defaultColWidth="0" defaultRowHeight="12.4" zeroHeight="1" x14ac:dyDescent="0.3"/>
  <cols>
    <col min="1" max="1" width="9" style="263" customWidth="1"/>
    <col min="2" max="2" width="23.234375" style="258" customWidth="1"/>
    <col min="3" max="3" width="18.76171875" style="258" customWidth="1"/>
    <col min="4" max="4" width="78.76171875" style="258" customWidth="1"/>
    <col min="5" max="13" width="9" style="258" customWidth="1"/>
    <col min="14" max="16384" width="9" style="258" hidden="1"/>
  </cols>
  <sheetData>
    <row r="1" spans="1:13" x14ac:dyDescent="0.3">
      <c r="B1" s="263"/>
      <c r="C1" s="263"/>
      <c r="D1" s="263"/>
      <c r="E1" s="263"/>
      <c r="F1" s="263"/>
      <c r="G1" s="263"/>
      <c r="H1" s="263"/>
      <c r="I1" s="263"/>
      <c r="J1" s="263"/>
      <c r="K1" s="263"/>
      <c r="L1" s="263"/>
      <c r="M1" s="263"/>
    </row>
    <row r="2" spans="1:13" s="184" customFormat="1" x14ac:dyDescent="0.3">
      <c r="B2" s="184" t="s">
        <v>394</v>
      </c>
    </row>
    <row r="3" spans="1:13" x14ac:dyDescent="0.3">
      <c r="A3" s="258"/>
      <c r="B3" s="263"/>
      <c r="C3" s="263"/>
      <c r="D3" s="263"/>
      <c r="E3" s="263"/>
      <c r="F3" s="263"/>
      <c r="G3" s="263"/>
      <c r="H3" s="263"/>
      <c r="I3" s="263"/>
      <c r="J3" s="263"/>
      <c r="K3" s="263"/>
      <c r="L3" s="263"/>
      <c r="M3" s="263"/>
    </row>
    <row r="4" spans="1:13" ht="27" customHeight="1" x14ac:dyDescent="0.3">
      <c r="B4" s="452" t="s">
        <v>463</v>
      </c>
      <c r="C4" s="453"/>
      <c r="D4" s="453"/>
      <c r="E4" s="453"/>
      <c r="F4" s="453"/>
      <c r="G4" s="453"/>
      <c r="H4" s="453"/>
      <c r="I4" s="453"/>
      <c r="J4" s="263"/>
      <c r="K4" s="263"/>
      <c r="L4" s="263"/>
      <c r="M4" s="263"/>
    </row>
    <row r="5" spans="1:13" x14ac:dyDescent="0.3">
      <c r="B5" s="263"/>
      <c r="C5" s="263"/>
      <c r="D5" s="263"/>
      <c r="E5" s="263"/>
      <c r="F5" s="263"/>
      <c r="G5" s="263"/>
      <c r="H5" s="263"/>
      <c r="I5" s="263"/>
      <c r="J5" s="263"/>
      <c r="K5" s="263"/>
      <c r="L5" s="263"/>
      <c r="M5" s="263"/>
    </row>
    <row r="6" spans="1:13" x14ac:dyDescent="0.3">
      <c r="B6" s="263"/>
      <c r="C6" s="263"/>
      <c r="D6" s="263"/>
      <c r="E6" s="263"/>
      <c r="F6" s="263"/>
      <c r="G6" s="263"/>
      <c r="H6" s="263"/>
      <c r="I6" s="263"/>
      <c r="J6" s="263"/>
      <c r="K6" s="263"/>
      <c r="L6" s="263"/>
      <c r="M6" s="263"/>
    </row>
    <row r="7" spans="1:13" ht="31.5" customHeight="1" x14ac:dyDescent="0.3">
      <c r="B7" s="454" t="s">
        <v>624</v>
      </c>
      <c r="C7" s="455"/>
      <c r="D7" s="455"/>
      <c r="E7" s="455"/>
      <c r="F7" s="455"/>
      <c r="G7" s="455"/>
      <c r="H7" s="455"/>
      <c r="I7" s="455"/>
      <c r="J7" s="263"/>
      <c r="K7" s="263"/>
      <c r="L7" s="263"/>
      <c r="M7" s="263"/>
    </row>
    <row r="8" spans="1:13" x14ac:dyDescent="0.3">
      <c r="B8" s="263"/>
      <c r="C8" s="263"/>
      <c r="D8" s="263"/>
      <c r="E8" s="263"/>
      <c r="F8" s="263"/>
      <c r="G8" s="263"/>
      <c r="H8" s="263"/>
      <c r="I8" s="263"/>
      <c r="J8" s="263"/>
      <c r="K8" s="263"/>
      <c r="L8" s="263"/>
      <c r="M8" s="263"/>
    </row>
    <row r="9" spans="1:13" ht="27" customHeight="1" x14ac:dyDescent="0.3">
      <c r="B9" s="456" t="s">
        <v>551</v>
      </c>
      <c r="C9" s="457"/>
      <c r="D9" s="457"/>
      <c r="E9" s="457"/>
      <c r="F9" s="457"/>
      <c r="G9" s="457"/>
      <c r="H9" s="457"/>
      <c r="I9" s="457"/>
      <c r="J9" s="263"/>
      <c r="K9" s="263"/>
      <c r="L9" s="263"/>
      <c r="M9" s="263"/>
    </row>
    <row r="10" spans="1:13" ht="12.4" customHeight="1" x14ac:dyDescent="0.3">
      <c r="B10" s="263"/>
      <c r="C10" s="263"/>
      <c r="D10" s="263"/>
      <c r="E10" s="458"/>
      <c r="F10" s="458"/>
      <c r="G10" s="458"/>
      <c r="H10" s="458"/>
      <c r="I10" s="458"/>
      <c r="J10" s="263"/>
      <c r="K10" s="263"/>
      <c r="L10" s="263"/>
      <c r="M10" s="263"/>
    </row>
    <row r="11" spans="1:13" x14ac:dyDescent="0.3">
      <c r="B11" s="259"/>
      <c r="C11" s="260" t="s">
        <v>409</v>
      </c>
      <c r="D11" s="261"/>
      <c r="E11" s="458"/>
      <c r="F11" s="458"/>
      <c r="G11" s="458"/>
      <c r="H11" s="458"/>
      <c r="I11" s="458"/>
      <c r="J11" s="263"/>
      <c r="K11" s="263"/>
      <c r="L11" s="263"/>
      <c r="M11" s="263"/>
    </row>
    <row r="12" spans="1:13" x14ac:dyDescent="0.3">
      <c r="B12" s="262"/>
      <c r="C12" s="260" t="s">
        <v>410</v>
      </c>
      <c r="D12" s="261"/>
      <c r="E12" s="458"/>
      <c r="F12" s="458"/>
      <c r="G12" s="458"/>
      <c r="H12" s="458"/>
      <c r="I12" s="458"/>
      <c r="J12" s="263"/>
      <c r="K12" s="263"/>
      <c r="L12" s="263"/>
      <c r="M12" s="263"/>
    </row>
    <row r="13" spans="1:13" x14ac:dyDescent="0.3">
      <c r="B13" s="263"/>
      <c r="C13" s="263"/>
      <c r="D13" s="263"/>
      <c r="E13" s="458"/>
      <c r="F13" s="458"/>
      <c r="G13" s="458"/>
      <c r="H13" s="458"/>
      <c r="I13" s="458"/>
      <c r="J13" s="263"/>
      <c r="K13" s="263"/>
      <c r="L13" s="263"/>
      <c r="M13" s="263"/>
    </row>
    <row r="14" spans="1:13" x14ac:dyDescent="0.3">
      <c r="C14" s="263"/>
      <c r="D14" s="263"/>
      <c r="E14" s="458"/>
      <c r="F14" s="458"/>
      <c r="G14" s="458"/>
      <c r="H14" s="458"/>
      <c r="I14" s="458"/>
      <c r="J14" s="263"/>
      <c r="K14" s="263"/>
      <c r="L14" s="263"/>
      <c r="M14" s="263"/>
    </row>
    <row r="15" spans="1:13" x14ac:dyDescent="0.3">
      <c r="B15" s="266" t="s">
        <v>535</v>
      </c>
      <c r="C15" s="257"/>
      <c r="D15" s="257"/>
      <c r="E15" s="458"/>
      <c r="F15" s="458"/>
      <c r="G15" s="458"/>
      <c r="H15" s="458"/>
      <c r="I15" s="458"/>
      <c r="J15" s="263"/>
      <c r="K15" s="263"/>
      <c r="L15" s="263"/>
      <c r="M15" s="263"/>
    </row>
    <row r="16" spans="1:13" x14ac:dyDescent="0.3">
      <c r="B16" s="266"/>
      <c r="C16" s="257"/>
      <c r="D16" s="257"/>
      <c r="E16" s="458"/>
      <c r="F16" s="458"/>
      <c r="G16" s="458"/>
      <c r="H16" s="458"/>
      <c r="I16" s="458"/>
      <c r="J16" s="263"/>
      <c r="K16" s="263"/>
      <c r="L16" s="263"/>
      <c r="M16" s="263"/>
    </row>
    <row r="17" spans="1:13" x14ac:dyDescent="0.3">
      <c r="B17" s="266" t="s">
        <v>536</v>
      </c>
      <c r="C17" s="257"/>
      <c r="D17" s="257"/>
      <c r="E17" s="458"/>
      <c r="F17" s="458"/>
      <c r="G17" s="458"/>
      <c r="H17" s="458"/>
      <c r="I17" s="458"/>
      <c r="J17" s="263"/>
      <c r="K17" s="263"/>
      <c r="L17" s="263"/>
      <c r="M17" s="263"/>
    </row>
    <row r="18" spans="1:13" x14ac:dyDescent="0.3">
      <c r="B18" s="266"/>
      <c r="C18" s="257"/>
      <c r="D18" s="257"/>
      <c r="E18" s="458"/>
      <c r="F18" s="458"/>
      <c r="G18" s="458"/>
      <c r="H18" s="458"/>
      <c r="I18" s="458"/>
      <c r="J18" s="263"/>
      <c r="K18" s="263"/>
      <c r="L18" s="263"/>
      <c r="M18" s="263"/>
    </row>
    <row r="19" spans="1:13" s="184" customFormat="1" x14ac:dyDescent="0.3">
      <c r="B19" s="184" t="s">
        <v>462</v>
      </c>
    </row>
    <row r="20" spans="1:13" s="267" customFormat="1" x14ac:dyDescent="0.3"/>
    <row r="21" spans="1:13" s="267" customFormat="1" x14ac:dyDescent="0.3"/>
    <row r="22" spans="1:13" s="267" customFormat="1" x14ac:dyDescent="0.3">
      <c r="D22" s="434" t="s">
        <v>529</v>
      </c>
    </row>
    <row r="23" spans="1:13" s="267" customFormat="1" x14ac:dyDescent="0.3">
      <c r="D23" s="435"/>
    </row>
    <row r="24" spans="1:13" s="267" customFormat="1" ht="25.15" customHeight="1" x14ac:dyDescent="0.3">
      <c r="D24" s="436"/>
    </row>
    <row r="25" spans="1:13" s="267" customFormat="1" x14ac:dyDescent="0.3">
      <c r="D25" s="268"/>
    </row>
    <row r="26" spans="1:13" s="267" customFormat="1" ht="12.75" customHeight="1" x14ac:dyDescent="0.3">
      <c r="A26" s="267" t="s">
        <v>444</v>
      </c>
      <c r="B26" s="437" t="s">
        <v>528</v>
      </c>
      <c r="D26" s="434" t="s">
        <v>553</v>
      </c>
    </row>
    <row r="27" spans="1:13" s="267" customFormat="1" ht="27.75" customHeight="1" x14ac:dyDescent="0.3">
      <c r="B27" s="438"/>
      <c r="D27" s="435"/>
    </row>
    <row r="28" spans="1:13" s="267" customFormat="1" x14ac:dyDescent="0.3">
      <c r="B28" s="438"/>
      <c r="D28" s="436"/>
    </row>
    <row r="29" spans="1:13" s="267" customFormat="1" x14ac:dyDescent="0.3">
      <c r="B29" s="438"/>
      <c r="D29" s="268"/>
    </row>
    <row r="30" spans="1:13" s="267" customFormat="1" x14ac:dyDescent="0.3">
      <c r="B30" s="438"/>
      <c r="D30" s="434" t="s">
        <v>554</v>
      </c>
    </row>
    <row r="31" spans="1:13" s="267" customFormat="1" ht="12.75" customHeight="1" x14ac:dyDescent="0.3">
      <c r="B31" s="438"/>
      <c r="D31" s="435"/>
      <c r="G31" s="443" t="s">
        <v>552</v>
      </c>
      <c r="H31" s="444"/>
      <c r="I31" s="444"/>
      <c r="J31" s="444"/>
      <c r="K31" s="445"/>
    </row>
    <row r="32" spans="1:13" s="267" customFormat="1" x14ac:dyDescent="0.3">
      <c r="B32" s="438"/>
      <c r="D32" s="436"/>
      <c r="G32" s="446"/>
      <c r="H32" s="447"/>
      <c r="I32" s="447"/>
      <c r="J32" s="447"/>
      <c r="K32" s="448"/>
    </row>
    <row r="33" spans="2:11" s="267" customFormat="1" x14ac:dyDescent="0.3">
      <c r="B33" s="438"/>
      <c r="D33" s="268"/>
      <c r="G33" s="446"/>
      <c r="H33" s="447"/>
      <c r="I33" s="447"/>
      <c r="J33" s="447"/>
      <c r="K33" s="448"/>
    </row>
    <row r="34" spans="2:11" s="267" customFormat="1" x14ac:dyDescent="0.3">
      <c r="B34" s="438"/>
      <c r="D34" s="434" t="s">
        <v>555</v>
      </c>
      <c r="G34" s="446"/>
      <c r="H34" s="447"/>
      <c r="I34" s="447"/>
      <c r="J34" s="447"/>
      <c r="K34" s="448"/>
    </row>
    <row r="35" spans="2:11" s="267" customFormat="1" x14ac:dyDescent="0.3">
      <c r="B35" s="438"/>
      <c r="D35" s="435"/>
      <c r="G35" s="449"/>
      <c r="H35" s="450"/>
      <c r="I35" s="450"/>
      <c r="J35" s="450"/>
      <c r="K35" s="451"/>
    </row>
    <row r="36" spans="2:11" s="267" customFormat="1" x14ac:dyDescent="0.3">
      <c r="B36" s="438"/>
      <c r="D36" s="436"/>
    </row>
    <row r="37" spans="2:11" s="267" customFormat="1" x14ac:dyDescent="0.3">
      <c r="B37" s="438"/>
      <c r="D37" s="268"/>
    </row>
    <row r="38" spans="2:11" s="267" customFormat="1" x14ac:dyDescent="0.3">
      <c r="B38" s="439"/>
      <c r="D38" s="434" t="s">
        <v>556</v>
      </c>
    </row>
    <row r="39" spans="2:11" s="267" customFormat="1" x14ac:dyDescent="0.3">
      <c r="D39" s="435"/>
    </row>
    <row r="40" spans="2:11" s="267" customFormat="1" x14ac:dyDescent="0.3">
      <c r="D40" s="436"/>
    </row>
    <row r="41" spans="2:11" s="267" customFormat="1" x14ac:dyDescent="0.3">
      <c r="D41" s="268"/>
    </row>
    <row r="42" spans="2:11" s="267" customFormat="1" x14ac:dyDescent="0.3">
      <c r="D42" s="434" t="s">
        <v>530</v>
      </c>
    </row>
    <row r="43" spans="2:11" s="267" customFormat="1" x14ac:dyDescent="0.3">
      <c r="D43" s="435"/>
    </row>
    <row r="44" spans="2:11" s="263" customFormat="1" x14ac:dyDescent="0.3">
      <c r="D44" s="436"/>
    </row>
    <row r="45" spans="2:11" s="263" customFormat="1" x14ac:dyDescent="0.3">
      <c r="D45" s="400"/>
    </row>
    <row r="46" spans="2:11" s="263" customFormat="1" x14ac:dyDescent="0.3">
      <c r="D46" s="405" t="s">
        <v>621</v>
      </c>
    </row>
    <row r="47" spans="2:11" s="263" customFormat="1" x14ac:dyDescent="0.3">
      <c r="D47" s="406" t="s">
        <v>604</v>
      </c>
    </row>
    <row r="48" spans="2:11" s="263" customFormat="1" x14ac:dyDescent="0.3">
      <c r="D48" s="404"/>
    </row>
    <row r="49" spans="2:13" x14ac:dyDescent="0.3">
      <c r="B49" s="263"/>
      <c r="C49" s="263"/>
      <c r="D49" s="263"/>
      <c r="E49" s="263"/>
      <c r="F49" s="263"/>
      <c r="G49" s="263"/>
      <c r="H49" s="263"/>
      <c r="I49" s="263"/>
      <c r="J49" s="263"/>
      <c r="K49" s="263"/>
      <c r="L49" s="263"/>
      <c r="M49" s="263"/>
    </row>
    <row r="50" spans="2:13" x14ac:dyDescent="0.3">
      <c r="B50" s="263"/>
      <c r="C50" s="263"/>
      <c r="D50" s="263"/>
      <c r="E50" s="263"/>
      <c r="F50" s="263"/>
      <c r="G50" s="263"/>
      <c r="H50" s="263"/>
      <c r="I50" s="263"/>
      <c r="J50" s="263"/>
      <c r="K50" s="263"/>
      <c r="L50" s="263"/>
      <c r="M50" s="263"/>
    </row>
    <row r="51" spans="2:13" s="184" customFormat="1" x14ac:dyDescent="0.3">
      <c r="B51" s="184" t="s">
        <v>534</v>
      </c>
    </row>
    <row r="52" spans="2:13" x14ac:dyDescent="0.3">
      <c r="B52" s="263"/>
      <c r="C52" s="263"/>
      <c r="D52" s="263"/>
      <c r="E52" s="263"/>
      <c r="F52" s="263"/>
      <c r="G52" s="263"/>
      <c r="H52" s="263"/>
      <c r="I52" s="263"/>
      <c r="J52" s="263"/>
      <c r="K52" s="263"/>
      <c r="L52" s="263"/>
      <c r="M52" s="263"/>
    </row>
    <row r="53" spans="2:13" x14ac:dyDescent="0.3">
      <c r="B53" s="263"/>
      <c r="C53" s="263"/>
      <c r="D53" s="263"/>
      <c r="E53" s="263"/>
      <c r="F53" s="263"/>
      <c r="G53" s="263"/>
      <c r="H53" s="263"/>
      <c r="I53" s="263"/>
      <c r="J53" s="263"/>
      <c r="K53" s="263"/>
      <c r="L53" s="263"/>
      <c r="M53" s="263"/>
    </row>
    <row r="54" spans="2:13" x14ac:dyDescent="0.3">
      <c r="B54" s="263"/>
      <c r="C54" s="263"/>
      <c r="D54" s="263"/>
      <c r="E54" s="263"/>
      <c r="F54" s="263"/>
      <c r="G54" s="263"/>
      <c r="H54" s="263"/>
      <c r="I54" s="263"/>
      <c r="J54" s="263"/>
      <c r="K54" s="263"/>
      <c r="L54" s="263"/>
      <c r="M54" s="263"/>
    </row>
    <row r="55" spans="2:13" x14ac:dyDescent="0.3">
      <c r="B55" s="263"/>
      <c r="C55" s="263"/>
      <c r="D55" s="263"/>
      <c r="E55" s="263"/>
      <c r="F55" s="263"/>
      <c r="G55" s="263"/>
      <c r="H55" s="263"/>
      <c r="I55" s="263"/>
      <c r="J55" s="263"/>
      <c r="K55" s="263"/>
      <c r="L55" s="263"/>
      <c r="M55" s="263"/>
    </row>
    <row r="56" spans="2:13" x14ac:dyDescent="0.3">
      <c r="B56" s="263"/>
      <c r="C56" s="263"/>
      <c r="D56" s="263"/>
      <c r="E56" s="263"/>
      <c r="F56" s="263"/>
      <c r="G56" s="263"/>
      <c r="H56" s="263"/>
      <c r="I56" s="263"/>
      <c r="J56" s="263"/>
      <c r="K56" s="263"/>
      <c r="L56" s="263"/>
      <c r="M56" s="263"/>
    </row>
    <row r="57" spans="2:13" x14ac:dyDescent="0.3">
      <c r="B57" s="263"/>
      <c r="C57" s="263"/>
      <c r="D57" s="263"/>
      <c r="E57" s="263"/>
      <c r="F57" s="263"/>
      <c r="G57" s="263"/>
      <c r="H57" s="263"/>
      <c r="I57" s="263"/>
      <c r="J57" s="263"/>
      <c r="K57" s="263"/>
      <c r="L57" s="263"/>
      <c r="M57" s="263"/>
    </row>
    <row r="58" spans="2:13" x14ac:dyDescent="0.3">
      <c r="B58" s="263"/>
      <c r="C58" s="263"/>
      <c r="D58" s="263"/>
      <c r="E58" s="263"/>
      <c r="F58" s="263"/>
      <c r="G58" s="263"/>
      <c r="H58" s="263"/>
      <c r="I58" s="263"/>
      <c r="J58" s="263"/>
      <c r="K58" s="263"/>
      <c r="L58" s="263"/>
      <c r="M58" s="263"/>
    </row>
    <row r="59" spans="2:13" x14ac:dyDescent="0.3">
      <c r="B59" s="263"/>
      <c r="C59" s="263"/>
      <c r="D59" s="263"/>
      <c r="E59" s="263"/>
      <c r="F59" s="263"/>
      <c r="G59" s="263"/>
      <c r="H59" s="263"/>
      <c r="I59" s="263"/>
      <c r="J59" s="263"/>
      <c r="K59" s="263"/>
      <c r="L59" s="263"/>
      <c r="M59" s="263"/>
    </row>
    <row r="60" spans="2:13" x14ac:dyDescent="0.3">
      <c r="B60" s="263"/>
      <c r="C60" s="263"/>
      <c r="D60" s="263"/>
      <c r="E60" s="263"/>
      <c r="F60" s="263"/>
      <c r="G60" s="263"/>
      <c r="H60" s="263"/>
      <c r="I60" s="263"/>
      <c r="J60" s="263"/>
      <c r="K60" s="263"/>
      <c r="L60" s="263"/>
      <c r="M60" s="263"/>
    </row>
    <row r="61" spans="2:13" x14ac:dyDescent="0.3">
      <c r="B61" s="263"/>
      <c r="C61" s="263"/>
      <c r="D61" s="263"/>
      <c r="E61" s="263"/>
      <c r="F61" s="263"/>
      <c r="G61" s="263"/>
      <c r="H61" s="263"/>
      <c r="I61" s="263"/>
      <c r="J61" s="263"/>
      <c r="K61" s="263"/>
      <c r="L61" s="263"/>
      <c r="M61" s="263"/>
    </row>
    <row r="62" spans="2:13" x14ac:dyDescent="0.3">
      <c r="B62" s="263"/>
      <c r="C62" s="263"/>
      <c r="D62" s="263"/>
      <c r="E62" s="263"/>
      <c r="F62" s="263"/>
      <c r="G62" s="263"/>
      <c r="H62" s="263"/>
      <c r="I62" s="263"/>
      <c r="J62" s="263"/>
      <c r="K62" s="263"/>
      <c r="L62" s="263"/>
      <c r="M62" s="263"/>
    </row>
    <row r="63" spans="2:13" x14ac:dyDescent="0.3">
      <c r="B63" s="263"/>
      <c r="C63" s="263"/>
      <c r="D63" s="263"/>
      <c r="E63" s="263"/>
      <c r="F63" s="263"/>
      <c r="G63" s="263"/>
      <c r="H63" s="263"/>
      <c r="I63" s="263"/>
      <c r="J63" s="263"/>
      <c r="K63" s="263"/>
      <c r="L63" s="263"/>
      <c r="M63" s="263"/>
    </row>
    <row r="64" spans="2:13" x14ac:dyDescent="0.3">
      <c r="B64" s="263"/>
      <c r="C64" s="263"/>
      <c r="D64" s="263"/>
      <c r="E64" s="263"/>
      <c r="F64" s="263"/>
      <c r="G64" s="263"/>
      <c r="H64" s="263"/>
      <c r="I64" s="263"/>
      <c r="J64" s="263"/>
      <c r="K64" s="263"/>
      <c r="L64" s="263"/>
      <c r="M64" s="263"/>
    </row>
    <row r="65" spans="2:13" x14ac:dyDescent="0.3">
      <c r="B65" s="263"/>
      <c r="C65" s="263"/>
      <c r="D65" s="263"/>
      <c r="E65" s="263"/>
      <c r="F65" s="263"/>
      <c r="G65" s="263"/>
      <c r="H65" s="263"/>
      <c r="I65" s="263"/>
      <c r="J65" s="263"/>
      <c r="K65" s="263"/>
      <c r="L65" s="263"/>
      <c r="M65" s="263"/>
    </row>
    <row r="66" spans="2:13" x14ac:dyDescent="0.3">
      <c r="B66" s="263"/>
      <c r="C66" s="263"/>
      <c r="D66" s="263"/>
      <c r="E66" s="263"/>
      <c r="F66" s="263"/>
      <c r="G66" s="263"/>
      <c r="H66" s="263"/>
      <c r="I66" s="263"/>
      <c r="J66" s="263"/>
      <c r="K66" s="263"/>
      <c r="L66" s="263"/>
      <c r="M66" s="263"/>
    </row>
    <row r="67" spans="2:13" ht="29.25" customHeight="1" x14ac:dyDescent="0.3">
      <c r="B67" s="263"/>
      <c r="C67" s="263"/>
      <c r="D67" s="263"/>
      <c r="E67" s="263"/>
      <c r="F67" s="263"/>
      <c r="G67" s="263"/>
      <c r="H67" s="263"/>
      <c r="I67" s="263"/>
      <c r="J67" s="263"/>
      <c r="K67" s="263"/>
      <c r="L67" s="263"/>
      <c r="M67" s="263"/>
    </row>
    <row r="68" spans="2:13" x14ac:dyDescent="0.3">
      <c r="B68" s="263"/>
      <c r="C68" s="263"/>
      <c r="D68" s="263"/>
      <c r="E68" s="263"/>
      <c r="F68" s="263"/>
      <c r="G68" s="263"/>
      <c r="H68" s="263"/>
      <c r="I68" s="263"/>
      <c r="J68" s="263"/>
      <c r="K68" s="263"/>
      <c r="L68" s="263"/>
      <c r="M68" s="263"/>
    </row>
    <row r="69" spans="2:13" x14ac:dyDescent="0.3">
      <c r="B69" s="263"/>
      <c r="C69" s="263"/>
      <c r="D69" s="263"/>
      <c r="E69" s="263"/>
      <c r="F69" s="263"/>
      <c r="G69" s="263"/>
      <c r="H69" s="263"/>
      <c r="I69" s="263"/>
      <c r="J69" s="263"/>
      <c r="K69" s="263"/>
      <c r="L69" s="263"/>
      <c r="M69" s="263"/>
    </row>
    <row r="70" spans="2:13" x14ac:dyDescent="0.3">
      <c r="B70" s="263"/>
      <c r="C70" s="263"/>
      <c r="D70" s="263"/>
      <c r="E70" s="263"/>
      <c r="F70" s="263"/>
      <c r="G70" s="263"/>
      <c r="H70" s="263"/>
      <c r="I70" s="263"/>
      <c r="J70" s="263"/>
      <c r="K70" s="263"/>
      <c r="L70" s="263"/>
      <c r="M70" s="263"/>
    </row>
    <row r="71" spans="2:13" x14ac:dyDescent="0.3">
      <c r="B71" s="263"/>
      <c r="C71" s="263"/>
      <c r="D71" s="263"/>
      <c r="E71" s="263"/>
      <c r="F71" s="263"/>
      <c r="G71" s="263"/>
      <c r="H71" s="263"/>
      <c r="I71" s="263"/>
      <c r="J71" s="263"/>
      <c r="K71" s="263"/>
      <c r="L71" s="263"/>
      <c r="M71" s="263"/>
    </row>
    <row r="72" spans="2:13" x14ac:dyDescent="0.3">
      <c r="B72" s="263"/>
      <c r="C72" s="263"/>
      <c r="D72" s="263"/>
      <c r="E72" s="263"/>
      <c r="F72" s="263"/>
      <c r="G72" s="263"/>
      <c r="H72" s="263"/>
      <c r="I72" s="263"/>
      <c r="J72" s="263"/>
      <c r="K72" s="263"/>
      <c r="L72" s="263"/>
      <c r="M72" s="263"/>
    </row>
    <row r="73" spans="2:13" x14ac:dyDescent="0.3">
      <c r="B73" s="263"/>
      <c r="C73" s="263"/>
      <c r="D73" s="263"/>
      <c r="E73" s="263"/>
      <c r="F73" s="263"/>
      <c r="G73" s="263"/>
      <c r="H73" s="263"/>
      <c r="I73" s="263"/>
      <c r="J73" s="263"/>
      <c r="K73" s="263"/>
      <c r="L73" s="263"/>
      <c r="M73" s="263"/>
    </row>
    <row r="74" spans="2:13" x14ac:dyDescent="0.3">
      <c r="B74" s="263"/>
      <c r="C74" s="263"/>
      <c r="D74" s="263"/>
      <c r="E74" s="263"/>
      <c r="F74" s="263"/>
      <c r="G74" s="263"/>
      <c r="H74" s="263"/>
      <c r="I74" s="263"/>
      <c r="J74" s="263"/>
      <c r="K74" s="263"/>
      <c r="L74" s="263"/>
      <c r="M74" s="263"/>
    </row>
    <row r="75" spans="2:13" x14ac:dyDescent="0.3">
      <c r="B75" s="263"/>
      <c r="C75" s="263"/>
      <c r="D75" s="263"/>
      <c r="E75" s="263"/>
      <c r="F75" s="263"/>
      <c r="G75" s="263"/>
      <c r="H75" s="263"/>
      <c r="I75" s="263"/>
      <c r="J75" s="263"/>
      <c r="K75" s="263"/>
      <c r="L75" s="263"/>
      <c r="M75" s="263"/>
    </row>
    <row r="76" spans="2:13" x14ac:dyDescent="0.3">
      <c r="B76" s="263"/>
      <c r="C76" s="263"/>
      <c r="D76" s="263"/>
      <c r="E76" s="263"/>
      <c r="F76" s="263"/>
      <c r="G76" s="263"/>
      <c r="H76" s="263"/>
      <c r="I76" s="263"/>
      <c r="J76" s="263"/>
      <c r="K76" s="263"/>
      <c r="L76" s="263"/>
      <c r="M76" s="263"/>
    </row>
    <row r="77" spans="2:13" x14ac:dyDescent="0.3">
      <c r="B77" s="263"/>
      <c r="C77" s="263"/>
      <c r="D77" s="263"/>
      <c r="E77" s="263"/>
      <c r="F77" s="263"/>
      <c r="G77" s="263"/>
      <c r="H77" s="263"/>
      <c r="I77" s="263"/>
      <c r="J77" s="263"/>
      <c r="K77" s="263"/>
      <c r="L77" s="263"/>
      <c r="M77" s="263"/>
    </row>
    <row r="78" spans="2:13" x14ac:dyDescent="0.3">
      <c r="B78" s="263"/>
      <c r="C78" s="263"/>
      <c r="D78" s="263"/>
      <c r="E78" s="263"/>
      <c r="F78" s="263"/>
      <c r="G78" s="263"/>
      <c r="H78" s="263"/>
      <c r="I78" s="263"/>
      <c r="J78" s="263"/>
      <c r="K78" s="263"/>
      <c r="L78" s="263"/>
      <c r="M78" s="263"/>
    </row>
    <row r="79" spans="2:13" x14ac:dyDescent="0.3">
      <c r="B79" s="263"/>
      <c r="C79" s="263"/>
      <c r="D79" s="263"/>
      <c r="E79" s="263"/>
      <c r="F79" s="263"/>
      <c r="G79" s="263"/>
      <c r="H79" s="263"/>
      <c r="I79" s="263"/>
      <c r="J79" s="263"/>
      <c r="K79" s="263"/>
      <c r="L79" s="263"/>
      <c r="M79" s="263"/>
    </row>
    <row r="80" spans="2:13" x14ac:dyDescent="0.3">
      <c r="B80" s="263"/>
      <c r="C80" s="263"/>
      <c r="D80" s="263"/>
      <c r="E80" s="263"/>
      <c r="F80" s="263"/>
      <c r="G80" s="263"/>
      <c r="H80" s="263"/>
      <c r="I80" s="263"/>
      <c r="J80" s="263"/>
      <c r="K80" s="263"/>
      <c r="L80" s="263"/>
      <c r="M80" s="263"/>
    </row>
    <row r="81" spans="2:13" x14ac:dyDescent="0.3">
      <c r="B81" s="263"/>
      <c r="C81" s="263"/>
      <c r="D81" s="263"/>
      <c r="E81" s="263"/>
      <c r="F81" s="263"/>
      <c r="G81" s="263"/>
      <c r="H81" s="263"/>
      <c r="I81" s="263"/>
      <c r="J81" s="263"/>
      <c r="K81" s="263"/>
      <c r="L81" s="263"/>
      <c r="M81" s="263"/>
    </row>
    <row r="82" spans="2:13" x14ac:dyDescent="0.3">
      <c r="B82" s="263"/>
      <c r="C82" s="263"/>
      <c r="D82" s="263"/>
      <c r="E82" s="263"/>
      <c r="F82" s="263"/>
      <c r="G82" s="263"/>
      <c r="H82" s="263"/>
      <c r="I82" s="263"/>
      <c r="J82" s="263"/>
      <c r="K82" s="263"/>
      <c r="L82" s="263"/>
      <c r="M82" s="263"/>
    </row>
    <row r="83" spans="2:13" x14ac:dyDescent="0.3">
      <c r="B83" s="263"/>
      <c r="C83" s="263"/>
      <c r="D83" s="263"/>
      <c r="E83" s="263"/>
      <c r="F83" s="263"/>
      <c r="G83" s="263"/>
      <c r="H83" s="263"/>
      <c r="I83" s="263"/>
      <c r="J83" s="263"/>
      <c r="K83" s="263"/>
      <c r="L83" s="263"/>
      <c r="M83" s="263"/>
    </row>
    <row r="84" spans="2:13" x14ac:dyDescent="0.3">
      <c r="B84" s="263"/>
      <c r="C84" s="263"/>
      <c r="D84" s="263"/>
      <c r="E84" s="263"/>
      <c r="F84" s="263"/>
      <c r="G84" s="263"/>
      <c r="H84" s="263"/>
      <c r="I84" s="263"/>
      <c r="J84" s="263"/>
      <c r="K84" s="263"/>
      <c r="L84" s="263"/>
      <c r="M84" s="263"/>
    </row>
    <row r="85" spans="2:13" x14ac:dyDescent="0.3">
      <c r="B85" s="263"/>
      <c r="C85" s="263"/>
      <c r="D85" s="263"/>
      <c r="E85" s="263"/>
      <c r="F85" s="263"/>
      <c r="G85" s="263"/>
      <c r="H85" s="263"/>
      <c r="I85" s="263"/>
      <c r="J85" s="263"/>
      <c r="K85" s="263"/>
      <c r="L85" s="263"/>
      <c r="M85" s="263"/>
    </row>
    <row r="86" spans="2:13" x14ac:dyDescent="0.3">
      <c r="B86" s="263"/>
      <c r="C86" s="263"/>
      <c r="D86" s="263"/>
      <c r="E86" s="263"/>
      <c r="F86" s="263"/>
      <c r="G86" s="263"/>
      <c r="H86" s="263"/>
      <c r="I86" s="263"/>
      <c r="J86" s="263"/>
      <c r="K86" s="263"/>
      <c r="L86" s="263"/>
      <c r="M86" s="263"/>
    </row>
    <row r="87" spans="2:13" x14ac:dyDescent="0.3">
      <c r="B87" s="263"/>
      <c r="C87" s="263"/>
      <c r="D87" s="263"/>
      <c r="E87" s="263"/>
      <c r="F87" s="263"/>
      <c r="G87" s="263"/>
      <c r="H87" s="263"/>
      <c r="I87" s="263"/>
      <c r="J87" s="263"/>
      <c r="K87" s="263"/>
      <c r="L87" s="263"/>
      <c r="M87" s="263"/>
    </row>
    <row r="88" spans="2:13" x14ac:dyDescent="0.3">
      <c r="B88" s="263"/>
      <c r="C88" s="263"/>
      <c r="D88" s="263"/>
      <c r="E88" s="263"/>
      <c r="F88" s="263"/>
      <c r="G88" s="263"/>
      <c r="H88" s="263"/>
      <c r="I88" s="263"/>
      <c r="J88" s="263"/>
      <c r="K88" s="263"/>
      <c r="L88" s="263"/>
      <c r="M88" s="263"/>
    </row>
    <row r="89" spans="2:13" x14ac:dyDescent="0.3">
      <c r="B89" s="263"/>
      <c r="C89" s="263"/>
      <c r="D89" s="263"/>
      <c r="E89" s="263"/>
      <c r="F89" s="263"/>
      <c r="G89" s="263"/>
      <c r="H89" s="263"/>
      <c r="I89" s="263"/>
      <c r="J89" s="263"/>
      <c r="K89" s="263"/>
      <c r="L89" s="263"/>
      <c r="M89" s="263"/>
    </row>
    <row r="90" spans="2:13" x14ac:dyDescent="0.3">
      <c r="B90" s="263"/>
      <c r="C90" s="263"/>
      <c r="D90" s="263"/>
      <c r="E90" s="263"/>
      <c r="F90" s="263"/>
      <c r="G90" s="263"/>
      <c r="H90" s="263"/>
      <c r="I90" s="263"/>
      <c r="J90" s="263"/>
      <c r="K90" s="263"/>
      <c r="L90" s="263"/>
      <c r="M90" s="263"/>
    </row>
    <row r="91" spans="2:13" x14ac:dyDescent="0.3">
      <c r="B91" s="263"/>
      <c r="C91" s="263"/>
      <c r="D91" s="263"/>
      <c r="E91" s="263"/>
      <c r="F91" s="263"/>
      <c r="G91" s="263"/>
      <c r="H91" s="263"/>
      <c r="I91" s="263"/>
      <c r="J91" s="263"/>
      <c r="K91" s="263"/>
      <c r="L91" s="263"/>
      <c r="M91" s="263"/>
    </row>
    <row r="92" spans="2:13" x14ac:dyDescent="0.3">
      <c r="B92" s="263"/>
      <c r="C92" s="263"/>
      <c r="D92" s="263"/>
      <c r="E92" s="263"/>
      <c r="F92" s="263"/>
      <c r="G92" s="263"/>
      <c r="H92" s="263"/>
      <c r="I92" s="263"/>
      <c r="J92" s="263"/>
      <c r="K92" s="263"/>
      <c r="L92" s="263"/>
      <c r="M92" s="263"/>
    </row>
    <row r="93" spans="2:13" x14ac:dyDescent="0.3">
      <c r="B93" s="263"/>
      <c r="C93" s="263"/>
      <c r="D93" s="263"/>
      <c r="E93" s="263"/>
      <c r="F93" s="263"/>
      <c r="G93" s="263"/>
      <c r="H93" s="263"/>
      <c r="I93" s="263"/>
      <c r="J93" s="263"/>
      <c r="K93" s="263"/>
      <c r="L93" s="263"/>
      <c r="M93" s="263"/>
    </row>
    <row r="94" spans="2:13" x14ac:dyDescent="0.3">
      <c r="B94" s="263"/>
      <c r="C94" s="263"/>
      <c r="D94" s="263"/>
      <c r="E94" s="263"/>
      <c r="F94" s="263"/>
      <c r="G94" s="263"/>
      <c r="H94" s="263"/>
      <c r="I94" s="263"/>
      <c r="J94" s="263"/>
      <c r="K94" s="263"/>
      <c r="L94" s="263"/>
      <c r="M94" s="263"/>
    </row>
    <row r="95" spans="2:13" x14ac:dyDescent="0.3">
      <c r="B95" s="263"/>
      <c r="C95" s="263"/>
      <c r="D95" s="263"/>
      <c r="E95" s="263"/>
      <c r="F95" s="263"/>
      <c r="G95" s="263"/>
      <c r="H95" s="263"/>
      <c r="I95" s="263"/>
      <c r="J95" s="263"/>
      <c r="K95" s="263"/>
      <c r="L95" s="263"/>
      <c r="M95" s="263"/>
    </row>
    <row r="96" spans="2:13" x14ac:dyDescent="0.3">
      <c r="B96" s="263"/>
      <c r="C96" s="263"/>
      <c r="D96" s="263"/>
      <c r="E96" s="263"/>
      <c r="F96" s="263"/>
      <c r="G96" s="263"/>
      <c r="H96" s="263"/>
      <c r="I96" s="263"/>
      <c r="J96" s="263"/>
      <c r="K96" s="263"/>
      <c r="L96" s="263"/>
      <c r="M96" s="263"/>
    </row>
    <row r="97" spans="2:13" x14ac:dyDescent="0.3">
      <c r="B97" s="263"/>
      <c r="C97" s="263"/>
      <c r="D97" s="263"/>
      <c r="E97" s="263"/>
      <c r="F97" s="263"/>
      <c r="G97" s="263"/>
      <c r="H97" s="263"/>
      <c r="I97" s="263"/>
      <c r="J97" s="263"/>
      <c r="K97" s="263"/>
      <c r="L97" s="263"/>
      <c r="M97" s="263"/>
    </row>
    <row r="98" spans="2:13" x14ac:dyDescent="0.3">
      <c r="B98" s="263"/>
      <c r="C98" s="263"/>
      <c r="D98" s="263"/>
      <c r="E98" s="263"/>
      <c r="F98" s="263"/>
      <c r="G98" s="263"/>
      <c r="H98" s="263"/>
      <c r="I98" s="263"/>
      <c r="J98" s="263"/>
      <c r="K98" s="263"/>
      <c r="L98" s="263"/>
      <c r="M98" s="263"/>
    </row>
    <row r="99" spans="2:13" x14ac:dyDescent="0.3">
      <c r="B99" s="263"/>
      <c r="C99" s="263"/>
      <c r="D99" s="263"/>
      <c r="E99" s="263"/>
      <c r="F99" s="263"/>
      <c r="G99" s="263"/>
      <c r="H99" s="263"/>
      <c r="I99" s="263"/>
      <c r="J99" s="263"/>
      <c r="K99" s="263"/>
      <c r="L99" s="263"/>
      <c r="M99" s="263"/>
    </row>
    <row r="100" spans="2:13" x14ac:dyDescent="0.3">
      <c r="B100" s="263"/>
      <c r="C100" s="263"/>
      <c r="D100" s="263"/>
      <c r="E100" s="263"/>
      <c r="F100" s="263"/>
      <c r="G100" s="263"/>
      <c r="H100" s="263"/>
      <c r="I100" s="263"/>
      <c r="J100" s="263"/>
      <c r="K100" s="263"/>
      <c r="L100" s="263"/>
      <c r="M100" s="263"/>
    </row>
    <row r="101" spans="2:13" x14ac:dyDescent="0.3">
      <c r="B101" s="263"/>
      <c r="C101" s="263"/>
      <c r="D101" s="263"/>
      <c r="E101" s="263"/>
      <c r="F101" s="263"/>
      <c r="G101" s="263"/>
      <c r="H101" s="263"/>
      <c r="I101" s="263"/>
      <c r="J101" s="263"/>
      <c r="K101" s="263"/>
      <c r="L101" s="263"/>
      <c r="M101" s="263"/>
    </row>
    <row r="102" spans="2:13" x14ac:dyDescent="0.3">
      <c r="B102" s="263"/>
      <c r="C102" s="263"/>
      <c r="D102" s="263"/>
      <c r="E102" s="263"/>
      <c r="F102" s="263"/>
      <c r="G102" s="263"/>
      <c r="H102" s="263"/>
      <c r="I102" s="263"/>
      <c r="J102" s="263"/>
      <c r="K102" s="263"/>
      <c r="L102" s="263"/>
      <c r="M102" s="263"/>
    </row>
    <row r="103" spans="2:13" s="184" customFormat="1" x14ac:dyDescent="0.3">
      <c r="B103" s="184" t="s">
        <v>531</v>
      </c>
    </row>
    <row r="104" spans="2:13" x14ac:dyDescent="0.3">
      <c r="B104" s="263"/>
      <c r="C104" s="263"/>
      <c r="D104" s="263"/>
      <c r="E104" s="263"/>
      <c r="F104" s="263"/>
      <c r="G104" s="263"/>
      <c r="H104" s="263"/>
      <c r="I104" s="263"/>
      <c r="J104" s="263"/>
      <c r="K104" s="263"/>
      <c r="L104" s="263"/>
      <c r="M104" s="263"/>
    </row>
    <row r="105" spans="2:13" x14ac:dyDescent="0.3">
      <c r="B105" s="264" t="s">
        <v>411</v>
      </c>
      <c r="C105" s="264" t="s">
        <v>412</v>
      </c>
      <c r="D105" s="264" t="s">
        <v>394</v>
      </c>
      <c r="E105" s="263"/>
      <c r="F105" s="263"/>
      <c r="G105" s="263"/>
      <c r="H105" s="263"/>
      <c r="I105" s="263"/>
      <c r="J105" s="263"/>
      <c r="K105" s="263"/>
      <c r="L105" s="263"/>
      <c r="M105" s="263"/>
    </row>
    <row r="106" spans="2:13" x14ac:dyDescent="0.3">
      <c r="B106" s="265" t="s">
        <v>413</v>
      </c>
      <c r="C106" s="265" t="s">
        <v>348</v>
      </c>
      <c r="D106" s="271" t="s">
        <v>557</v>
      </c>
      <c r="E106" s="263"/>
      <c r="F106" s="263"/>
      <c r="G106" s="263"/>
      <c r="H106" s="263"/>
      <c r="I106" s="263"/>
      <c r="J106" s="263"/>
      <c r="K106" s="263"/>
      <c r="L106" s="263"/>
      <c r="M106" s="263"/>
    </row>
    <row r="107" spans="2:13" x14ac:dyDescent="0.3">
      <c r="B107" s="265" t="s">
        <v>414</v>
      </c>
      <c r="C107" s="265" t="s">
        <v>348</v>
      </c>
      <c r="D107" s="271" t="s">
        <v>445</v>
      </c>
      <c r="E107" s="263"/>
      <c r="F107" s="263"/>
      <c r="G107" s="263"/>
      <c r="H107" s="263"/>
      <c r="I107" s="263"/>
      <c r="J107" s="263"/>
      <c r="K107" s="263"/>
      <c r="L107" s="263"/>
      <c r="M107" s="263"/>
    </row>
    <row r="108" spans="2:13" x14ac:dyDescent="0.3">
      <c r="B108" s="431" t="s">
        <v>415</v>
      </c>
      <c r="C108" s="432"/>
      <c r="D108" s="433"/>
      <c r="E108" s="263"/>
      <c r="F108" s="263"/>
      <c r="G108" s="263"/>
      <c r="H108" s="263"/>
      <c r="I108" s="263"/>
      <c r="J108" s="263"/>
      <c r="K108" s="263"/>
      <c r="L108" s="263"/>
      <c r="M108" s="263"/>
    </row>
    <row r="109" spans="2:13" ht="40.9" customHeight="1" x14ac:dyDescent="0.3">
      <c r="B109" s="269" t="s">
        <v>424</v>
      </c>
      <c r="C109" s="269" t="s">
        <v>301</v>
      </c>
      <c r="D109" s="270" t="s">
        <v>525</v>
      </c>
      <c r="E109" s="263"/>
      <c r="F109" s="263"/>
      <c r="G109" s="263"/>
      <c r="H109" s="263"/>
      <c r="I109" s="263"/>
      <c r="J109" s="263"/>
      <c r="K109" s="263"/>
      <c r="L109" s="263"/>
      <c r="M109" s="263"/>
    </row>
    <row r="110" spans="2:13" ht="24.75" x14ac:dyDescent="0.3">
      <c r="B110" s="317" t="s">
        <v>452</v>
      </c>
      <c r="C110" s="269" t="s">
        <v>301</v>
      </c>
      <c r="D110" s="270" t="s">
        <v>526</v>
      </c>
      <c r="E110" s="263"/>
      <c r="F110" s="263"/>
      <c r="G110" s="263"/>
      <c r="H110" s="263"/>
      <c r="I110" s="263"/>
      <c r="J110" s="263"/>
      <c r="K110" s="263"/>
      <c r="L110" s="263"/>
      <c r="M110" s="263"/>
    </row>
    <row r="111" spans="2:13" x14ac:dyDescent="0.3">
      <c r="B111" s="431" t="s">
        <v>425</v>
      </c>
      <c r="C111" s="432"/>
      <c r="D111" s="433"/>
      <c r="E111" s="263"/>
      <c r="F111" s="263"/>
      <c r="G111" s="263"/>
      <c r="H111" s="263"/>
      <c r="I111" s="263"/>
      <c r="J111" s="263"/>
      <c r="K111" s="263"/>
      <c r="L111" s="263"/>
      <c r="M111" s="263"/>
    </row>
    <row r="112" spans="2:13" ht="12.6" customHeight="1" x14ac:dyDescent="0.3">
      <c r="B112" s="407" t="s">
        <v>599</v>
      </c>
      <c r="C112" s="408" t="s">
        <v>427</v>
      </c>
      <c r="D112" s="440" t="s">
        <v>527</v>
      </c>
      <c r="E112" s="263"/>
      <c r="F112" s="263"/>
      <c r="G112" s="263"/>
      <c r="H112" s="263"/>
      <c r="I112" s="263"/>
      <c r="J112" s="263"/>
      <c r="K112" s="263"/>
      <c r="L112" s="263"/>
      <c r="M112" s="263"/>
    </row>
    <row r="113" spans="2:13" ht="12.6" customHeight="1" x14ac:dyDescent="0.3">
      <c r="B113" s="407" t="s">
        <v>509</v>
      </c>
      <c r="C113" s="408" t="s">
        <v>427</v>
      </c>
      <c r="D113" s="441"/>
      <c r="E113" s="263"/>
      <c r="F113" s="263"/>
      <c r="G113" s="263"/>
      <c r="H113" s="263"/>
      <c r="I113" s="263"/>
      <c r="J113" s="263"/>
      <c r="K113" s="263"/>
      <c r="L113" s="263"/>
      <c r="M113" s="263"/>
    </row>
    <row r="114" spans="2:13" ht="12.6" customHeight="1" x14ac:dyDescent="0.3">
      <c r="B114" s="407" t="s">
        <v>591</v>
      </c>
      <c r="C114" s="408" t="s">
        <v>427</v>
      </c>
      <c r="D114" s="441"/>
      <c r="E114" s="263"/>
      <c r="F114" s="263"/>
      <c r="G114" s="263"/>
      <c r="H114" s="263"/>
      <c r="I114" s="263"/>
      <c r="J114" s="263"/>
      <c r="K114" s="263"/>
      <c r="L114" s="263"/>
      <c r="M114" s="263"/>
    </row>
    <row r="115" spans="2:13" ht="12.6" customHeight="1" x14ac:dyDescent="0.3">
      <c r="B115" s="407" t="s">
        <v>603</v>
      </c>
      <c r="C115" s="408" t="s">
        <v>427</v>
      </c>
      <c r="D115" s="441"/>
      <c r="E115" s="263"/>
      <c r="F115" s="263"/>
      <c r="G115" s="263"/>
      <c r="H115" s="263"/>
      <c r="I115" s="263"/>
      <c r="J115" s="263"/>
      <c r="K115" s="263"/>
      <c r="L115" s="263"/>
      <c r="M115" s="263"/>
    </row>
    <row r="116" spans="2:13" ht="12.6" customHeight="1" x14ac:dyDescent="0.3">
      <c r="B116" s="409" t="s">
        <v>511</v>
      </c>
      <c r="C116" s="408" t="s">
        <v>427</v>
      </c>
      <c r="D116" s="441"/>
      <c r="E116" s="263"/>
      <c r="F116" s="263"/>
      <c r="G116" s="263"/>
      <c r="H116" s="263"/>
      <c r="I116" s="263"/>
      <c r="J116" s="263"/>
      <c r="K116" s="263"/>
      <c r="L116" s="263"/>
      <c r="M116" s="263"/>
    </row>
    <row r="117" spans="2:13" ht="12.6" customHeight="1" x14ac:dyDescent="0.3">
      <c r="B117" s="409" t="s">
        <v>595</v>
      </c>
      <c r="C117" s="408" t="s">
        <v>427</v>
      </c>
      <c r="D117" s="441"/>
      <c r="E117" s="263"/>
      <c r="F117" s="263"/>
      <c r="G117" s="263"/>
      <c r="H117" s="263"/>
      <c r="I117" s="263"/>
      <c r="J117" s="263"/>
      <c r="K117" s="263"/>
      <c r="L117" s="263"/>
      <c r="M117" s="263"/>
    </row>
    <row r="118" spans="2:13" ht="12.6" customHeight="1" x14ac:dyDescent="0.3">
      <c r="B118" s="407" t="s">
        <v>601</v>
      </c>
      <c r="C118" s="408" t="s">
        <v>427</v>
      </c>
      <c r="D118" s="441"/>
      <c r="E118" s="263"/>
      <c r="F118" s="263"/>
      <c r="G118" s="263"/>
      <c r="H118" s="263"/>
      <c r="I118" s="263"/>
      <c r="J118" s="263"/>
      <c r="K118" s="263"/>
      <c r="L118" s="263"/>
      <c r="M118" s="263"/>
    </row>
    <row r="119" spans="2:13" ht="12.6" customHeight="1" x14ac:dyDescent="0.3">
      <c r="B119" s="407" t="s">
        <v>510</v>
      </c>
      <c r="C119" s="408" t="s">
        <v>427</v>
      </c>
      <c r="D119" s="441"/>
      <c r="E119" s="263"/>
      <c r="F119" s="263"/>
      <c r="G119" s="263"/>
      <c r="H119" s="263"/>
      <c r="I119" s="263"/>
      <c r="J119" s="263"/>
      <c r="K119" s="263"/>
      <c r="L119" s="263"/>
      <c r="M119" s="263"/>
    </row>
    <row r="120" spans="2:13" ht="12.6" customHeight="1" x14ac:dyDescent="0.3">
      <c r="B120" s="407" t="s">
        <v>593</v>
      </c>
      <c r="C120" s="408" t="s">
        <v>427</v>
      </c>
      <c r="D120" s="441"/>
      <c r="E120" s="263"/>
      <c r="F120" s="263"/>
      <c r="G120" s="263"/>
      <c r="H120" s="263"/>
      <c r="I120" s="263"/>
      <c r="J120" s="263"/>
      <c r="K120" s="263"/>
      <c r="L120" s="263"/>
      <c r="M120" s="263"/>
    </row>
    <row r="121" spans="2:13" ht="12.6" customHeight="1" x14ac:dyDescent="0.3">
      <c r="B121" s="408" t="s">
        <v>598</v>
      </c>
      <c r="C121" s="408" t="s">
        <v>427</v>
      </c>
      <c r="D121" s="441"/>
      <c r="E121" s="263"/>
      <c r="F121" s="263"/>
      <c r="G121" s="263"/>
      <c r="H121" s="263"/>
      <c r="I121" s="263"/>
      <c r="J121" s="263"/>
      <c r="K121" s="263"/>
      <c r="L121" s="263"/>
      <c r="M121" s="263"/>
    </row>
    <row r="122" spans="2:13" ht="12.6" customHeight="1" x14ac:dyDescent="0.3">
      <c r="B122" s="408" t="s">
        <v>390</v>
      </c>
      <c r="C122" s="408" t="s">
        <v>427</v>
      </c>
      <c r="D122" s="441"/>
      <c r="E122" s="263"/>
      <c r="F122" s="263"/>
      <c r="G122" s="263"/>
      <c r="H122" s="263"/>
      <c r="I122" s="263"/>
      <c r="J122" s="263"/>
      <c r="K122" s="263"/>
      <c r="L122" s="263"/>
      <c r="M122" s="263"/>
    </row>
    <row r="123" spans="2:13" ht="12.6" customHeight="1" x14ac:dyDescent="0.3">
      <c r="B123" s="408" t="s">
        <v>590</v>
      </c>
      <c r="C123" s="408" t="s">
        <v>427</v>
      </c>
      <c r="D123" s="441"/>
      <c r="E123" s="263"/>
      <c r="F123" s="263"/>
      <c r="G123" s="263"/>
      <c r="H123" s="263"/>
      <c r="I123" s="263"/>
      <c r="J123" s="263"/>
      <c r="K123" s="263"/>
      <c r="L123" s="263"/>
      <c r="M123" s="263"/>
    </row>
    <row r="124" spans="2:13" ht="12.6" customHeight="1" x14ac:dyDescent="0.3">
      <c r="B124" s="408" t="s">
        <v>602</v>
      </c>
      <c r="C124" s="408" t="s">
        <v>427</v>
      </c>
      <c r="D124" s="441"/>
      <c r="E124" s="263"/>
      <c r="F124" s="263"/>
      <c r="G124" s="263"/>
      <c r="H124" s="263"/>
      <c r="I124" s="263"/>
      <c r="J124" s="263"/>
      <c r="K124" s="263"/>
      <c r="L124" s="263"/>
      <c r="M124" s="263"/>
    </row>
    <row r="125" spans="2:13" ht="12.6" customHeight="1" x14ac:dyDescent="0.3">
      <c r="B125" s="410" t="s">
        <v>392</v>
      </c>
      <c r="C125" s="408" t="s">
        <v>427</v>
      </c>
      <c r="D125" s="441"/>
      <c r="E125" s="263"/>
      <c r="F125" s="263"/>
      <c r="G125" s="263"/>
      <c r="H125" s="263"/>
      <c r="I125" s="263"/>
      <c r="J125" s="263"/>
      <c r="K125" s="263"/>
      <c r="L125" s="263"/>
      <c r="M125" s="263"/>
    </row>
    <row r="126" spans="2:13" ht="12.6" customHeight="1" x14ac:dyDescent="0.3">
      <c r="B126" s="410" t="s">
        <v>594</v>
      </c>
      <c r="C126" s="408" t="s">
        <v>427</v>
      </c>
      <c r="D126" s="441"/>
      <c r="E126" s="263"/>
      <c r="F126" s="263"/>
      <c r="G126" s="263"/>
      <c r="H126" s="263"/>
      <c r="I126" s="263"/>
      <c r="J126" s="263"/>
      <c r="K126" s="263"/>
      <c r="L126" s="263"/>
      <c r="M126" s="263"/>
    </row>
    <row r="127" spans="2:13" ht="12.6" customHeight="1" x14ac:dyDescent="0.3">
      <c r="B127" s="408" t="s">
        <v>600</v>
      </c>
      <c r="C127" s="408" t="s">
        <v>427</v>
      </c>
      <c r="D127" s="441"/>
      <c r="E127" s="263"/>
      <c r="F127" s="263"/>
      <c r="G127" s="263"/>
      <c r="H127" s="263"/>
      <c r="I127" s="263"/>
      <c r="J127" s="263"/>
      <c r="K127" s="263"/>
      <c r="L127" s="263"/>
      <c r="M127" s="263"/>
    </row>
    <row r="128" spans="2:13" ht="12.6" customHeight="1" x14ac:dyDescent="0.3">
      <c r="B128" s="408" t="s">
        <v>391</v>
      </c>
      <c r="C128" s="408" t="s">
        <v>427</v>
      </c>
      <c r="D128" s="441"/>
      <c r="E128" s="263"/>
      <c r="F128" s="263"/>
      <c r="G128" s="263"/>
      <c r="H128" s="263"/>
      <c r="I128" s="263"/>
      <c r="J128" s="263"/>
      <c r="K128" s="263"/>
      <c r="L128" s="263"/>
      <c r="M128" s="263"/>
    </row>
    <row r="129" spans="2:13" ht="12.6" customHeight="1" x14ac:dyDescent="0.3">
      <c r="B129" s="408" t="s">
        <v>592</v>
      </c>
      <c r="C129" s="408" t="s">
        <v>427</v>
      </c>
      <c r="D129" s="442"/>
      <c r="E129" s="263"/>
      <c r="F129" s="263"/>
      <c r="G129" s="263"/>
      <c r="H129" s="263"/>
      <c r="I129" s="263"/>
      <c r="J129" s="263"/>
      <c r="K129" s="263"/>
      <c r="L129" s="263"/>
      <c r="M129" s="263"/>
    </row>
    <row r="130" spans="2:13" x14ac:dyDescent="0.3">
      <c r="B130" s="431" t="s">
        <v>426</v>
      </c>
      <c r="C130" s="432"/>
      <c r="D130" s="433"/>
      <c r="E130" s="263"/>
      <c r="F130" s="263"/>
      <c r="G130" s="263"/>
      <c r="H130" s="263"/>
      <c r="I130" s="263"/>
      <c r="J130" s="263"/>
      <c r="K130" s="263"/>
      <c r="L130" s="263"/>
      <c r="M130" s="263"/>
    </row>
    <row r="131" spans="2:13" x14ac:dyDescent="0.3">
      <c r="B131" s="411" t="s">
        <v>428</v>
      </c>
      <c r="C131" s="411" t="s">
        <v>431</v>
      </c>
      <c r="D131" s="412" t="s">
        <v>455</v>
      </c>
      <c r="E131" s="263"/>
      <c r="F131" s="263"/>
      <c r="G131" s="263"/>
      <c r="H131" s="263"/>
      <c r="I131" s="263"/>
      <c r="J131" s="263"/>
      <c r="K131" s="263"/>
      <c r="L131" s="263"/>
      <c r="M131" s="263"/>
    </row>
    <row r="132" spans="2:13" ht="15.75" customHeight="1" x14ac:dyDescent="0.3">
      <c r="B132" s="411" t="s">
        <v>429</v>
      </c>
      <c r="C132" s="411" t="s">
        <v>431</v>
      </c>
      <c r="D132" s="412" t="s">
        <v>456</v>
      </c>
      <c r="E132" s="263"/>
      <c r="F132" s="263"/>
      <c r="G132" s="263"/>
      <c r="H132" s="263"/>
      <c r="I132" s="263"/>
      <c r="J132" s="263"/>
      <c r="K132" s="263"/>
      <c r="L132" s="263"/>
      <c r="M132" s="263"/>
    </row>
    <row r="133" spans="2:13" ht="15.75" customHeight="1" x14ac:dyDescent="0.3">
      <c r="B133" s="412" t="s">
        <v>607</v>
      </c>
      <c r="C133" s="412" t="s">
        <v>431</v>
      </c>
      <c r="D133" s="412" t="s">
        <v>622</v>
      </c>
      <c r="E133" s="263"/>
      <c r="F133" s="263"/>
      <c r="G133" s="263"/>
      <c r="H133" s="263"/>
      <c r="I133" s="263"/>
      <c r="J133" s="263"/>
      <c r="K133" s="263"/>
      <c r="L133" s="263"/>
      <c r="M133" s="263"/>
    </row>
    <row r="134" spans="2:13" ht="16.5" customHeight="1" x14ac:dyDescent="0.3">
      <c r="B134" s="412" t="s">
        <v>608</v>
      </c>
      <c r="C134" s="411" t="s">
        <v>431</v>
      </c>
      <c r="D134" s="412" t="s">
        <v>524</v>
      </c>
      <c r="E134" s="263"/>
      <c r="F134" s="263"/>
      <c r="G134" s="263"/>
      <c r="H134" s="263"/>
      <c r="I134" s="263"/>
      <c r="J134" s="263"/>
      <c r="K134" s="263"/>
      <c r="L134" s="263"/>
      <c r="M134" s="263"/>
    </row>
    <row r="135" spans="2:13" ht="24" customHeight="1" x14ac:dyDescent="0.3">
      <c r="B135" s="412" t="s">
        <v>609</v>
      </c>
      <c r="C135" s="411" t="s">
        <v>431</v>
      </c>
      <c r="D135" s="412" t="s">
        <v>523</v>
      </c>
      <c r="E135" s="263"/>
      <c r="F135" s="263"/>
      <c r="G135" s="263"/>
      <c r="H135" s="263"/>
      <c r="I135" s="263"/>
      <c r="J135" s="263"/>
      <c r="K135" s="263"/>
      <c r="L135" s="263"/>
      <c r="M135" s="263"/>
    </row>
    <row r="136" spans="2:13" x14ac:dyDescent="0.3">
      <c r="B136" s="412" t="s">
        <v>610</v>
      </c>
      <c r="C136" s="411" t="s">
        <v>431</v>
      </c>
      <c r="D136" s="412" t="s">
        <v>522</v>
      </c>
      <c r="E136" s="263"/>
      <c r="F136" s="263"/>
      <c r="G136" s="263"/>
      <c r="H136" s="263"/>
      <c r="I136" s="263"/>
      <c r="J136" s="263"/>
      <c r="K136" s="263"/>
      <c r="L136" s="263"/>
      <c r="M136" s="263"/>
    </row>
    <row r="137" spans="2:13" ht="24.75" x14ac:dyDescent="0.3">
      <c r="B137" s="412" t="s">
        <v>611</v>
      </c>
      <c r="C137" s="411" t="s">
        <v>431</v>
      </c>
      <c r="D137" s="412" t="s">
        <v>521</v>
      </c>
      <c r="E137" s="263"/>
      <c r="F137" s="263"/>
      <c r="G137" s="263"/>
      <c r="H137" s="263"/>
      <c r="I137" s="263"/>
      <c r="J137" s="263"/>
      <c r="K137" s="263"/>
      <c r="L137" s="263"/>
      <c r="M137" s="263"/>
    </row>
    <row r="138" spans="2:13" x14ac:dyDescent="0.3">
      <c r="B138" s="412" t="s">
        <v>612</v>
      </c>
      <c r="C138" s="411" t="s">
        <v>431</v>
      </c>
      <c r="D138" s="412" t="s">
        <v>520</v>
      </c>
      <c r="E138" s="263"/>
      <c r="F138" s="263"/>
      <c r="G138" s="263"/>
      <c r="H138" s="263"/>
      <c r="I138" s="263"/>
      <c r="J138" s="263"/>
      <c r="K138" s="263"/>
      <c r="L138" s="263"/>
      <c r="M138" s="263"/>
    </row>
    <row r="139" spans="2:13" ht="16.5" customHeight="1" x14ac:dyDescent="0.3">
      <c r="B139" s="412" t="s">
        <v>613</v>
      </c>
      <c r="C139" s="411" t="s">
        <v>431</v>
      </c>
      <c r="D139" s="412" t="s">
        <v>446</v>
      </c>
      <c r="E139" s="263"/>
      <c r="F139" s="263"/>
      <c r="G139" s="263"/>
      <c r="H139" s="263"/>
      <c r="I139" s="263"/>
      <c r="J139" s="263"/>
      <c r="K139" s="263"/>
      <c r="L139" s="263"/>
      <c r="M139" s="263"/>
    </row>
    <row r="140" spans="2:13" ht="24.75" x14ac:dyDescent="0.3">
      <c r="B140" s="412" t="s">
        <v>614</v>
      </c>
      <c r="C140" s="411" t="s">
        <v>431</v>
      </c>
      <c r="D140" s="412" t="s">
        <v>519</v>
      </c>
      <c r="E140" s="263"/>
      <c r="F140" s="263"/>
      <c r="G140" s="263"/>
      <c r="H140" s="263"/>
      <c r="I140" s="263"/>
      <c r="J140" s="263"/>
      <c r="K140" s="263"/>
      <c r="L140" s="263"/>
      <c r="M140" s="263"/>
    </row>
    <row r="141" spans="2:13" x14ac:dyDescent="0.3">
      <c r="B141" s="412" t="s">
        <v>615</v>
      </c>
      <c r="C141" s="412" t="s">
        <v>616</v>
      </c>
      <c r="D141" s="412" t="s">
        <v>517</v>
      </c>
      <c r="E141" s="263"/>
      <c r="F141" s="263"/>
      <c r="G141" s="263"/>
      <c r="H141" s="263"/>
      <c r="I141" s="263"/>
      <c r="J141" s="263"/>
      <c r="K141" s="263"/>
      <c r="L141" s="263"/>
      <c r="M141" s="263"/>
    </row>
    <row r="142" spans="2:13" ht="16.5" customHeight="1" x14ac:dyDescent="0.3">
      <c r="B142" s="412" t="s">
        <v>430</v>
      </c>
      <c r="C142" s="411" t="s">
        <v>431</v>
      </c>
      <c r="D142" s="412" t="s">
        <v>518</v>
      </c>
      <c r="E142" s="263"/>
      <c r="F142" s="263"/>
      <c r="G142" s="263"/>
      <c r="H142" s="263"/>
      <c r="I142" s="263"/>
      <c r="J142" s="263"/>
      <c r="K142" s="263"/>
      <c r="L142" s="263"/>
      <c r="M142" s="263"/>
    </row>
    <row r="143" spans="2:13" x14ac:dyDescent="0.3">
      <c r="B143" s="263"/>
      <c r="C143" s="263"/>
      <c r="D143" s="263"/>
      <c r="E143" s="263"/>
      <c r="F143" s="263"/>
      <c r="G143" s="263"/>
      <c r="H143" s="263"/>
      <c r="I143" s="263"/>
      <c r="J143" s="263"/>
      <c r="K143" s="263"/>
      <c r="L143" s="263"/>
      <c r="M143" s="263"/>
    </row>
    <row r="144" spans="2:13" x14ac:dyDescent="0.3">
      <c r="B144" s="263"/>
      <c r="C144" s="263"/>
      <c r="D144" s="263"/>
      <c r="E144" s="263"/>
      <c r="F144" s="263"/>
      <c r="G144" s="263"/>
      <c r="H144" s="263"/>
      <c r="I144" s="263"/>
      <c r="J144" s="263"/>
      <c r="K144" s="263"/>
      <c r="L144" s="263"/>
      <c r="M144" s="263"/>
    </row>
    <row r="145" spans="2:13" x14ac:dyDescent="0.3">
      <c r="B145" s="263"/>
      <c r="C145" s="263"/>
      <c r="D145" s="263"/>
      <c r="E145" s="263"/>
      <c r="F145" s="263"/>
      <c r="G145" s="263"/>
      <c r="H145" s="263"/>
      <c r="I145" s="263"/>
      <c r="J145" s="263"/>
      <c r="K145" s="263"/>
      <c r="L145" s="263"/>
      <c r="M145" s="263"/>
    </row>
    <row r="146" spans="2:13" x14ac:dyDescent="0.3">
      <c r="B146" s="263"/>
      <c r="C146" s="263"/>
      <c r="D146" s="263"/>
      <c r="E146" s="263"/>
      <c r="F146" s="263"/>
      <c r="G146" s="263"/>
      <c r="H146" s="263"/>
      <c r="I146" s="263"/>
      <c r="J146" s="263"/>
      <c r="K146" s="263"/>
      <c r="L146" s="263"/>
      <c r="M146" s="263"/>
    </row>
    <row r="147" spans="2:13" x14ac:dyDescent="0.3">
      <c r="B147" s="263"/>
      <c r="C147" s="263"/>
      <c r="D147" s="263"/>
      <c r="E147" s="263"/>
      <c r="F147" s="263"/>
      <c r="G147" s="263"/>
      <c r="H147" s="263"/>
      <c r="I147" s="263"/>
      <c r="J147" s="263"/>
      <c r="K147" s="263"/>
      <c r="L147" s="263"/>
      <c r="M147" s="263"/>
    </row>
    <row r="148" spans="2:13" x14ac:dyDescent="0.3">
      <c r="B148" s="263"/>
      <c r="C148" s="263"/>
      <c r="D148" s="263"/>
      <c r="E148" s="263"/>
      <c r="F148" s="263"/>
      <c r="G148" s="263"/>
      <c r="H148" s="263"/>
      <c r="I148" s="263"/>
      <c r="J148" s="263"/>
      <c r="K148" s="263"/>
      <c r="L148" s="263"/>
      <c r="M148" s="263"/>
    </row>
    <row r="149" spans="2:13" x14ac:dyDescent="0.3"/>
  </sheetData>
  <mergeCells count="16">
    <mergeCell ref="G31:K35"/>
    <mergeCell ref="B4:I4"/>
    <mergeCell ref="B7:I7"/>
    <mergeCell ref="B9:I9"/>
    <mergeCell ref="D22:D24"/>
    <mergeCell ref="D26:D28"/>
    <mergeCell ref="D30:D32"/>
    <mergeCell ref="D34:D36"/>
    <mergeCell ref="E10:I18"/>
    <mergeCell ref="B108:D108"/>
    <mergeCell ref="B111:D111"/>
    <mergeCell ref="B130:D130"/>
    <mergeCell ref="D38:D40"/>
    <mergeCell ref="D42:D44"/>
    <mergeCell ref="B26:B38"/>
    <mergeCell ref="D112:D12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467</v>
      </c>
      <c r="C7" s="81" t="s">
        <v>513</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3">
      <c r="A22" s="256"/>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3">
      <c r="A23" s="256"/>
      <c r="B23" s="135" t="s">
        <v>349</v>
      </c>
      <c r="C23" s="135" t="s">
        <v>404</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3">
      <c r="A24" s="256"/>
      <c r="B24" s="135" t="s">
        <v>388</v>
      </c>
      <c r="C24" s="135" t="s">
        <v>515</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f>IF('3c AA'!W252="-","-",'3c AA'!W252)</f>
        <v>0</v>
      </c>
      <c r="U29" s="129">
        <f>IF('3c AA'!X252="-","-",'3c AA'!X252)</f>
        <v>0</v>
      </c>
      <c r="V29" s="129">
        <f>IF('3c AA'!Y252="-","-",'3c AA'!Y252)</f>
        <v>0</v>
      </c>
      <c r="W29" s="129" t="str">
        <f>IF('3c AA'!Z252="-","-",'3c AA'!Z252)</f>
        <v>-</v>
      </c>
      <c r="X29" s="129" t="str">
        <f>IF('3c AA'!AA252="-","-",'3c AA'!AA252)</f>
        <v>-</v>
      </c>
      <c r="Y29" s="129" t="str">
        <f>IF('3c AA'!AB252="-","-",'3c AA'!AB252)</f>
        <v>-</v>
      </c>
      <c r="Z29" s="129" t="str">
        <f>IF('3c AA'!AC252="-","-",'3c AA'!AC252)</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SMNCC'!G$49="-","-",'3i SMNCC'!G$49)</f>
        <v>0</v>
      </c>
      <c r="L33" s="129">
        <f>IF('3i SMNCC'!H$49="-","-",'3i SMNCC'!H$49)</f>
        <v>-0.14839729644435984</v>
      </c>
      <c r="M33" s="129">
        <f>IF('3i SMNCC'!I$49="-","-",'3i SMNCC'!I$49)</f>
        <v>1.899695256253338</v>
      </c>
      <c r="N33" s="129">
        <f>IF('3i SMNCC'!J$49="-","-",'3i SMNCC'!J$49)</f>
        <v>1.9653659209909353</v>
      </c>
      <c r="O33" s="30"/>
      <c r="P33" s="129">
        <f>IF('3i SMNCC'!L$49="-","-",'3i SMNCC'!L$49)</f>
        <v>1.9653659209909353</v>
      </c>
      <c r="Q33" s="129">
        <f>IF('3i SMNCC'!M$49="-","-",'3i SMNCC'!M$49)</f>
        <v>3.94070969375099</v>
      </c>
      <c r="R33" s="129">
        <f>IF('3i SMNCC'!N$49="-","-",'3i SMNCC'!N$49)</f>
        <v>3.6877871322225353</v>
      </c>
      <c r="S33" s="129">
        <f>IF('3i SMNCC'!O$49="-","-",'3i SMNCC'!O$49)</f>
        <v>5.396909444486452</v>
      </c>
      <c r="T33" s="129">
        <f>IF('3i SMNCC'!P$49="-","-",'3i SMNCC'!P$49)</f>
        <v>4.6837637900821658</v>
      </c>
      <c r="U33" s="129">
        <f>IF('3i SMNCC'!Q$49="-","-",'3i SMNCC'!Q$49)</f>
        <v>4.418895268958277</v>
      </c>
      <c r="V33" s="129">
        <f>IF('3i SMNCC'!R$49="-","-",'3i SMNCC'!R$49)</f>
        <v>-1.4350963821646188</v>
      </c>
      <c r="W33" s="129" t="str">
        <f>IF('3i SMNCC'!S$49="-","-",'3i SMNCC'!S$49)</f>
        <v>-</v>
      </c>
      <c r="X33" s="129" t="str">
        <f>IF('3i SMNCC'!T$49="-","-",'3i SMNCC'!T$49)</f>
        <v>-</v>
      </c>
      <c r="Y33" s="129" t="str">
        <f>IF('3i SMNCC'!U$49="-","-",'3i SMNCC'!U$49)</f>
        <v>-</v>
      </c>
      <c r="Z33" s="129" t="str">
        <f>IF('3i SMNCC'!V$49="-","-",'3i SMNCC'!V$49)</f>
        <v>-</v>
      </c>
      <c r="AA33" s="28"/>
    </row>
    <row r="34" spans="1:27" s="29" customFormat="1" ht="11.25" x14ac:dyDescent="0.3">
      <c r="A34" s="256"/>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f>IF('3g CPIH'!P$16="-","-",'3j PAAC PAP'!$G$24*('3g CPIH'!P$16/'3g CPIH'!$G$16))</f>
        <v>42.223023091976515</v>
      </c>
      <c r="U34" s="129">
        <f>IF('3g CPIH'!Q$16="-","-",'3j PAAC PAP'!$G$24*('3g CPIH'!Q$16/'3g CPIH'!$G$16))</f>
        <v>42.455870645792565</v>
      </c>
      <c r="V34" s="129">
        <f>IF('3g CPIH'!R$16="-","-",'3j PAAC PAP'!$G$24*('3g CPIH'!R$16/'3g CPIH'!$G$16))</f>
        <v>43.232029158512731</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3">
      <c r="A35" s="256"/>
      <c r="B35" s="132" t="s">
        <v>349</v>
      </c>
      <c r="C35" s="132" t="s">
        <v>404</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f>IF(T27="-","-",SUM(T27:T33)*'3j PAAC PAP'!$G$42)</f>
        <v>0</v>
      </c>
      <c r="U35" s="129">
        <f>IF(U27="-","-",SUM(U27:U33)*'3j PAAC PAP'!$G$42)</f>
        <v>0</v>
      </c>
      <c r="V35" s="129">
        <f>IF(V27="-","-",SUM(V27:V33)*'3j PAAC PAP'!$G$42)</f>
        <v>0</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3">
      <c r="A36" s="256"/>
      <c r="B36" s="132" t="s">
        <v>388</v>
      </c>
      <c r="C36" s="132" t="s">
        <v>515</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8.9615579406152204</v>
      </c>
      <c r="M36" s="129">
        <f>IF(M30="-","-",SUM(M27:M35)*'3k EBIT'!$E$12)</f>
        <v>9.4668487488338968</v>
      </c>
      <c r="N36" s="129">
        <f>IF(N30="-","-",SUM(N27:N35)*'3k EBIT'!$E$12)</f>
        <v>10.025748496684034</v>
      </c>
      <c r="O36" s="30"/>
      <c r="P36" s="129">
        <f>IF(P30="-","-",SUM(P27:P35)*'3k EBIT'!$E$12)</f>
        <v>10.025748496684034</v>
      </c>
      <c r="Q36" s="129">
        <f>IF(Q30="-","-",SUM(Q27:Q35)*'3k EBIT'!$E$12)</f>
        <v>10.858849495843415</v>
      </c>
      <c r="R36" s="129">
        <f>IF(R30="-","-",SUM(R27:R35)*'3k EBIT'!$E$12)</f>
        <v>9.8948970844813644</v>
      </c>
      <c r="S36" s="129">
        <f>IF(S30="-","-",SUM(S27:S35)*'3k EBIT'!$E$12)</f>
        <v>9.5260560918485009</v>
      </c>
      <c r="T36" s="129">
        <f>IF(T30="-","-",SUM(T27:T35)*'3k EBIT'!$E$12)</f>
        <v>8.2618400772023062</v>
      </c>
      <c r="U36" s="129">
        <f>IF(U30="-","-",SUM(U27:U35)*'3k EBIT'!$E$12)</f>
        <v>9.0678336686489782</v>
      </c>
      <c r="V36" s="129">
        <f>IF(V30="-","-",SUM(V27:V35)*'3k EBIT'!$E$12)</f>
        <v>10.725313222492629</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5.2338651789819508</v>
      </c>
      <c r="M37" s="129">
        <f>IF(M32="-","-",SUM(M27:M30,M32:M36)*'3l HAP'!$E$13)</f>
        <v>5.5692067419434741</v>
      </c>
      <c r="N37" s="129">
        <f>IF(N32="-","-",SUM(N27:N30,N32:N36)*'3l HAP'!$E$13)</f>
        <v>5.9988287914331142</v>
      </c>
      <c r="O37" s="30"/>
      <c r="P37" s="129">
        <f>IF(P32="-","-",SUM(P27:P30,P32:P36)*'3l HAP'!$E$13)</f>
        <v>5.9988287914331142</v>
      </c>
      <c r="Q37" s="129">
        <f>IF(Q32="-","-",SUM(Q27:Q30,Q32:Q36)*'3l HAP'!$E$13)</f>
        <v>6.6253787616676991</v>
      </c>
      <c r="R37" s="129">
        <f>IF(R32="-","-",SUM(R27:R30,R32:R36)*'3l HAP'!$E$13)</f>
        <v>5.8890782380307876</v>
      </c>
      <c r="S37" s="129">
        <f>IF(S32="-","-",SUM(S27:S30,S32:S36)*'3l HAP'!$E$13)</f>
        <v>5.6119683710530195</v>
      </c>
      <c r="T37" s="129">
        <f>IF(T32="-","-",SUM(T27:T30,T32:T36)*'3l HAP'!$E$13)</f>
        <v>4.6767941516738691</v>
      </c>
      <c r="U37" s="129">
        <f>IF(U32="-","-",SUM(U27:U30,U32:U36)*'3l HAP'!$E$13)</f>
        <v>5.3067443252717057</v>
      </c>
      <c r="V37" s="129">
        <f>IF(V32="-","-",SUM(V27:V30,V32:V36)*'3l HAP'!$E$13)</f>
        <v>6.5902875596063799</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476.89461460117604</v>
      </c>
      <c r="M38" s="129">
        <f t="shared" si="2"/>
        <v>503.82419824345692</v>
      </c>
      <c r="N38" s="129">
        <f t="shared" si="2"/>
        <v>533.66958434532671</v>
      </c>
      <c r="O38" s="30"/>
      <c r="P38" s="129">
        <f t="shared" ref="P38:Z38" si="3">IF(P27="-","-",SUM(P27:P37))</f>
        <v>533.66958434532671</v>
      </c>
      <c r="Q38" s="129">
        <f t="shared" si="3"/>
        <v>578.14353721266468</v>
      </c>
      <c r="R38" s="129">
        <f t="shared" si="3"/>
        <v>526.67292020486263</v>
      </c>
      <c r="S38" s="129">
        <f t="shared" si="3"/>
        <v>506.98313453355934</v>
      </c>
      <c r="T38" s="129">
        <f t="shared" si="3"/>
        <v>439.51030281635582</v>
      </c>
      <c r="U38" s="129">
        <f t="shared" si="3"/>
        <v>482.56095080727152</v>
      </c>
      <c r="V38" s="129">
        <f t="shared" si="3"/>
        <v>571.08022400042978</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t="str">
        <f>IF('3i SMNCC'!S$49="-","-",'3i SMNCC'!S$49)</f>
        <v>-</v>
      </c>
      <c r="X45" s="38" t="str">
        <f>IF('3i SMNCC'!T$49="-","-",'3i SMNCC'!T$49)</f>
        <v>-</v>
      </c>
      <c r="Y45" s="38" t="str">
        <f>IF('3i SMNCC'!U$49="-","-",'3i SMNCC'!U$49)</f>
        <v>-</v>
      </c>
      <c r="Z45" s="38" t="str">
        <f>IF('3i SMNCC'!V$49="-","-",'3i SMNCC'!V$49)</f>
        <v>-</v>
      </c>
      <c r="AA45" s="28"/>
    </row>
    <row r="46" spans="1:27" s="29" customFormat="1" ht="11.25" x14ac:dyDescent="0.3">
      <c r="A46" s="256"/>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3">
      <c r="A47" s="256"/>
      <c r="B47" s="135" t="s">
        <v>349</v>
      </c>
      <c r="C47" s="135" t="s">
        <v>404</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3">
      <c r="A48" s="256"/>
      <c r="B48" s="135" t="s">
        <v>388</v>
      </c>
      <c r="C48" s="135" t="s">
        <v>515</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f>IF('3c AA'!W254="-","-",'3c AA'!W254)</f>
        <v>0</v>
      </c>
      <c r="U53" s="129">
        <f>IF('3c AA'!X254="-","-",'3c AA'!X254)</f>
        <v>0</v>
      </c>
      <c r="V53" s="129">
        <f>IF('3c AA'!Y254="-","-",'3c AA'!Y254)</f>
        <v>0</v>
      </c>
      <c r="W53" s="129" t="str">
        <f>IF('3c AA'!Z254="-","-",'3c AA'!Z254)</f>
        <v>-</v>
      </c>
      <c r="X53" s="129" t="str">
        <f>IF('3c AA'!AA254="-","-",'3c AA'!AA254)</f>
        <v>-</v>
      </c>
      <c r="Y53" s="129" t="str">
        <f>IF('3c AA'!AB254="-","-",'3c AA'!AB254)</f>
        <v>-</v>
      </c>
      <c r="Z53" s="129" t="str">
        <f>IF('3c AA'!AC254="-","-",'3c AA'!AC254)</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SMNCC'!G$49="-","-",'3i SMNCC'!G$49)</f>
        <v>0</v>
      </c>
      <c r="L57" s="129">
        <f>IF('3i SMNCC'!H$49="-","-",'3i SMNCC'!H$49)</f>
        <v>-0.14839729644435984</v>
      </c>
      <c r="M57" s="129">
        <f>IF('3i SMNCC'!I$49="-","-",'3i SMNCC'!I$49)</f>
        <v>1.899695256253338</v>
      </c>
      <c r="N57" s="129">
        <f>IF('3i SMNCC'!J$49="-","-",'3i SMNCC'!J$49)</f>
        <v>1.9653659209909353</v>
      </c>
      <c r="O57" s="30"/>
      <c r="P57" s="129">
        <f>IF('3i SMNCC'!L$49="-","-",'3i SMNCC'!L$49)</f>
        <v>1.9653659209909353</v>
      </c>
      <c r="Q57" s="129">
        <f>IF('3i SMNCC'!M$49="-","-",'3i SMNCC'!M$49)</f>
        <v>3.94070969375099</v>
      </c>
      <c r="R57" s="129">
        <f>IF('3i SMNCC'!N$49="-","-",'3i SMNCC'!N$49)</f>
        <v>3.6877871322225353</v>
      </c>
      <c r="S57" s="129">
        <f>IF('3i SMNCC'!O$49="-","-",'3i SMNCC'!O$49)</f>
        <v>5.396909444486452</v>
      </c>
      <c r="T57" s="129">
        <f>IF('3i SMNCC'!P$49="-","-",'3i SMNCC'!P$49)</f>
        <v>4.6837637900821658</v>
      </c>
      <c r="U57" s="129">
        <f>IF('3i SMNCC'!Q$49="-","-",'3i SMNCC'!Q$49)</f>
        <v>4.418895268958277</v>
      </c>
      <c r="V57" s="129">
        <f>IF('3i SMNCC'!R$49="-","-",'3i SMNCC'!R$49)</f>
        <v>-1.4350963821646188</v>
      </c>
      <c r="W57" s="129" t="str">
        <f>IF('3i SMNCC'!S$49="-","-",'3i SMNCC'!S$49)</f>
        <v>-</v>
      </c>
      <c r="X57" s="129" t="str">
        <f>IF('3i SMNCC'!T$49="-","-",'3i SMNCC'!T$49)</f>
        <v>-</v>
      </c>
      <c r="Y57" s="129" t="str">
        <f>IF('3i SMNCC'!U$49="-","-",'3i SMNCC'!U$49)</f>
        <v>-</v>
      </c>
      <c r="Z57" s="129" t="str">
        <f>IF('3i SMNCC'!V$49="-","-",'3i SMNCC'!V$49)</f>
        <v>-</v>
      </c>
      <c r="AA57" s="28"/>
    </row>
    <row r="58" spans="1:27" s="29" customFormat="1" ht="12.4" customHeight="1" x14ac:dyDescent="0.3">
      <c r="A58" s="256"/>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f>IF('3g CPIH'!P$16="-","-",'3j PAAC PAP'!$G$24*('3g CPIH'!P$16/'3g CPIH'!$G$16))</f>
        <v>42.223023091976515</v>
      </c>
      <c r="U58" s="129">
        <f>IF('3g CPIH'!Q$16="-","-",'3j PAAC PAP'!$G$24*('3g CPIH'!Q$16/'3g CPIH'!$G$16))</f>
        <v>42.455870645792565</v>
      </c>
      <c r="V58" s="129">
        <f>IF('3g CPIH'!R$16="-","-",'3j PAAC PAP'!$G$24*('3g CPIH'!R$16/'3g CPIH'!$G$16))</f>
        <v>43.232029158512731</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3">
      <c r="A59" s="256"/>
      <c r="B59" s="132" t="s">
        <v>349</v>
      </c>
      <c r="C59" s="132" t="s">
        <v>404</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f>IF(T51="-","-",SUM(T51:T57)*'3j PAAC PAP'!$G$42)</f>
        <v>0</v>
      </c>
      <c r="U59" s="129">
        <f>IF(U51="-","-",SUM(U51:U57)*'3j PAAC PAP'!$G$42)</f>
        <v>0</v>
      </c>
      <c r="V59" s="129">
        <f>IF(V51="-","-",SUM(V51:V57)*'3j PAAC PAP'!$G$42)</f>
        <v>0</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3">
      <c r="A60" s="256"/>
      <c r="B60" s="132" t="s">
        <v>388</v>
      </c>
      <c r="C60" s="132" t="s">
        <v>515</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9.1264709256209002</v>
      </c>
      <c r="M60" s="129">
        <f>IF(M54="-","-",SUM(M51:M59)*'3k EBIT'!$E$12)</f>
        <v>9.6335302849153504</v>
      </c>
      <c r="N60" s="129">
        <f>IF(N54="-","-",SUM(N51:N59)*'3k EBIT'!$E$12)</f>
        <v>10.192430032784605</v>
      </c>
      <c r="O60" s="30"/>
      <c r="P60" s="129">
        <f>IF(P54="-","-",SUM(P51:P59)*'3k EBIT'!$E$12)</f>
        <v>10.192430032784605</v>
      </c>
      <c r="Q60" s="129">
        <f>IF(Q54="-","-",SUM(Q51:Q59)*'3k EBIT'!$E$12)</f>
        <v>11.147998831833331</v>
      </c>
      <c r="R60" s="129">
        <f>IF(R54="-","-",SUM(R51:R59)*'3k EBIT'!$E$12)</f>
        <v>10.184046420353388</v>
      </c>
      <c r="S60" s="129">
        <f>IF(S54="-","-",SUM(S51:S59)*'3k EBIT'!$E$12)</f>
        <v>9.8242541404527</v>
      </c>
      <c r="T60" s="129">
        <f>IF(T54="-","-",SUM(T51:T59)*'3k EBIT'!$E$12)</f>
        <v>8.5600381250991671</v>
      </c>
      <c r="U60" s="129">
        <f>IF(U54="-","-",SUM(U51:U59)*'3k EBIT'!$E$12)</f>
        <v>9.2368026631052036</v>
      </c>
      <c r="V60" s="129">
        <f>IF(V54="-","-",SUM(V51:V59)*'3k EBIT'!$E$12)</f>
        <v>10.894282216834153</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5.2362796699954188</v>
      </c>
      <c r="M61" s="129">
        <f>IF(M56="-","-",SUM(M51:M54,M56:M60)*'3l HAP'!$E$13)</f>
        <v>5.571647126313243</v>
      </c>
      <c r="N61" s="129">
        <f>IF(N56="-","-",SUM(N51:N54,N56:N60)*'3l HAP'!$E$13)</f>
        <v>6.0012691758031629</v>
      </c>
      <c r="O61" s="30"/>
      <c r="P61" s="129">
        <f>IF(P56="-","-",SUM(P51:P54,P56:P60)*'3l HAP'!$E$13)</f>
        <v>6.0012691758031629</v>
      </c>
      <c r="Q61" s="129">
        <f>IF(Q56="-","-",SUM(Q51:Q54,Q56:Q60)*'3l HAP'!$E$13)</f>
        <v>6.629612197095927</v>
      </c>
      <c r="R61" s="129">
        <f>IF(R56="-","-",SUM(R51:R54,R56:R60)*'3l HAP'!$E$13)</f>
        <v>5.8933116734572906</v>
      </c>
      <c r="S61" s="129">
        <f>IF(S56="-","-",SUM(S51:S54,S56:S60)*'3l HAP'!$E$13)</f>
        <v>5.6163342886826335</v>
      </c>
      <c r="T61" s="129">
        <f>IF(T56="-","-",SUM(T51:T54,T56:T60)*'3l HAP'!$E$13)</f>
        <v>4.681160069293127</v>
      </c>
      <c r="U61" s="129">
        <f>IF(U56="-","-",SUM(U51:U54,U56:U60)*'3l HAP'!$E$13)</f>
        <v>5.3092182003195392</v>
      </c>
      <c r="V61" s="129">
        <f>IF(V56="-","-",SUM(V51:V54,V56:V60)*'3l HAP'!$E$13)</f>
        <v>6.5927614346525347</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485.57665629681935</v>
      </c>
      <c r="M62" s="129">
        <f t="shared" si="6"/>
        <v>512.59934742957591</v>
      </c>
      <c r="N62" s="129">
        <f t="shared" si="6"/>
        <v>542.44473353245212</v>
      </c>
      <c r="O62" s="30"/>
      <c r="P62" s="129">
        <f t="shared" ref="P62:Z62" si="7">IF(P51="-","-",SUM(P51:P61))</f>
        <v>542.44473353245212</v>
      </c>
      <c r="Q62" s="129">
        <f t="shared" si="7"/>
        <v>593.36615046683357</v>
      </c>
      <c r="R62" s="129">
        <f t="shared" si="7"/>
        <v>541.89553345282502</v>
      </c>
      <c r="S62" s="129">
        <f t="shared" si="7"/>
        <v>522.68212810554496</v>
      </c>
      <c r="T62" s="129">
        <f t="shared" si="7"/>
        <v>455.20929635110269</v>
      </c>
      <c r="U62" s="129">
        <f t="shared" si="7"/>
        <v>491.45652598038077</v>
      </c>
      <c r="V62" s="129">
        <f t="shared" si="7"/>
        <v>579.97579916750044</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t="str">
        <f>IF('3i SMNCC'!S$49="-","-",'3i SMNCC'!S$49)</f>
        <v>-</v>
      </c>
      <c r="X69" s="38" t="str">
        <f>IF('3i SMNCC'!T$49="-","-",'3i SMNCC'!T$49)</f>
        <v>-</v>
      </c>
      <c r="Y69" s="38" t="str">
        <f>IF('3i SMNCC'!U$49="-","-",'3i SMNCC'!U$49)</f>
        <v>-</v>
      </c>
      <c r="Z69" s="38" t="str">
        <f>IF('3i SMNCC'!V$49="-","-",'3i SMNCC'!V$49)</f>
        <v>-</v>
      </c>
      <c r="AA69" s="28"/>
    </row>
    <row r="70" spans="1:27" s="29" customFormat="1" ht="11.25" x14ac:dyDescent="0.3">
      <c r="A70" s="256"/>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3">
      <c r="A71" s="256"/>
      <c r="B71" s="135" t="s">
        <v>349</v>
      </c>
      <c r="C71" s="135" t="s">
        <v>404</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3">
      <c r="A72" s="256"/>
      <c r="B72" s="135" t="s">
        <v>388</v>
      </c>
      <c r="C72" s="135" t="s">
        <v>515</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f>IF('3c AA'!W256="-","-",'3c AA'!W256)</f>
        <v>0</v>
      </c>
      <c r="U77" s="129">
        <f>IF('3c AA'!X256="-","-",'3c AA'!X256)</f>
        <v>0</v>
      </c>
      <c r="V77" s="129">
        <f>IF('3c AA'!Y256="-","-",'3c AA'!Y256)</f>
        <v>0</v>
      </c>
      <c r="W77" s="129" t="str">
        <f>IF('3c AA'!Z256="-","-",'3c AA'!Z256)</f>
        <v>-</v>
      </c>
      <c r="X77" s="129" t="str">
        <f>IF('3c AA'!AA256="-","-",'3c AA'!AA256)</f>
        <v>-</v>
      </c>
      <c r="Y77" s="129" t="str">
        <f>IF('3c AA'!AB256="-","-",'3c AA'!AB256)</f>
        <v>-</v>
      </c>
      <c r="Z77" s="129" t="str">
        <f>IF('3c AA'!AC256="-","-",'3c AA'!AC256)</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SMNCC'!G$49="-","-",'3i SMNCC'!G$49)</f>
        <v>0</v>
      </c>
      <c r="L81" s="129">
        <f>IF('3i SMNCC'!H$49="-","-",'3i SMNCC'!H$49)</f>
        <v>-0.14839729644435984</v>
      </c>
      <c r="M81" s="129">
        <f>IF('3i SMNCC'!I$49="-","-",'3i SMNCC'!I$49)</f>
        <v>1.899695256253338</v>
      </c>
      <c r="N81" s="129">
        <f>IF('3i SMNCC'!J$49="-","-",'3i SMNCC'!J$49)</f>
        <v>1.9653659209909353</v>
      </c>
      <c r="O81" s="30"/>
      <c r="P81" s="129">
        <f>IF('3i SMNCC'!L$49="-","-",'3i SMNCC'!L$49)</f>
        <v>1.9653659209909353</v>
      </c>
      <c r="Q81" s="129">
        <f>IF('3i SMNCC'!M$49="-","-",'3i SMNCC'!M$49)</f>
        <v>3.94070969375099</v>
      </c>
      <c r="R81" s="129">
        <f>IF('3i SMNCC'!N$49="-","-",'3i SMNCC'!N$49)</f>
        <v>3.6877871322225353</v>
      </c>
      <c r="S81" s="129">
        <f>IF('3i SMNCC'!O$49="-","-",'3i SMNCC'!O$49)</f>
        <v>5.396909444486452</v>
      </c>
      <c r="T81" s="129">
        <f>IF('3i SMNCC'!P$49="-","-",'3i SMNCC'!P$49)</f>
        <v>4.6837637900821658</v>
      </c>
      <c r="U81" s="129">
        <f>IF('3i SMNCC'!Q$49="-","-",'3i SMNCC'!Q$49)</f>
        <v>4.418895268958277</v>
      </c>
      <c r="V81" s="129">
        <f>IF('3i SMNCC'!R$49="-","-",'3i SMNCC'!R$49)</f>
        <v>-1.4350963821646188</v>
      </c>
      <c r="W81" s="129" t="str">
        <f>IF('3i SMNCC'!S$49="-","-",'3i SMNCC'!S$49)</f>
        <v>-</v>
      </c>
      <c r="X81" s="129" t="str">
        <f>IF('3i SMNCC'!T$49="-","-",'3i SMNCC'!T$49)</f>
        <v>-</v>
      </c>
      <c r="Y81" s="129" t="str">
        <f>IF('3i SMNCC'!U$49="-","-",'3i SMNCC'!U$49)</f>
        <v>-</v>
      </c>
      <c r="Z81" s="129" t="str">
        <f>IF('3i SMNCC'!V$49="-","-",'3i SMNCC'!V$49)</f>
        <v>-</v>
      </c>
      <c r="AA81" s="28"/>
    </row>
    <row r="82" spans="1:27" s="29" customFormat="1" ht="11.25" customHeight="1" x14ac:dyDescent="0.3">
      <c r="A82" s="256"/>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f>IF('3g CPIH'!P$16="-","-",'3j PAAC PAP'!$G$24*('3g CPIH'!P$16/'3g CPIH'!$G$16))</f>
        <v>42.223023091976515</v>
      </c>
      <c r="U82" s="129">
        <f>IF('3g CPIH'!Q$16="-","-",'3j PAAC PAP'!$G$24*('3g CPIH'!Q$16/'3g CPIH'!$G$16))</f>
        <v>42.455870645792565</v>
      </c>
      <c r="V82" s="129">
        <f>IF('3g CPIH'!R$16="-","-",'3j PAAC PAP'!$G$24*('3g CPIH'!R$16/'3g CPIH'!$G$16))</f>
        <v>43.232029158512731</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3">
      <c r="A83" s="256"/>
      <c r="B83" s="132" t="s">
        <v>349</v>
      </c>
      <c r="C83" s="132" t="s">
        <v>404</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f>IF(T75="-","-",SUM(T75:T81)*'3j PAAC PAP'!$G$42)</f>
        <v>0</v>
      </c>
      <c r="U83" s="129">
        <f>IF(U75="-","-",SUM(U75:U81)*'3j PAAC PAP'!$G$42)</f>
        <v>0</v>
      </c>
      <c r="V83" s="129">
        <f>IF(V75="-","-",SUM(V75:V81)*'3j PAAC PAP'!$G$42)</f>
        <v>0</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3">
      <c r="A84" s="256"/>
      <c r="B84" s="132" t="s">
        <v>388</v>
      </c>
      <c r="C84" s="132" t="s">
        <v>515</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8.9881153493725598</v>
      </c>
      <c r="M84" s="129">
        <f>IF(M78="-","-",SUM(M75:M83)*'3k EBIT'!$E$12)</f>
        <v>9.3919296302232329</v>
      </c>
      <c r="N84" s="129">
        <f>IF(N78="-","-",SUM(N75:N83)*'3k EBIT'!$E$12)</f>
        <v>9.9508293780717079</v>
      </c>
      <c r="O84" s="30"/>
      <c r="P84" s="129">
        <f>IF(P78="-","-",SUM(P75:P83)*'3k EBIT'!$E$12)</f>
        <v>9.9508293780717079</v>
      </c>
      <c r="Q84" s="129">
        <f>IF(Q78="-","-",SUM(Q75:Q83)*'3k EBIT'!$E$12)</f>
        <v>10.929880872523952</v>
      </c>
      <c r="R84" s="129">
        <f>IF(R78="-","-",SUM(R75:R83)*'3k EBIT'!$E$12)</f>
        <v>9.9659284611721546</v>
      </c>
      <c r="S84" s="129">
        <f>IF(S78="-","-",SUM(S75:S83)*'3k EBIT'!$E$12)</f>
        <v>9.6142264632336758</v>
      </c>
      <c r="T84" s="129">
        <f>IF(T78="-","-",SUM(T75:T83)*'3k EBIT'!$E$12)</f>
        <v>8.3500104486489892</v>
      </c>
      <c r="U84" s="129">
        <f>IF(U78="-","-",SUM(U75:U83)*'3k EBIT'!$E$12)</f>
        <v>8.9973092414593054</v>
      </c>
      <c r="V84" s="129">
        <f>IF(V78="-","-",SUM(V75:V83)*'3k EBIT'!$E$12)</f>
        <v>10.654788795312928</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516</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5.2342540060035665</v>
      </c>
      <c r="M85" s="129">
        <f>IF(M80="-","-",SUM(M75:M78,M80:M84)*'3l HAP'!$E$13)</f>
        <v>5.568109851127895</v>
      </c>
      <c r="N85" s="129">
        <f>IF(N80="-","-",SUM(N75:N78,N80:N84)*'3l HAP'!$E$13)</f>
        <v>5.9977319006175112</v>
      </c>
      <c r="O85" s="30"/>
      <c r="P85" s="129">
        <f>IF(P80="-","-",SUM(P75:P78,P80:P84)*'3l HAP'!$E$13)</f>
        <v>5.9977319006175112</v>
      </c>
      <c r="Q85" s="129">
        <f>IF(Q80="-","-",SUM(Q75:Q78,Q80:Q84)*'3l HAP'!$E$13)</f>
        <v>6.6264187320536792</v>
      </c>
      <c r="R85" s="129">
        <f>IF(R80="-","-",SUM(R75:R78,R80:R84)*'3l HAP'!$E$13)</f>
        <v>5.8901182084169177</v>
      </c>
      <c r="S85" s="129">
        <f>IF(S80="-","-",SUM(S75:S78,S80:S84)*'3l HAP'!$E$13)</f>
        <v>5.6132592734604696</v>
      </c>
      <c r="T85" s="129">
        <f>IF(T80="-","-",SUM(T75:T78,T80:T84)*'3l HAP'!$E$13)</f>
        <v>4.6780850540822208</v>
      </c>
      <c r="U85" s="129">
        <f>IF(U80="-","-",SUM(U75:U78,U80:U84)*'3l HAP'!$E$13)</f>
        <v>5.3057117771332214</v>
      </c>
      <c r="V85" s="129">
        <f>IF(V80="-","-",SUM(V75:V78,V80:V84)*'3l HAP'!$E$13)</f>
        <v>6.5892550114680422</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478.29276120649956</v>
      </c>
      <c r="M86" s="129">
        <f t="shared" si="10"/>
        <v>499.87999147552875</v>
      </c>
      <c r="N86" s="129">
        <f t="shared" si="10"/>
        <v>529.72537757731106</v>
      </c>
      <c r="O86" s="30"/>
      <c r="P86" s="129">
        <f t="shared" ref="P86:Z86" si="11">IF(P75="-","-",SUM(P75:P85))</f>
        <v>529.72537757731106</v>
      </c>
      <c r="Q86" s="129">
        <f t="shared" si="11"/>
        <v>581.8830691483588</v>
      </c>
      <c r="R86" s="129">
        <f t="shared" si="11"/>
        <v>530.41245214109631</v>
      </c>
      <c r="S86" s="129">
        <f t="shared" si="11"/>
        <v>511.62496938155556</v>
      </c>
      <c r="T86" s="129">
        <f t="shared" si="11"/>
        <v>444.15213766759024</v>
      </c>
      <c r="U86" s="129">
        <f t="shared" si="11"/>
        <v>478.84810783495487</v>
      </c>
      <c r="V86" s="129">
        <f t="shared" si="11"/>
        <v>567.36738102863808</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3">
      <c r="A94" s="256"/>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3">
      <c r="A95" s="256"/>
      <c r="B95" s="135" t="s">
        <v>349</v>
      </c>
      <c r="C95" s="135" t="s">
        <v>404</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3">
      <c r="A96" s="256"/>
      <c r="B96" s="135" t="s">
        <v>388</v>
      </c>
      <c r="C96" s="135" t="s">
        <v>515</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f>IF('3c AA'!W258="-","-",'3c AA'!W258)</f>
        <v>0</v>
      </c>
      <c r="U101" s="129">
        <f>IF('3c AA'!X258="-","-",'3c AA'!X258)</f>
        <v>0</v>
      </c>
      <c r="V101" s="129">
        <f>IF('3c AA'!Y258="-","-",'3c AA'!Y258)</f>
        <v>0</v>
      </c>
      <c r="W101" s="129" t="str">
        <f>IF('3c AA'!Z258="-","-",'3c AA'!Z258)</f>
        <v>-</v>
      </c>
      <c r="X101" s="129" t="str">
        <f>IF('3c AA'!AA258="-","-",'3c AA'!AA258)</f>
        <v>-</v>
      </c>
      <c r="Y101" s="129" t="str">
        <f>IF('3c AA'!AB258="-","-",'3c AA'!AB258)</f>
        <v>-</v>
      </c>
      <c r="Z101" s="129" t="str">
        <f>IF('3c AA'!AC258="-","-",'3c AA'!AC258)</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SMNCC'!G$49="-","-",'3i SMNCC'!G$49)</f>
        <v>0</v>
      </c>
      <c r="L105" s="129">
        <f>IF('3i SMNCC'!H$49="-","-",'3i SMNCC'!H$49)</f>
        <v>-0.14839729644435984</v>
      </c>
      <c r="M105" s="129">
        <f>IF('3i SMNCC'!I$49="-","-",'3i SMNCC'!I$49)</f>
        <v>1.899695256253338</v>
      </c>
      <c r="N105" s="129">
        <f>IF('3i SMNCC'!J$49="-","-",'3i SMNCC'!J$49)</f>
        <v>1.9653659209909353</v>
      </c>
      <c r="O105" s="30"/>
      <c r="P105" s="129">
        <f>IF('3i SMNCC'!L$49="-","-",'3i SMNCC'!L$49)</f>
        <v>1.9653659209909353</v>
      </c>
      <c r="Q105" s="129">
        <f>IF('3i SMNCC'!M$49="-","-",'3i SMNCC'!M$49)</f>
        <v>3.94070969375099</v>
      </c>
      <c r="R105" s="129">
        <f>IF('3i SMNCC'!N$49="-","-",'3i SMNCC'!N$49)</f>
        <v>3.6877871322225353</v>
      </c>
      <c r="S105" s="129">
        <f>IF('3i SMNCC'!O$49="-","-",'3i SMNCC'!O$49)</f>
        <v>5.396909444486452</v>
      </c>
      <c r="T105" s="129">
        <f>IF('3i SMNCC'!P$49="-","-",'3i SMNCC'!P$49)</f>
        <v>4.6837637900821658</v>
      </c>
      <c r="U105" s="129">
        <f>IF('3i SMNCC'!Q$49="-","-",'3i SMNCC'!Q$49)</f>
        <v>4.418895268958277</v>
      </c>
      <c r="V105" s="129">
        <f>IF('3i SMNCC'!R$49="-","-",'3i SMNCC'!R$49)</f>
        <v>-1.4350963821646188</v>
      </c>
      <c r="W105" s="129" t="str">
        <f>IF('3i SMNCC'!S$49="-","-",'3i SMNCC'!S$49)</f>
        <v>-</v>
      </c>
      <c r="X105" s="129" t="str">
        <f>IF('3i SMNCC'!T$49="-","-",'3i SMNCC'!T$49)</f>
        <v>-</v>
      </c>
      <c r="Y105" s="129" t="str">
        <f>IF('3i SMNCC'!U$49="-","-",'3i SMNCC'!U$49)</f>
        <v>-</v>
      </c>
      <c r="Z105" s="129" t="str">
        <f>IF('3i SMNCC'!V$49="-","-",'3i SMNCC'!V$49)</f>
        <v>-</v>
      </c>
      <c r="AA105" s="28"/>
    </row>
    <row r="106" spans="1:27" s="29" customFormat="1" ht="11.25" customHeight="1" x14ac:dyDescent="0.3">
      <c r="A106" s="256"/>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f>IF('3g CPIH'!P$16="-","-",'3j PAAC PAP'!$G$24*('3g CPIH'!P$16/'3g CPIH'!$G$16))</f>
        <v>42.223023091976515</v>
      </c>
      <c r="U106" s="129">
        <f>IF('3g CPIH'!Q$16="-","-",'3j PAAC PAP'!$G$24*('3g CPIH'!Q$16/'3g CPIH'!$G$16))</f>
        <v>42.455870645792565</v>
      </c>
      <c r="V106" s="129">
        <f>IF('3g CPIH'!R$16="-","-",'3j PAAC PAP'!$G$24*('3g CPIH'!R$16/'3g CPIH'!$G$16))</f>
        <v>43.232029158512731</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3">
      <c r="A107" s="256"/>
      <c r="B107" s="132" t="s">
        <v>349</v>
      </c>
      <c r="C107" s="132" t="s">
        <v>404</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f>IF(T99="-","-",SUM(T99:T105)*'3j PAAC PAP'!$G$42)</f>
        <v>0</v>
      </c>
      <c r="U107" s="129">
        <f>IF(U99="-","-",SUM(U99:U105)*'3j PAAC PAP'!$G$42)</f>
        <v>0</v>
      </c>
      <c r="V107" s="129">
        <f>IF(V99="-","-",SUM(V99:V105)*'3j PAAC PAP'!$G$42)</f>
        <v>0</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3">
      <c r="A108" s="256"/>
      <c r="B108" s="132" t="s">
        <v>388</v>
      </c>
      <c r="C108" s="132" t="s">
        <v>515</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9.3387723996308907</v>
      </c>
      <c r="M108" s="129">
        <f>IF(M102="-","-",SUM(M99:M107)*'3k EBIT'!$E$12)</f>
        <v>9.8927030914998024</v>
      </c>
      <c r="N108" s="129">
        <f>IF(N102="-","-",SUM(N99:N107)*'3k EBIT'!$E$12)</f>
        <v>10.451602839351601</v>
      </c>
      <c r="O108" s="30"/>
      <c r="P108" s="129">
        <f>IF(P102="-","-",SUM(P99:P107)*'3k EBIT'!$E$12)</f>
        <v>10.451602839351601</v>
      </c>
      <c r="Q108" s="129">
        <f>IF(Q102="-","-",SUM(Q99:Q107)*'3k EBIT'!$E$12)</f>
        <v>11.412036522786266</v>
      </c>
      <c r="R108" s="129">
        <f>IF(R102="-","-",SUM(R99:R107)*'3k EBIT'!$E$12)</f>
        <v>10.448084111413964</v>
      </c>
      <c r="S108" s="129">
        <f>IF(S102="-","-",SUM(S99:S107)*'3k EBIT'!$E$12)</f>
        <v>10.074568025408182</v>
      </c>
      <c r="T108" s="129">
        <f>IF(T102="-","-",SUM(T99:T107)*'3k EBIT'!$E$12)</f>
        <v>8.8103520107004787</v>
      </c>
      <c r="U108" s="129">
        <f>IF(U102="-","-",SUM(U99:U107)*'3k EBIT'!$E$12)</f>
        <v>9.4591765197901729</v>
      </c>
      <c r="V108" s="129">
        <f>IF(V102="-","-",SUM(V99:V107)*'3k EBIT'!$E$12)</f>
        <v>11.116656073623853</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5.239387975876399</v>
      </c>
      <c r="M109" s="129">
        <f>IF(M104="-","-",SUM(M99:M102,M104:M108)*'3l HAP'!$E$13)</f>
        <v>5.5754416753744458</v>
      </c>
      <c r="N109" s="129">
        <f>IF(N104="-","-",SUM(N99:N102,N104:N108)*'3l HAP'!$E$13)</f>
        <v>6.0050637248641099</v>
      </c>
      <c r="O109" s="30"/>
      <c r="P109" s="129">
        <f>IF(P104="-","-",SUM(P99:P102,P104:P108)*'3l HAP'!$E$13)</f>
        <v>6.0050637248641099</v>
      </c>
      <c r="Q109" s="129">
        <f>IF(Q104="-","-",SUM(Q99:Q102,Q104:Q108)*'3l HAP'!$E$13)</f>
        <v>6.6334779729291693</v>
      </c>
      <c r="R109" s="129">
        <f>IF(R104="-","-",SUM(R99:R102,R104:R108)*'3l HAP'!$E$13)</f>
        <v>5.8971774492921076</v>
      </c>
      <c r="S109" s="129">
        <f>IF(S104="-","-",SUM(S99:S102,S104:S108)*'3l HAP'!$E$13)</f>
        <v>5.619999134272267</v>
      </c>
      <c r="T109" s="129">
        <f>IF(T104="-","-",SUM(T99:T102,T104:T108)*'3l HAP'!$E$13)</f>
        <v>4.6848249148922161</v>
      </c>
      <c r="U109" s="129">
        <f>IF(U104="-","-",SUM(U99:U102,U104:U108)*'3l HAP'!$E$13)</f>
        <v>5.3124739759552631</v>
      </c>
      <c r="V109" s="129">
        <f>IF(V104="-","-",SUM(V99:V102,V104:V108)*'3l HAP'!$E$13)</f>
        <v>6.5960172102897925</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496.75352177735004</v>
      </c>
      <c r="M110" s="129">
        <f t="shared" si="14"/>
        <v>526.24381037508374</v>
      </c>
      <c r="N110" s="129">
        <f t="shared" si="14"/>
        <v>556.08919647704113</v>
      </c>
      <c r="O110" s="30"/>
      <c r="P110" s="129">
        <f t="shared" ref="P110:Z110" si="15">IF(P99="-","-",SUM(P99:P109))</f>
        <v>556.08919647704113</v>
      </c>
      <c r="Q110" s="129">
        <f t="shared" si="15"/>
        <v>607.26673107906254</v>
      </c>
      <c r="R110" s="129">
        <f t="shared" si="15"/>
        <v>555.79611407072082</v>
      </c>
      <c r="S110" s="129">
        <f t="shared" si="15"/>
        <v>535.8602025070669</v>
      </c>
      <c r="T110" s="129">
        <f t="shared" si="15"/>
        <v>468.38737078662524</v>
      </c>
      <c r="U110" s="129">
        <f t="shared" si="15"/>
        <v>503.16366411564286</v>
      </c>
      <c r="V110" s="129">
        <f t="shared" si="15"/>
        <v>591.68293730827611</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3">
      <c r="A118" s="256"/>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3">
      <c r="A119" s="256"/>
      <c r="B119" s="135" t="s">
        <v>349</v>
      </c>
      <c r="C119" s="135" t="s">
        <v>404</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3">
      <c r="A120" s="256"/>
      <c r="B120" s="135" t="s">
        <v>388</v>
      </c>
      <c r="C120" s="135" t="s">
        <v>515</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f>IF('3c AA'!W260="-","-",'3c AA'!W260)</f>
        <v>0</v>
      </c>
      <c r="U125" s="129">
        <f>IF('3c AA'!X260="-","-",'3c AA'!X260)</f>
        <v>0</v>
      </c>
      <c r="V125" s="129">
        <f>IF('3c AA'!Y260="-","-",'3c AA'!Y260)</f>
        <v>0</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SMNCC'!G$49="-","-",'3i SMNCC'!G$49)</f>
        <v>0</v>
      </c>
      <c r="L129" s="129">
        <f>IF('3i SMNCC'!H$49="-","-",'3i SMNCC'!H$49)</f>
        <v>-0.14839729644435984</v>
      </c>
      <c r="M129" s="129">
        <f>IF('3i SMNCC'!I$49="-","-",'3i SMNCC'!I$49)</f>
        <v>1.899695256253338</v>
      </c>
      <c r="N129" s="129">
        <f>IF('3i SMNCC'!J$49="-","-",'3i SMNCC'!J$49)</f>
        <v>1.9653659209909353</v>
      </c>
      <c r="O129" s="30"/>
      <c r="P129" s="129">
        <f>IF('3i SMNCC'!L$49="-","-",'3i SMNCC'!L$49)</f>
        <v>1.9653659209909353</v>
      </c>
      <c r="Q129" s="129">
        <f>IF('3i SMNCC'!M$49="-","-",'3i SMNCC'!M$49)</f>
        <v>3.94070969375099</v>
      </c>
      <c r="R129" s="129">
        <f>IF('3i SMNCC'!N$49="-","-",'3i SMNCC'!N$49)</f>
        <v>3.6877871322225353</v>
      </c>
      <c r="S129" s="129">
        <f>IF('3i SMNCC'!O$49="-","-",'3i SMNCC'!O$49)</f>
        <v>5.396909444486452</v>
      </c>
      <c r="T129" s="129">
        <f>IF('3i SMNCC'!P$49="-","-",'3i SMNCC'!P$49)</f>
        <v>4.6837637900821658</v>
      </c>
      <c r="U129" s="129">
        <f>IF('3i SMNCC'!Q$49="-","-",'3i SMNCC'!Q$49)</f>
        <v>4.418895268958277</v>
      </c>
      <c r="V129" s="129">
        <f>IF('3i SMNCC'!R$49="-","-",'3i SMNCC'!R$49)</f>
        <v>-1.4350963821646188</v>
      </c>
      <c r="W129" s="129" t="str">
        <f>IF('3i SMNCC'!S$49="-","-",'3i SMNCC'!S$49)</f>
        <v>-</v>
      </c>
      <c r="X129" s="129" t="str">
        <f>IF('3i SMNCC'!T$49="-","-",'3i SMNCC'!T$49)</f>
        <v>-</v>
      </c>
      <c r="Y129" s="129" t="str">
        <f>IF('3i SMNCC'!U$49="-","-",'3i SMNCC'!U$49)</f>
        <v>-</v>
      </c>
      <c r="Z129" s="129" t="str">
        <f>IF('3i SMNCC'!V$49="-","-",'3i SMNCC'!V$49)</f>
        <v>-</v>
      </c>
      <c r="AA129" s="28"/>
    </row>
    <row r="130" spans="1:27" s="29" customFormat="1" ht="11.25" customHeight="1" x14ac:dyDescent="0.3">
      <c r="A130" s="256"/>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f>IF('3g CPIH'!P$16="-","-",'3j PAAC PAP'!$G$24*('3g CPIH'!P$16/'3g CPIH'!$G$16))</f>
        <v>42.223023091976515</v>
      </c>
      <c r="U130" s="129">
        <f>IF('3g CPIH'!Q$16="-","-",'3j PAAC PAP'!$G$24*('3g CPIH'!Q$16/'3g CPIH'!$G$16))</f>
        <v>42.455870645792565</v>
      </c>
      <c r="V130" s="129">
        <f>IF('3g CPIH'!R$16="-","-",'3j PAAC PAP'!$G$24*('3g CPIH'!R$16/'3g CPIH'!$G$16))</f>
        <v>43.232029158512731</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3">
      <c r="A131" s="256"/>
      <c r="B131" s="132" t="s">
        <v>349</v>
      </c>
      <c r="C131" s="132" t="s">
        <v>404</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f>IF(T123="-","-",SUM(T123:T129)*'3j PAAC PAP'!$G$42)</f>
        <v>0</v>
      </c>
      <c r="U131" s="129">
        <f>IF(U123="-","-",SUM(U123:U129)*'3j PAAC PAP'!$G$42)</f>
        <v>0</v>
      </c>
      <c r="V131" s="129">
        <f>IF(V123="-","-",SUM(V123:V129)*'3j PAAC PAP'!$G$42)</f>
        <v>0</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3">
      <c r="A132" s="256"/>
      <c r="B132" s="132" t="s">
        <v>388</v>
      </c>
      <c r="C132" s="132" t="s">
        <v>515</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9.1023326889283727</v>
      </c>
      <c r="M132" s="129">
        <f>IF(M126="-","-",SUM(M123:M131)*'3k EBIT'!$E$12)</f>
        <v>9.560502859344723</v>
      </c>
      <c r="N132" s="129">
        <f>IF(N126="-","-",SUM(N123:N131)*'3k EBIT'!$E$12)</f>
        <v>10.119402607146649</v>
      </c>
      <c r="O132" s="30"/>
      <c r="P132" s="129">
        <f>IF(P126="-","-",SUM(P123:P131)*'3k EBIT'!$E$12)</f>
        <v>10.119402607146649</v>
      </c>
      <c r="Q132" s="129">
        <f>IF(Q126="-","-",SUM(Q123:Q131)*'3k EBIT'!$E$12)</f>
        <v>11.054262476517351</v>
      </c>
      <c r="R132" s="129">
        <f>IF(R126="-","-",SUM(R123:R131)*'3k EBIT'!$E$12)</f>
        <v>10.090310065452586</v>
      </c>
      <c r="S132" s="129">
        <f>IF(S126="-","-",SUM(S123:S131)*'3k EBIT'!$E$12)</f>
        <v>9.7085820471668676</v>
      </c>
      <c r="T132" s="129">
        <f>IF(T126="-","-",SUM(T123:T131)*'3k EBIT'!$E$12)</f>
        <v>8.4443660343043945</v>
      </c>
      <c r="U132" s="129">
        <f>IF(U126="-","-",SUM(U123:U131)*'3k EBIT'!$E$12)</f>
        <v>9.4716654059271566</v>
      </c>
      <c r="V132" s="129">
        <f>IF(V126="-","-",SUM(V123:V131)*'3k EBIT'!$E$12)</f>
        <v>11.12914496006006</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5.2359262620720033</v>
      </c>
      <c r="M133" s="129">
        <f>IF(M128="-","-",SUM(M123:M126,M128:M132)*'3l HAP'!$E$13)</f>
        <v>5.5705779317754622</v>
      </c>
      <c r="N133" s="129">
        <f>IF(N128="-","-",SUM(N123:N126,N128:N132)*'3l HAP'!$E$13)</f>
        <v>6.0001999812643971</v>
      </c>
      <c r="O133" s="30"/>
      <c r="P133" s="129">
        <f>IF(P128="-","-",SUM(P123:P126,P128:P132)*'3l HAP'!$E$13)</f>
        <v>6.0001999812643971</v>
      </c>
      <c r="Q133" s="129">
        <f>IF(Q128="-","-",SUM(Q123:Q126,Q128:Q132)*'3l HAP'!$E$13)</f>
        <v>6.6282398031177463</v>
      </c>
      <c r="R133" s="129">
        <f>IF(R128="-","-",SUM(R123:R126,R128:R132)*'3l HAP'!$E$13)</f>
        <v>5.8919392794851868</v>
      </c>
      <c r="S133" s="129">
        <f>IF(S128="-","-",SUM(S123:S126,S128:S132)*'3l HAP'!$E$13)</f>
        <v>5.6146407335648361</v>
      </c>
      <c r="T133" s="129">
        <f>IF(T128="-","-",SUM(T123:T126,T128:T132)*'3l HAP'!$E$13)</f>
        <v>4.6794665142118008</v>
      </c>
      <c r="U133" s="129">
        <f>IF(U128="-","-",SUM(U123:U126,U128:U132)*'3l HAP'!$E$13)</f>
        <v>5.3126568257371956</v>
      </c>
      <c r="V133" s="129">
        <f>IF(V128="-","-",SUM(V123:V126,V128:V132)*'3l HAP'!$E$13)</f>
        <v>6.5962000600761046</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484.30586990351856</v>
      </c>
      <c r="M134" s="129">
        <f t="shared" si="18"/>
        <v>508.75473110838175</v>
      </c>
      <c r="N134" s="129">
        <f t="shared" si="18"/>
        <v>538.60011720771342</v>
      </c>
      <c r="O134" s="30"/>
      <c r="P134" s="129">
        <f t="shared" ref="P134:Z134" si="19">IF(P123="-","-",SUM(P123:P133))</f>
        <v>538.60011720771342</v>
      </c>
      <c r="Q134" s="129">
        <f t="shared" si="19"/>
        <v>588.43128772559498</v>
      </c>
      <c r="R134" s="129">
        <f t="shared" si="19"/>
        <v>536.96067073344398</v>
      </c>
      <c r="S134" s="129">
        <f t="shared" si="19"/>
        <v>516.59243215531183</v>
      </c>
      <c r="T134" s="129">
        <f t="shared" si="19"/>
        <v>449.11960053201449</v>
      </c>
      <c r="U134" s="129">
        <f t="shared" si="19"/>
        <v>503.82115649060472</v>
      </c>
      <c r="V134" s="129">
        <f t="shared" si="19"/>
        <v>592.34042969899099</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t="str">
        <f>IF('3i SMNCC'!S$49="-","-",'3i SMNCC'!S$49)</f>
        <v>-</v>
      </c>
      <c r="X141" s="38" t="str">
        <f>IF('3i SMNCC'!T$49="-","-",'3i SMNCC'!T$49)</f>
        <v>-</v>
      </c>
      <c r="Y141" s="38" t="str">
        <f>IF('3i SMNCC'!U$49="-","-",'3i SMNCC'!U$49)</f>
        <v>-</v>
      </c>
      <c r="Z141" s="38" t="str">
        <f>IF('3i SMNCC'!V$49="-","-",'3i SMNCC'!V$49)</f>
        <v>-</v>
      </c>
      <c r="AA141" s="28"/>
    </row>
    <row r="142" spans="1:27" s="29" customFormat="1" ht="12.4" customHeight="1" x14ac:dyDescent="0.3">
      <c r="A142" s="256"/>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3">
      <c r="A143" s="256"/>
      <c r="B143" s="135" t="s">
        <v>349</v>
      </c>
      <c r="C143" s="135" t="s">
        <v>404</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3">
      <c r="A144" s="256"/>
      <c r="B144" s="135" t="s">
        <v>388</v>
      </c>
      <c r="C144" s="135" t="s">
        <v>515</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f>IF('3c AA'!W262="-","-",'3c AA'!W262)</f>
        <v>0</v>
      </c>
      <c r="U149" s="129">
        <f>IF('3c AA'!X262="-","-",'3c AA'!X262)</f>
        <v>0</v>
      </c>
      <c r="V149" s="129">
        <f>IF('3c AA'!Y262="-","-",'3c AA'!Y262)</f>
        <v>0</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SMNCC'!G$49="-","-",'3i SMNCC'!G$49)</f>
        <v>0</v>
      </c>
      <c r="L153" s="129">
        <f>IF('3i SMNCC'!H$49="-","-",'3i SMNCC'!H$49)</f>
        <v>-0.14839729644435984</v>
      </c>
      <c r="M153" s="129">
        <f>IF('3i SMNCC'!I$49="-","-",'3i SMNCC'!I$49)</f>
        <v>1.899695256253338</v>
      </c>
      <c r="N153" s="129">
        <f>IF('3i SMNCC'!J$49="-","-",'3i SMNCC'!J$49)</f>
        <v>1.9653659209909353</v>
      </c>
      <c r="O153" s="30"/>
      <c r="P153" s="129">
        <f>IF('3i SMNCC'!L$49="-","-",'3i SMNCC'!L$49)</f>
        <v>1.9653659209909353</v>
      </c>
      <c r="Q153" s="129">
        <f>IF('3i SMNCC'!M$49="-","-",'3i SMNCC'!M$49)</f>
        <v>3.94070969375099</v>
      </c>
      <c r="R153" s="129">
        <f>IF('3i SMNCC'!N$49="-","-",'3i SMNCC'!N$49)</f>
        <v>3.6877871322225353</v>
      </c>
      <c r="S153" s="129">
        <f>IF('3i SMNCC'!O$49="-","-",'3i SMNCC'!O$49)</f>
        <v>5.396909444486452</v>
      </c>
      <c r="T153" s="129">
        <f>IF('3i SMNCC'!P$49="-","-",'3i SMNCC'!P$49)</f>
        <v>4.6837637900821658</v>
      </c>
      <c r="U153" s="129">
        <f>IF('3i SMNCC'!Q$49="-","-",'3i SMNCC'!Q$49)</f>
        <v>4.418895268958277</v>
      </c>
      <c r="V153" s="129">
        <f>IF('3i SMNCC'!R$49="-","-",'3i SMNCC'!R$49)</f>
        <v>-1.4350963821646188</v>
      </c>
      <c r="W153" s="129" t="str">
        <f>IF('3i SMNCC'!S$49="-","-",'3i SMNCC'!S$49)</f>
        <v>-</v>
      </c>
      <c r="X153" s="129" t="str">
        <f>IF('3i SMNCC'!T$49="-","-",'3i SMNCC'!T$49)</f>
        <v>-</v>
      </c>
      <c r="Y153" s="129" t="str">
        <f>IF('3i SMNCC'!U$49="-","-",'3i SMNCC'!U$49)</f>
        <v>-</v>
      </c>
      <c r="Z153" s="129" t="str">
        <f>IF('3i SMNCC'!V$49="-","-",'3i SMNCC'!V$49)</f>
        <v>-</v>
      </c>
      <c r="AA153" s="28"/>
    </row>
    <row r="154" spans="1:27" s="29" customFormat="1" ht="11.25" customHeight="1" x14ac:dyDescent="0.3">
      <c r="A154" s="256"/>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f>IF('3g CPIH'!P$16="-","-",'3j PAAC PAP'!$G$24*('3g CPIH'!P$16/'3g CPIH'!$G$16))</f>
        <v>42.223023091976515</v>
      </c>
      <c r="U154" s="129">
        <f>IF('3g CPIH'!Q$16="-","-",'3j PAAC PAP'!$G$24*('3g CPIH'!Q$16/'3g CPIH'!$G$16))</f>
        <v>42.455870645792565</v>
      </c>
      <c r="V154" s="129">
        <f>IF('3g CPIH'!R$16="-","-",'3j PAAC PAP'!$G$24*('3g CPIH'!R$16/'3g CPIH'!$G$16))</f>
        <v>43.232029158512731</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3">
      <c r="A155" s="256"/>
      <c r="B155" s="132" t="s">
        <v>349</v>
      </c>
      <c r="C155" s="132" t="s">
        <v>404</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f>IF(T147="-","-",SUM(T147:T153)*'3j PAAC PAP'!$G$42)</f>
        <v>0</v>
      </c>
      <c r="U155" s="129">
        <f>IF(U147="-","-",SUM(U147:U153)*'3j PAAC PAP'!$G$42)</f>
        <v>0</v>
      </c>
      <c r="V155" s="129">
        <f>IF(V147="-","-",SUM(V147:V153)*'3j PAAC PAP'!$G$42)</f>
        <v>0</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3">
      <c r="A156" s="256"/>
      <c r="B156" s="132" t="s">
        <v>388</v>
      </c>
      <c r="C156" s="132" t="s">
        <v>515</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8.9586815592575633</v>
      </c>
      <c r="M156" s="129">
        <f>IF(M150="-","-",SUM(M147:M155)*'3k EBIT'!$E$12)</f>
        <v>9.4180660139927141</v>
      </c>
      <c r="N156" s="129">
        <f>IF(N150="-","-",SUM(N147:N155)*'3k EBIT'!$E$12)</f>
        <v>9.9769657617863299</v>
      </c>
      <c r="O156" s="30"/>
      <c r="P156" s="129">
        <f>IF(P150="-","-",SUM(P147:P155)*'3k EBIT'!$E$12)</f>
        <v>9.9769657617863299</v>
      </c>
      <c r="Q156" s="129">
        <f>IF(Q150="-","-",SUM(Q147:Q155)*'3k EBIT'!$E$12)</f>
        <v>10.90305817125018</v>
      </c>
      <c r="R156" s="129">
        <f>IF(R150="-","-",SUM(R147:R155)*'3k EBIT'!$E$12)</f>
        <v>9.9391057602366697</v>
      </c>
      <c r="S156" s="129">
        <f>IF(S150="-","-",SUM(S147:S155)*'3k EBIT'!$E$12)</f>
        <v>9.590083030289307</v>
      </c>
      <c r="T156" s="129">
        <f>IF(T150="-","-",SUM(T147:T155)*'3k EBIT'!$E$12)</f>
        <v>8.3258670177343728</v>
      </c>
      <c r="U156" s="129">
        <f>IF(U150="-","-",SUM(U147:U155)*'3k EBIT'!$E$12)</f>
        <v>9.0577442447873047</v>
      </c>
      <c r="V156" s="129">
        <f>IF(V150="-","-",SUM(V147:V155)*'3k EBIT'!$E$12)</f>
        <v>10.715223798970078</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5.2338230658824934</v>
      </c>
      <c r="M157" s="129">
        <f>IF(M152="-","-",SUM(M147:M150,M152:M156)*'3l HAP'!$E$13)</f>
        <v>5.5684925139226644</v>
      </c>
      <c r="N157" s="129">
        <f>IF(N152="-","-",SUM(N147:N150,N152:N156)*'3l HAP'!$E$13)</f>
        <v>5.9981145634114768</v>
      </c>
      <c r="O157" s="30"/>
      <c r="P157" s="129">
        <f>IF(P152="-","-",SUM(P147:P150,P152:P156)*'3l HAP'!$E$13)</f>
        <v>5.9981145634114768</v>
      </c>
      <c r="Q157" s="129">
        <f>IF(Q152="-","-",SUM(Q147:Q150,Q152:Q156)*'3l HAP'!$E$13)</f>
        <v>6.6260260208843293</v>
      </c>
      <c r="R157" s="129">
        <f>IF(R152="-","-",SUM(R147:R150,R152:R156)*'3l HAP'!$E$13)</f>
        <v>5.8897254972525204</v>
      </c>
      <c r="S157" s="129">
        <f>IF(S152="-","-",SUM(S147:S150,S152:S156)*'3l HAP'!$E$13)</f>
        <v>5.6129057894587318</v>
      </c>
      <c r="T157" s="129">
        <f>IF(T152="-","-",SUM(T147:T150,T152:T156)*'3l HAP'!$E$13)</f>
        <v>4.6777315701101996</v>
      </c>
      <c r="U157" s="129">
        <f>IF(U152="-","-",SUM(U147:U150,U152:U156)*'3l HAP'!$E$13)</f>
        <v>5.3065966060169467</v>
      </c>
      <c r="V157" s="129">
        <f>IF(V152="-","-",SUM(V147:V150,V152:V156)*'3l HAP'!$E$13)</f>
        <v>6.5901398403565867</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476.74318405809981</v>
      </c>
      <c r="M158" s="129">
        <f t="shared" si="22"/>
        <v>501.25597271589112</v>
      </c>
      <c r="N158" s="129">
        <f t="shared" si="22"/>
        <v>531.10135881478527</v>
      </c>
      <c r="O158" s="30"/>
      <c r="P158" s="129">
        <f t="shared" ref="P158:Z158" si="23">IF(P147="-","-",SUM(P147:P157))</f>
        <v>531.10135881478527</v>
      </c>
      <c r="Q158" s="129">
        <f t="shared" si="23"/>
        <v>580.47095590063202</v>
      </c>
      <c r="R158" s="129">
        <f t="shared" si="23"/>
        <v>529.00033891117926</v>
      </c>
      <c r="S158" s="129">
        <f t="shared" si="23"/>
        <v>510.35390942535042</v>
      </c>
      <c r="T158" s="129">
        <f t="shared" si="23"/>
        <v>442.88107781824385</v>
      </c>
      <c r="U158" s="129">
        <f t="shared" si="23"/>
        <v>482.02978099884768</v>
      </c>
      <c r="V158" s="129">
        <f t="shared" si="23"/>
        <v>570.54905420985949</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t="str">
        <f>IF('3i SMNCC'!S$49="-","-",'3i SMNCC'!S$49)</f>
        <v>-</v>
      </c>
      <c r="X165" s="38" t="str">
        <f>IF('3i SMNCC'!T$49="-","-",'3i SMNCC'!T$49)</f>
        <v>-</v>
      </c>
      <c r="Y165" s="38" t="str">
        <f>IF('3i SMNCC'!U$49="-","-",'3i SMNCC'!U$49)</f>
        <v>-</v>
      </c>
      <c r="Z165" s="38" t="str">
        <f>IF('3i SMNCC'!V$49="-","-",'3i SMNCC'!V$49)</f>
        <v>-</v>
      </c>
      <c r="AA165" s="28"/>
    </row>
    <row r="166" spans="1:27" s="29" customFormat="1" ht="11.25" x14ac:dyDescent="0.3">
      <c r="A166" s="256"/>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3">
      <c r="A167" s="256"/>
      <c r="B167" s="135" t="s">
        <v>349</v>
      </c>
      <c r="C167" s="135" t="s">
        <v>404</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3">
      <c r="A168" s="256"/>
      <c r="B168" s="135" t="s">
        <v>388</v>
      </c>
      <c r="C168" s="135" t="s">
        <v>515</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f>IF('3c AA'!W264="-","-",'3c AA'!W264)</f>
        <v>0</v>
      </c>
      <c r="U173" s="129">
        <f>IF('3c AA'!X264="-","-",'3c AA'!X264)</f>
        <v>0</v>
      </c>
      <c r="V173" s="129">
        <f>IF('3c AA'!Y264="-","-",'3c AA'!Y264)</f>
        <v>0</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SMNCC'!G$49="-","-",'3i SMNCC'!G$49)</f>
        <v>0</v>
      </c>
      <c r="L177" s="129">
        <f>IF('3i SMNCC'!H$49="-","-",'3i SMNCC'!H$49)</f>
        <v>-0.14839729644435984</v>
      </c>
      <c r="M177" s="129">
        <f>IF('3i SMNCC'!I$49="-","-",'3i SMNCC'!I$49)</f>
        <v>1.899695256253338</v>
      </c>
      <c r="N177" s="129">
        <f>IF('3i SMNCC'!J$49="-","-",'3i SMNCC'!J$49)</f>
        <v>1.9653659209909353</v>
      </c>
      <c r="O177" s="30"/>
      <c r="P177" s="129">
        <f>IF('3i SMNCC'!L$49="-","-",'3i SMNCC'!L$49)</f>
        <v>1.9653659209909353</v>
      </c>
      <c r="Q177" s="129">
        <f>IF('3i SMNCC'!M$49="-","-",'3i SMNCC'!M$49)</f>
        <v>3.94070969375099</v>
      </c>
      <c r="R177" s="129">
        <f>IF('3i SMNCC'!N$49="-","-",'3i SMNCC'!N$49)</f>
        <v>3.6877871322225353</v>
      </c>
      <c r="S177" s="129">
        <f>IF('3i SMNCC'!O$49="-","-",'3i SMNCC'!O$49)</f>
        <v>5.396909444486452</v>
      </c>
      <c r="T177" s="129">
        <f>IF('3i SMNCC'!P$49="-","-",'3i SMNCC'!P$49)</f>
        <v>4.6837637900821658</v>
      </c>
      <c r="U177" s="129">
        <f>IF('3i SMNCC'!Q$49="-","-",'3i SMNCC'!Q$49)</f>
        <v>4.418895268958277</v>
      </c>
      <c r="V177" s="129">
        <f>IF('3i SMNCC'!R$49="-","-",'3i SMNCC'!R$49)</f>
        <v>-1.4350963821646188</v>
      </c>
      <c r="W177" s="129" t="str">
        <f>IF('3i SMNCC'!S$49="-","-",'3i SMNCC'!S$49)</f>
        <v>-</v>
      </c>
      <c r="X177" s="129" t="str">
        <f>IF('3i SMNCC'!T$49="-","-",'3i SMNCC'!T$49)</f>
        <v>-</v>
      </c>
      <c r="Y177" s="129" t="str">
        <f>IF('3i SMNCC'!U$49="-","-",'3i SMNCC'!U$49)</f>
        <v>-</v>
      </c>
      <c r="Z177" s="129" t="str">
        <f>IF('3i SMNCC'!V$49="-","-",'3i SMNCC'!V$49)</f>
        <v>-</v>
      </c>
      <c r="AA177" s="28"/>
    </row>
    <row r="178" spans="1:27" s="29" customFormat="1" ht="12.4" customHeight="1" x14ac:dyDescent="0.3">
      <c r="A178" s="256"/>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f>IF('3g CPIH'!P$16="-","-",'3j PAAC PAP'!$G$24*('3g CPIH'!P$16/'3g CPIH'!$G$16))</f>
        <v>42.223023091976515</v>
      </c>
      <c r="U178" s="129">
        <f>IF('3g CPIH'!Q$16="-","-",'3j PAAC PAP'!$G$24*('3g CPIH'!Q$16/'3g CPIH'!$G$16))</f>
        <v>42.455870645792565</v>
      </c>
      <c r="V178" s="129">
        <f>IF('3g CPIH'!R$16="-","-",'3j PAAC PAP'!$G$24*('3g CPIH'!R$16/'3g CPIH'!$G$16))</f>
        <v>43.232029158512731</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3">
      <c r="A179" s="256"/>
      <c r="B179" s="132" t="s">
        <v>349</v>
      </c>
      <c r="C179" s="132" t="s">
        <v>404</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f>IF(T171="-","-",SUM(T171:T177)*'3j PAAC PAP'!$G$42)</f>
        <v>0</v>
      </c>
      <c r="U179" s="129">
        <f>IF(U171="-","-",SUM(U171:U177)*'3j PAAC PAP'!$G$42)</f>
        <v>0</v>
      </c>
      <c r="V179" s="129">
        <f>IF(V171="-","-",SUM(V171:V177)*'3j PAAC PAP'!$G$42)</f>
        <v>0</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35">
      <c r="A180" s="256"/>
      <c r="B180" s="132" t="s">
        <v>388</v>
      </c>
      <c r="C180" s="178" t="s">
        <v>515</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9.0046679832826531</v>
      </c>
      <c r="M180" s="129">
        <f>IF(M174="-","-",SUM(M171:M179)*'3k EBIT'!$E$12)</f>
        <v>9.5214132806843654</v>
      </c>
      <c r="N180" s="129">
        <f>IF(N174="-","-",SUM(N171:N179)*'3k EBIT'!$E$12)</f>
        <v>10.08031302853284</v>
      </c>
      <c r="O180" s="30"/>
      <c r="P180" s="129">
        <f>IF(P174="-","-",SUM(P171:P179)*'3k EBIT'!$E$12)</f>
        <v>10.08031302853284</v>
      </c>
      <c r="Q180" s="129">
        <f>IF(Q174="-","-",SUM(Q171:Q179)*'3k EBIT'!$E$12)</f>
        <v>10.962830817331012</v>
      </c>
      <c r="R180" s="129">
        <f>IF(R174="-","-",SUM(R171:R179)*'3k EBIT'!$E$12)</f>
        <v>9.9988784059792124</v>
      </c>
      <c r="S180" s="129">
        <f>IF(S174="-","-",SUM(S171:S179)*'3k EBIT'!$E$12)</f>
        <v>9.839825689361092</v>
      </c>
      <c r="T180" s="129">
        <f>IF(T174="-","-",SUM(T171:T179)*'3k EBIT'!$E$12)</f>
        <v>8.5756096747764037</v>
      </c>
      <c r="U180" s="129">
        <f>IF(U174="-","-",SUM(U171:U179)*'3k EBIT'!$E$12)</f>
        <v>9.1179916491991637</v>
      </c>
      <c r="V180" s="129">
        <f>IF(V174="-","-",SUM(V171:V179)*'3k EBIT'!$E$12)</f>
        <v>10.775471203052792</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5.2344963531166453</v>
      </c>
      <c r="M181" s="129">
        <f>IF(M176="-","-",SUM(M171:M174,M176:M180)*'3l HAP'!$E$13)</f>
        <v>5.570005621254297</v>
      </c>
      <c r="N181" s="129">
        <f>IF(N176="-","-",SUM(N171:N174,N176:N180)*'3l HAP'!$E$13)</f>
        <v>5.9996276707439122</v>
      </c>
      <c r="O181" s="30"/>
      <c r="P181" s="129">
        <f>IF(P176="-","-",SUM(P171:P174,P176:P180)*'3l HAP'!$E$13)</f>
        <v>5.9996276707439122</v>
      </c>
      <c r="Q181" s="129">
        <f>IF(Q176="-","-",SUM(Q171:Q174,Q176:Q180)*'3l HAP'!$E$13)</f>
        <v>6.6269011521955985</v>
      </c>
      <c r="R181" s="129">
        <f>IF(R176="-","-",SUM(R171:R174,R176:R180)*'3l HAP'!$E$13)</f>
        <v>5.8906006285588379</v>
      </c>
      <c r="S181" s="129">
        <f>IF(S176="-","-",SUM(S171:S174,S176:S180)*'3l HAP'!$E$13)</f>
        <v>5.6165622717302019</v>
      </c>
      <c r="T181" s="129">
        <f>IF(T176="-","-",SUM(T171:T174,T176:T180)*'3l HAP'!$E$13)</f>
        <v>4.6813880523519513</v>
      </c>
      <c r="U181" s="129">
        <f>IF(U176="-","-",SUM(U171:U174,U176:U180)*'3l HAP'!$E$13)</f>
        <v>5.3074786882649407</v>
      </c>
      <c r="V181" s="129">
        <f>IF(V176="-","-",SUM(V171:V174,V176:V180)*'3l HAP'!$E$13)</f>
        <v>6.5910219225997615</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479.164194452191</v>
      </c>
      <c r="M182" s="129">
        <f t="shared" si="26"/>
        <v>506.69681340237065</v>
      </c>
      <c r="N182" s="129">
        <f t="shared" si="26"/>
        <v>536.5421995041529</v>
      </c>
      <c r="O182" s="30"/>
      <c r="P182" s="129">
        <f t="shared" ref="P182:Z182" si="27">IF(P171="-","-",SUM(P171:P181))</f>
        <v>536.5421995041529</v>
      </c>
      <c r="Q182" s="129">
        <f t="shared" si="27"/>
        <v>583.61775847360616</v>
      </c>
      <c r="R182" s="129">
        <f t="shared" si="27"/>
        <v>532.14714146634367</v>
      </c>
      <c r="S182" s="129">
        <f t="shared" si="27"/>
        <v>523.50191095577804</v>
      </c>
      <c r="T182" s="129">
        <f t="shared" si="27"/>
        <v>456.02907924181255</v>
      </c>
      <c r="U182" s="129">
        <f t="shared" si="27"/>
        <v>485.2015777930178</v>
      </c>
      <c r="V182" s="129">
        <f t="shared" si="27"/>
        <v>573.72085098670129</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516</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514</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3">
      <c r="A16" s="256">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596</v>
      </c>
      <c r="C17" s="135" t="s">
        <v>597</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3">
      <c r="A18" s="256">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3">
      <c r="A19" s="256">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3">
      <c r="A22" s="256">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3">
      <c r="A23" s="256">
        <v>8</v>
      </c>
      <c r="B23" s="135" t="s">
        <v>349</v>
      </c>
      <c r="C23" s="135" t="s">
        <v>404</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3">
      <c r="A24" s="256">
        <v>9</v>
      </c>
      <c r="B24" s="135" t="s">
        <v>388</v>
      </c>
      <c r="C24" s="135" t="s">
        <v>515</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v>10</v>
      </c>
      <c r="B25" s="135" t="s">
        <v>292</v>
      </c>
      <c r="C25" s="179" t="s">
        <v>516</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3">
      <c r="A28" s="256">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596</v>
      </c>
      <c r="C29" s="132" t="s">
        <v>597</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f>IF('3c AA'!W168="-","-",'3c AA'!W168)</f>
        <v>0</v>
      </c>
      <c r="U29" s="129">
        <f>IF('3c AA'!X168="-","-",'3c AA'!X168)</f>
        <v>0</v>
      </c>
      <c r="V29" s="129">
        <f>IF('3c AA'!Y168="-","-",'3c AA'!Y168)</f>
        <v>0</v>
      </c>
      <c r="W29" s="129" t="str">
        <f>IF('3c AA'!Z168="-","-",'3c AA'!Z168)</f>
        <v>-</v>
      </c>
      <c r="X29" s="129" t="str">
        <f>IF('3c AA'!AA168="-","-",'3c AA'!AA168)</f>
        <v>-</v>
      </c>
      <c r="Y29" s="129" t="str">
        <f>IF('3c AA'!AB168="-","-",'3c AA'!AB168)</f>
        <v>-</v>
      </c>
      <c r="Z29" s="129" t="str">
        <f>IF('3c AA'!AC168="-","-",'3c AA'!AC168)</f>
        <v>-</v>
      </c>
      <c r="AA29" s="28"/>
    </row>
    <row r="30" spans="1:27" s="29" customFormat="1" ht="12.4" customHeight="1" x14ac:dyDescent="0.3">
      <c r="A30" s="256">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3">
      <c r="A31" s="256">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f>IF('3i SMNCC'!R$48="-","-",'3i SMNCC'!R$48)</f>
        <v>6.2696858243973583</v>
      </c>
      <c r="W33" s="129" t="str">
        <f>IF('3i SMNCC'!S$48="-","-",'3i SMNCC'!S$48)</f>
        <v>-</v>
      </c>
      <c r="X33" s="129" t="str">
        <f>IF('3i SMNCC'!T$48="-","-",'3i SMNCC'!T$48)</f>
        <v>-</v>
      </c>
      <c r="Y33" s="129" t="str">
        <f>IF('3i SMNCC'!U$48="-","-",'3i SMNCC'!U$48)</f>
        <v>-</v>
      </c>
      <c r="Z33" s="129" t="str">
        <f>IF('3i SMNCC'!V$48="-","-",'3i SMNCC'!V$48)</f>
        <v>-</v>
      </c>
      <c r="AA33" s="28"/>
    </row>
    <row r="34" spans="1:27" s="29" customFormat="1" ht="11.25" x14ac:dyDescent="0.3">
      <c r="A34" s="256">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f>IF('3g CPIH'!P$16="-","-",'3j PAAC PAP'!$G$18*('3g CPIH'!P$16/'3g CPIH'!$G$16))</f>
        <v>25.983398825831699</v>
      </c>
      <c r="U34" s="129">
        <f>IF('3g CPIH'!Q$16="-","-",'3j PAAC PAP'!$G$18*('3g CPIH'!Q$16/'3g CPIH'!$G$16))</f>
        <v>26.126689628180038</v>
      </c>
      <c r="V34" s="129">
        <f>IF('3g CPIH'!R$16="-","-",'3j PAAC PAP'!$G$18*('3g CPIH'!R$16/'3g CPIH'!$G$16))</f>
        <v>26.604325636007829</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3">
      <c r="A35" s="256">
        <v>8</v>
      </c>
      <c r="B35" s="132" t="s">
        <v>349</v>
      </c>
      <c r="C35" s="132" t="s">
        <v>404</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f>IF(T27="-","-",SUM(T27:T33)*'3j PAAC PAP'!$G$36)</f>
        <v>0</v>
      </c>
      <c r="U35" s="129">
        <f>IF(U27="-","-",SUM(U27:U33)*'3j PAAC PAP'!$G$36)</f>
        <v>0</v>
      </c>
      <c r="V35" s="129">
        <f>IF(V27="-","-",SUM(V27:V33)*'3j PAAC PAP'!$G$36)</f>
        <v>0</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3">
      <c r="A36" s="256">
        <v>9</v>
      </c>
      <c r="B36" s="132" t="s">
        <v>388</v>
      </c>
      <c r="C36" s="132" t="s">
        <v>515</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11.272165011580563</v>
      </c>
      <c r="M36" s="129">
        <f>IF(M27="-","-",SUM(M27:M35)*'3k EBIT'!$E$10)</f>
        <v>12.447665078907475</v>
      </c>
      <c r="N36" s="129">
        <f>IF(N27="-","-",SUM(N27:N35)*'3k EBIT'!$E$10)</f>
        <v>12.916397453806962</v>
      </c>
      <c r="O36" s="30"/>
      <c r="P36" s="129">
        <f>IF(P27="-","-",SUM(P27:P35)*'3k EBIT'!$E$10)</f>
        <v>12.916397453806962</v>
      </c>
      <c r="Q36" s="129">
        <f>IF(Q27="-","-",SUM(Q27:Q35)*'3k EBIT'!$E$10)</f>
        <v>14.360466356912898</v>
      </c>
      <c r="R36" s="129">
        <f>IF(R27="-","-",SUM(R27:R35)*'3k EBIT'!$E$10)</f>
        <v>13.817184287357016</v>
      </c>
      <c r="S36" s="129">
        <f>IF(S27="-","-",SUM(S27:S35)*'3k EBIT'!$E$10)</f>
        <v>13.787380256789445</v>
      </c>
      <c r="T36" s="129">
        <f>IF(T27="-","-",SUM(T27:T35)*'3k EBIT'!$E$10)</f>
        <v>13.117793199254105</v>
      </c>
      <c r="U36" s="129">
        <f>IF(U27="-","-",SUM(U27:U35)*'3k EBIT'!$E$10)</f>
        <v>14.428710991137631</v>
      </c>
      <c r="V36" s="129">
        <f>IF(V27="-","-",SUM(V27:V35)*'3k EBIT'!$E$10)</f>
        <v>15.959547656697946</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v>10</v>
      </c>
      <c r="B37" s="132" t="s">
        <v>292</v>
      </c>
      <c r="C37" s="177" t="s">
        <v>516</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6.8586159256815309</v>
      </c>
      <c r="M37" s="129">
        <f>IF(M27="-","-",SUM(M27:M30,M32:M36)*'3l HAP'!$E$11)</f>
        <v>7.679774987932638</v>
      </c>
      <c r="N37" s="129">
        <f>IF(N27="-","-",SUM(N27:N30,N32:N36)*'3l HAP'!$E$11)</f>
        <v>8.0487373497040835</v>
      </c>
      <c r="O37" s="30"/>
      <c r="P37" s="129">
        <f>IF(P27="-","-",SUM(P27:P30,P32:P36)*'3l HAP'!$E$11)</f>
        <v>8.0487373497040835</v>
      </c>
      <c r="Q37" s="129">
        <f>IF(Q27="-","-",SUM(Q27:Q30,Q32:Q36)*'3l HAP'!$E$11)</f>
        <v>9.0560703295619067</v>
      </c>
      <c r="R37" s="129">
        <f>IF(R27="-","-",SUM(R27:R30,R32:R36)*'3l HAP'!$E$11)</f>
        <v>8.6250341209531545</v>
      </c>
      <c r="S37" s="129">
        <f>IF(S27="-","-",SUM(S27:S30,S32:S36)*'3l HAP'!$E$11)</f>
        <v>8.6224969345461648</v>
      </c>
      <c r="T37" s="129">
        <f>IF(T27="-","-",SUM(T27:T30,T32:T36)*'3l HAP'!$E$11)</f>
        <v>8.0608135740496039</v>
      </c>
      <c r="U37" s="129">
        <f>IF(U27="-","-",SUM(U27:U30,U32:U36)*'3l HAP'!$E$11)</f>
        <v>8.8429379233280834</v>
      </c>
      <c r="V37" s="129">
        <f>IF(V27="-","-",SUM(V27:V30,V32:V36)*'3l HAP'!$E$11)</f>
        <v>10.035745056310288</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600.13021358805531</v>
      </c>
      <c r="M38" s="129">
        <f t="shared" si="2"/>
        <v>662.81977169155482</v>
      </c>
      <c r="N38" s="129">
        <f t="shared" si="2"/>
        <v>687.85884885798043</v>
      </c>
      <c r="O38" s="30"/>
      <c r="P38" s="129">
        <f t="shared" ref="P38:Z38" si="3">IF(P27="-","-",SUM(P27:P37))</f>
        <v>687.85884885798043</v>
      </c>
      <c r="Q38" s="129">
        <f t="shared" si="3"/>
        <v>764.86977692361324</v>
      </c>
      <c r="R38" s="129">
        <f t="shared" si="3"/>
        <v>735.84495939122098</v>
      </c>
      <c r="S38" s="129">
        <f t="shared" si="3"/>
        <v>734.27378966497486</v>
      </c>
      <c r="T38" s="129">
        <f t="shared" si="3"/>
        <v>698.47069678022785</v>
      </c>
      <c r="U38" s="129">
        <f t="shared" si="3"/>
        <v>768.24846588770163</v>
      </c>
      <c r="V38" s="129">
        <f t="shared" si="3"/>
        <v>850.01159055986625</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3">
      <c r="A40" s="256">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596</v>
      </c>
      <c r="C41" s="135" t="s">
        <v>597</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3">
      <c r="A42" s="256">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3">
      <c r="A43" s="256">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25" x14ac:dyDescent="0.3">
      <c r="A46" s="256">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3">
      <c r="A47" s="256">
        <v>8</v>
      </c>
      <c r="B47" s="135" t="s">
        <v>349</v>
      </c>
      <c r="C47" s="135" t="s">
        <v>404</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3">
      <c r="A48" s="256">
        <v>9</v>
      </c>
      <c r="B48" s="135" t="s">
        <v>388</v>
      </c>
      <c r="C48" s="135" t="s">
        <v>515</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v>10</v>
      </c>
      <c r="B49" s="135" t="s">
        <v>292</v>
      </c>
      <c r="C49" s="179" t="s">
        <v>516</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3">
      <c r="A52" s="256">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596</v>
      </c>
      <c r="C53" s="132" t="s">
        <v>597</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f>IF('3c AA'!W170="-","-",'3c AA'!W170)</f>
        <v>0</v>
      </c>
      <c r="U53" s="129">
        <f>IF('3c AA'!X170="-","-",'3c AA'!X170)</f>
        <v>0</v>
      </c>
      <c r="V53" s="129">
        <f>IF('3c AA'!Y170="-","-",'3c AA'!Y170)</f>
        <v>0</v>
      </c>
      <c r="W53" s="129" t="str">
        <f>IF('3c AA'!Z170="-","-",'3c AA'!Z170)</f>
        <v>-</v>
      </c>
      <c r="X53" s="129" t="str">
        <f>IF('3c AA'!AA170="-","-",'3c AA'!AA170)</f>
        <v>-</v>
      </c>
      <c r="Y53" s="129" t="str">
        <f>IF('3c AA'!AB170="-","-",'3c AA'!AB170)</f>
        <v>-</v>
      </c>
      <c r="Z53" s="129" t="str">
        <f>IF('3c AA'!AC170="-","-",'3c AA'!AC170)</f>
        <v>-</v>
      </c>
      <c r="AA53" s="28"/>
    </row>
    <row r="54" spans="1:27" s="29" customFormat="1" ht="11.25" customHeight="1" x14ac:dyDescent="0.3">
      <c r="A54" s="256">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3">
      <c r="A55" s="256">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f>IF('3i SMNCC'!R$48="-","-",'3i SMNCC'!R$48)</f>
        <v>6.2696858243973583</v>
      </c>
      <c r="W57" s="129" t="str">
        <f>IF('3i SMNCC'!S$48="-","-",'3i SMNCC'!S$48)</f>
        <v>-</v>
      </c>
      <c r="X57" s="129" t="str">
        <f>IF('3i SMNCC'!T$48="-","-",'3i SMNCC'!T$48)</f>
        <v>-</v>
      </c>
      <c r="Y57" s="129" t="str">
        <f>IF('3i SMNCC'!U$48="-","-",'3i SMNCC'!U$48)</f>
        <v>-</v>
      </c>
      <c r="Z57" s="129" t="str">
        <f>IF('3i SMNCC'!V$48="-","-",'3i SMNCC'!V$48)</f>
        <v>-</v>
      </c>
      <c r="AA57" s="28"/>
    </row>
    <row r="58" spans="1:27" s="29" customFormat="1" ht="12.4" customHeight="1" x14ac:dyDescent="0.3">
      <c r="A58" s="256">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f>IF('3g CPIH'!P$16="-","-",'3j PAAC PAP'!$G$18*('3g CPIH'!P$16/'3g CPIH'!$G$16))</f>
        <v>25.983398825831699</v>
      </c>
      <c r="U58" s="129">
        <f>IF('3g CPIH'!Q$16="-","-",'3j PAAC PAP'!$G$18*('3g CPIH'!Q$16/'3g CPIH'!$G$16))</f>
        <v>26.126689628180038</v>
      </c>
      <c r="V58" s="129">
        <f>IF('3g CPIH'!R$16="-","-",'3j PAAC PAP'!$G$18*('3g CPIH'!R$16/'3g CPIH'!$G$16))</f>
        <v>26.604325636007829</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3">
      <c r="A59" s="256">
        <v>8</v>
      </c>
      <c r="B59" s="132" t="s">
        <v>349</v>
      </c>
      <c r="C59" s="132" t="s">
        <v>404</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f>IF(T51="-","-",SUM(T51:T57)*'3j PAAC PAP'!$G$36)</f>
        <v>0</v>
      </c>
      <c r="U59" s="129">
        <f>IF(U51="-","-",SUM(U51:U57)*'3j PAAC PAP'!$G$36)</f>
        <v>0</v>
      </c>
      <c r="V59" s="129">
        <f>IF(V51="-","-",SUM(V51:V57)*'3j PAAC PAP'!$G$36)</f>
        <v>0</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3">
      <c r="A60" s="256">
        <v>9</v>
      </c>
      <c r="B60" s="132" t="s">
        <v>388</v>
      </c>
      <c r="C60" s="132" t="s">
        <v>515</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12.10918552581383</v>
      </c>
      <c r="M60" s="129">
        <f>IF(M51="-","-",SUM(M51:M59)*'3k EBIT'!$E$10)</f>
        <v>13.24436802216974</v>
      </c>
      <c r="N60" s="129">
        <f>IF(N51="-","-",SUM(N51:N59)*'3k EBIT'!$E$10)</f>
        <v>13.724527165719792</v>
      </c>
      <c r="O60" s="30"/>
      <c r="P60" s="129">
        <f>IF(P51="-","-",SUM(P51:P59)*'3k EBIT'!$E$10)</f>
        <v>13.724527165719792</v>
      </c>
      <c r="Q60" s="129">
        <f>IF(Q51="-","-",SUM(Q51:Q59)*'3k EBIT'!$E$10)</f>
        <v>15.459973026024841</v>
      </c>
      <c r="R60" s="129">
        <f>IF(R51="-","-",SUM(R51:R59)*'3k EBIT'!$E$10)</f>
        <v>14.899438669224901</v>
      </c>
      <c r="S60" s="129">
        <f>IF(S51="-","-",SUM(S51:S59)*'3k EBIT'!$E$10)</f>
        <v>15.037222399358335</v>
      </c>
      <c r="T60" s="129">
        <f>IF(T51="-","-",SUM(T51:T59)*'3k EBIT'!$E$10)</f>
        <v>14.34792037037295</v>
      </c>
      <c r="U60" s="129">
        <f>IF(U51="-","-",SUM(U51:U59)*'3k EBIT'!$E$10)</f>
        <v>15.486195611561781</v>
      </c>
      <c r="V60" s="129">
        <f>IF(V51="-","-",SUM(V51:V59)*'3k EBIT'!$E$10)</f>
        <v>17.060140155699234</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v>10</v>
      </c>
      <c r="B61" s="132" t="s">
        <v>292</v>
      </c>
      <c r="C61" s="177" t="s">
        <v>516</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6.9417267129151279</v>
      </c>
      <c r="M61" s="129">
        <f>IF(M51="-","-",SUM(M51:M54,M56:M60)*'3l HAP'!$E$11)</f>
        <v>7.7975140990981977</v>
      </c>
      <c r="N61" s="129">
        <f>IF(N51="-","-",SUM(N51:N54,N56:N60)*'3l HAP'!$E$11)</f>
        <v>8.17548397209897</v>
      </c>
      <c r="O61" s="30"/>
      <c r="P61" s="129">
        <f>IF(P51="-","-",SUM(P51:P54,P56:P60)*'3l HAP'!$E$11)</f>
        <v>8.17548397209897</v>
      </c>
      <c r="Q61" s="129">
        <f>IF(Q51="-","-",SUM(Q51:Q54,Q56:Q60)*'3l HAP'!$E$11)</f>
        <v>9.2266856372549242</v>
      </c>
      <c r="R61" s="129">
        <f>IF(R51="-","-",SUM(R51:R54,R56:R60)*'3l HAP'!$E$11)</f>
        <v>8.7810871285947503</v>
      </c>
      <c r="S61" s="129">
        <f>IF(S51="-","-",SUM(S51:S54,S56:S60)*'3l HAP'!$E$11)</f>
        <v>8.7881406399096296</v>
      </c>
      <c r="T61" s="129">
        <f>IF(T51="-","-",SUM(T51:T54,T56:T60)*'3l HAP'!$E$11)</f>
        <v>8.2091905607345588</v>
      </c>
      <c r="U61" s="129">
        <f>IF(U51="-","-",SUM(U51:U54,U56:U60)*'3l HAP'!$E$11)</f>
        <v>9.0046548966581152</v>
      </c>
      <c r="V61" s="129">
        <f>IF(V51="-","-",SUM(V51:V54,V56:V60)*'3l HAP'!$E$11)</f>
        <v>10.233275876720104</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644.26701745423031</v>
      </c>
      <c r="M62" s="129">
        <f t="shared" si="6"/>
        <v>704.86922733862332</v>
      </c>
      <c r="N62" s="129">
        <f t="shared" si="6"/>
        <v>730.51872064421036</v>
      </c>
      <c r="O62" s="30"/>
      <c r="P62" s="129">
        <f t="shared" ref="P62:Z62" si="7">IF(P51="-","-",SUM(P51:P61))</f>
        <v>730.51872064421036</v>
      </c>
      <c r="Q62" s="129">
        <f t="shared" si="7"/>
        <v>822.90914038699111</v>
      </c>
      <c r="R62" s="129">
        <f t="shared" si="7"/>
        <v>792.96174581149694</v>
      </c>
      <c r="S62" s="129">
        <f t="shared" si="7"/>
        <v>800.22057159762903</v>
      </c>
      <c r="T62" s="129">
        <f t="shared" si="7"/>
        <v>763.36258234648085</v>
      </c>
      <c r="U62" s="129">
        <f t="shared" si="7"/>
        <v>824.06724515721737</v>
      </c>
      <c r="V62" s="129">
        <f t="shared" si="7"/>
        <v>908.13501845389976</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3">
      <c r="A64" s="256">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596</v>
      </c>
      <c r="C65" s="135" t="s">
        <v>597</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3">
      <c r="A66" s="256">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25" x14ac:dyDescent="0.3">
      <c r="A67" s="256">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25" x14ac:dyDescent="0.3">
      <c r="A70" s="256">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3">
      <c r="A71" s="256">
        <v>8</v>
      </c>
      <c r="B71" s="135" t="s">
        <v>349</v>
      </c>
      <c r="C71" s="135" t="s">
        <v>404</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3">
      <c r="A72" s="256">
        <v>9</v>
      </c>
      <c r="B72" s="135" t="s">
        <v>388</v>
      </c>
      <c r="C72" s="135" t="s">
        <v>515</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v>10</v>
      </c>
      <c r="B73" s="135" t="s">
        <v>292</v>
      </c>
      <c r="C73" s="179" t="s">
        <v>516</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3">
      <c r="A76" s="256">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25" x14ac:dyDescent="0.3">
      <c r="A77" s="256"/>
      <c r="B77" s="132" t="s">
        <v>596</v>
      </c>
      <c r="C77" s="132" t="s">
        <v>597</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f>IF('3c AA'!W172="-","-",'3c AA'!W172)</f>
        <v>0</v>
      </c>
      <c r="U77" s="129">
        <f>IF('3c AA'!X172="-","-",'3c AA'!X172)</f>
        <v>0</v>
      </c>
      <c r="V77" s="129">
        <f>IF('3c AA'!Y172="-","-",'3c AA'!Y172)</f>
        <v>0</v>
      </c>
      <c r="W77" s="129" t="str">
        <f>IF('3c AA'!Z172="-","-",'3c AA'!Z172)</f>
        <v>-</v>
      </c>
      <c r="X77" s="129" t="str">
        <f>IF('3c AA'!AA172="-","-",'3c AA'!AA172)</f>
        <v>-</v>
      </c>
      <c r="Y77" s="129" t="str">
        <f>IF('3c AA'!AB172="-","-",'3c AA'!AB172)</f>
        <v>-</v>
      </c>
      <c r="Z77" s="129" t="str">
        <f>IF('3c AA'!AC172="-","-",'3c AA'!AC172)</f>
        <v>-</v>
      </c>
      <c r="AA77" s="28"/>
    </row>
    <row r="78" spans="1:27" s="29" customFormat="1" ht="11.25" x14ac:dyDescent="0.3">
      <c r="A78" s="256">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25" x14ac:dyDescent="0.3">
      <c r="A79" s="256">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f>IF('3i SMNCC'!R$48="-","-",'3i SMNCC'!R$48)</f>
        <v>6.2696858243973583</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3">
      <c r="A82" s="256">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f>IF('3g CPIH'!P$16="-","-",'3j PAAC PAP'!$G$18*('3g CPIH'!P$16/'3g CPIH'!$G$16))</f>
        <v>25.983398825831699</v>
      </c>
      <c r="U82" s="129">
        <f>IF('3g CPIH'!Q$16="-","-",'3j PAAC PAP'!$G$18*('3g CPIH'!Q$16/'3g CPIH'!$G$16))</f>
        <v>26.126689628180038</v>
      </c>
      <c r="V82" s="129">
        <f>IF('3g CPIH'!R$16="-","-",'3j PAAC PAP'!$G$18*('3g CPIH'!R$16/'3g CPIH'!$G$16))</f>
        <v>26.604325636007829</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3">
      <c r="A83" s="256">
        <v>8</v>
      </c>
      <c r="B83" s="132" t="s">
        <v>349</v>
      </c>
      <c r="C83" s="132" t="s">
        <v>404</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f>IF(T75="-","-",SUM(T75:T81)*'3j PAAC PAP'!$G$36)</f>
        <v>0</v>
      </c>
      <c r="U83" s="129">
        <f>IF(U75="-","-",SUM(U75:U81)*'3j PAAC PAP'!$G$36)</f>
        <v>0</v>
      </c>
      <c r="V83" s="129">
        <f>IF(V75="-","-",SUM(V75:V81)*'3j PAAC PAP'!$G$36)</f>
        <v>0</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3">
      <c r="A84" s="256">
        <v>9</v>
      </c>
      <c r="B84" s="132" t="s">
        <v>388</v>
      </c>
      <c r="C84" s="132" t="s">
        <v>515</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11.609048530463191</v>
      </c>
      <c r="M84" s="129">
        <f>IF(M75="-","-",SUM(M75:M83)*'3k EBIT'!$E$10)</f>
        <v>12.618985348382445</v>
      </c>
      <c r="N84" s="129">
        <f>IF(N75="-","-",SUM(N75:N83)*'3k EBIT'!$E$10)</f>
        <v>13.085059826176311</v>
      </c>
      <c r="O84" s="30"/>
      <c r="P84" s="129">
        <f>IF(P75="-","-",SUM(P75:P83)*'3k EBIT'!$E$10)</f>
        <v>13.085059826176311</v>
      </c>
      <c r="Q84" s="129">
        <f>IF(Q75="-","-",SUM(Q75:Q83)*'3k EBIT'!$E$10)</f>
        <v>14.555812689062479</v>
      </c>
      <c r="R84" s="129">
        <f>IF(R75="-","-",SUM(R75:R83)*'3k EBIT'!$E$10)</f>
        <v>14.021204947170068</v>
      </c>
      <c r="S84" s="129">
        <f>IF(S75="-","-",SUM(S75:S83)*'3k EBIT'!$E$10)</f>
        <v>14.06766296626799</v>
      </c>
      <c r="T84" s="129">
        <f>IF(T75="-","-",SUM(T75:T83)*'3k EBIT'!$E$10)</f>
        <v>13.409117898876055</v>
      </c>
      <c r="U84" s="129">
        <f>IF(U75="-","-",SUM(U75:U83)*'3k EBIT'!$E$10)</f>
        <v>14.603842548145993</v>
      </c>
      <c r="V84" s="129">
        <f>IF(V75="-","-",SUM(V75:V83)*'3k EBIT'!$E$10)</f>
        <v>16.109352680184756</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v>10</v>
      </c>
      <c r="B85" s="132" t="s">
        <v>292</v>
      </c>
      <c r="C85" s="177" t="s">
        <v>516</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6.8940259719531785</v>
      </c>
      <c r="M85" s="129">
        <f>IF(M75="-","-",SUM(M75:M78,M80:M84)*'3l HAP'!$E$11)</f>
        <v>7.6602138051301516</v>
      </c>
      <c r="N85" s="129">
        <f>IF(N75="-","-",SUM(N75:N78,N80:N84)*'3l HAP'!$E$11)</f>
        <v>8.0270826934528756</v>
      </c>
      <c r="O85" s="30"/>
      <c r="P85" s="129">
        <f>IF(P75="-","-",SUM(P75:P78,P80:P84)*'3l HAP'!$E$11)</f>
        <v>8.0270826934528756</v>
      </c>
      <c r="Q85" s="129">
        <f>IF(Q75="-","-",SUM(Q75:Q78,Q80:Q84)*'3l HAP'!$E$11)</f>
        <v>9.0187606089913928</v>
      </c>
      <c r="R85" s="129">
        <f>IF(R75="-","-",SUM(R75:R78,R80:R84)*'3l HAP'!$E$11)</f>
        <v>8.5914932994755038</v>
      </c>
      <c r="S85" s="129">
        <f>IF(S75="-","-",SUM(S75:S78,S80:S84)*'3l HAP'!$E$11)</f>
        <v>8.5728046455183922</v>
      </c>
      <c r="T85" s="129">
        <f>IF(T75="-","-",SUM(T75:T78,T80:T84)*'3l HAP'!$E$11)</f>
        <v>8.0176496759102953</v>
      </c>
      <c r="U85" s="129">
        <f>IF(U75="-","-",SUM(U75:U78,U80:U84)*'3l HAP'!$E$11)</f>
        <v>8.7719646294185036</v>
      </c>
      <c r="V85" s="129">
        <f>IF(V75="-","-",SUM(V75:V78,V80:V84)*'3l HAP'!$E$11)</f>
        <v>9.9461778875607845</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617.89632783075126</v>
      </c>
      <c r="M86" s="129">
        <f t="shared" si="10"/>
        <v>671.81706307247407</v>
      </c>
      <c r="N86" s="129">
        <f t="shared" si="10"/>
        <v>696.71415750188396</v>
      </c>
      <c r="O86" s="30"/>
      <c r="P86" s="129">
        <f t="shared" ref="P86:Z86" si="11">IF(P75="-","-",SUM(P75:P85))</f>
        <v>696.71415750188396</v>
      </c>
      <c r="Q86" s="129">
        <f t="shared" si="11"/>
        <v>775.11384885890061</v>
      </c>
      <c r="R86" s="129">
        <f t="shared" si="11"/>
        <v>746.54934359825995</v>
      </c>
      <c r="S86" s="129">
        <f t="shared" si="11"/>
        <v>748.97581283421471</v>
      </c>
      <c r="T86" s="129">
        <f t="shared" si="11"/>
        <v>713.76040547627622</v>
      </c>
      <c r="U86" s="129">
        <f t="shared" si="11"/>
        <v>777.39493915536252</v>
      </c>
      <c r="V86" s="129">
        <f t="shared" si="11"/>
        <v>857.80649505477345</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25" x14ac:dyDescent="0.3">
      <c r="A88" s="256">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25" x14ac:dyDescent="0.3">
      <c r="A89" s="256"/>
      <c r="B89" s="135" t="s">
        <v>596</v>
      </c>
      <c r="C89" s="135" t="s">
        <v>597</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25" x14ac:dyDescent="0.3">
      <c r="A90" s="256">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25" x14ac:dyDescent="0.3">
      <c r="A91" s="256">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3">
      <c r="A94" s="256">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3">
      <c r="A95" s="256">
        <v>8</v>
      </c>
      <c r="B95" s="135" t="s">
        <v>349</v>
      </c>
      <c r="C95" s="135" t="s">
        <v>404</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3">
      <c r="A96" s="256">
        <v>9</v>
      </c>
      <c r="B96" s="135" t="s">
        <v>388</v>
      </c>
      <c r="C96" s="135" t="s">
        <v>515</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v>10</v>
      </c>
      <c r="B97" s="135" t="s">
        <v>292</v>
      </c>
      <c r="C97" s="179" t="s">
        <v>516</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25" x14ac:dyDescent="0.3">
      <c r="A100" s="256">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596</v>
      </c>
      <c r="C101" s="132" t="s">
        <v>597</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f>IF('3c AA'!W174="-","-",'3c AA'!W174)</f>
        <v>0</v>
      </c>
      <c r="U101" s="129">
        <f>IF('3c AA'!X174="-","-",'3c AA'!X174)</f>
        <v>0</v>
      </c>
      <c r="V101" s="129">
        <f>IF('3c AA'!Y174="-","-",'3c AA'!Y174)</f>
        <v>0</v>
      </c>
      <c r="W101" s="129" t="str">
        <f>IF('3c AA'!Z174="-","-",'3c AA'!Z174)</f>
        <v>-</v>
      </c>
      <c r="X101" s="129" t="str">
        <f>IF('3c AA'!AA174="-","-",'3c AA'!AA174)</f>
        <v>-</v>
      </c>
      <c r="Y101" s="129" t="str">
        <f>IF('3c AA'!AB174="-","-",'3c AA'!AB174)</f>
        <v>-</v>
      </c>
      <c r="Z101" s="129" t="str">
        <f>IF('3c AA'!AC174="-","-",'3c AA'!AC174)</f>
        <v>-</v>
      </c>
      <c r="AA101" s="28"/>
    </row>
    <row r="102" spans="1:27" s="29" customFormat="1" ht="11.25" x14ac:dyDescent="0.3">
      <c r="A102" s="256">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25" x14ac:dyDescent="0.3">
      <c r="A103" s="256">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f>IF('3i SMNCC'!R$48="-","-",'3i SMNCC'!R$48)</f>
        <v>6.2696858243973583</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3">
      <c r="A106" s="256">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f>IF('3g CPIH'!P$16="-","-",'3j PAAC PAP'!$G$18*('3g CPIH'!P$16/'3g CPIH'!$G$16))</f>
        <v>25.983398825831699</v>
      </c>
      <c r="U106" s="129">
        <f>IF('3g CPIH'!Q$16="-","-",'3j PAAC PAP'!$G$18*('3g CPIH'!Q$16/'3g CPIH'!$G$16))</f>
        <v>26.126689628180038</v>
      </c>
      <c r="V106" s="129">
        <f>IF('3g CPIH'!R$16="-","-",'3j PAAC PAP'!$G$18*('3g CPIH'!R$16/'3g CPIH'!$G$16))</f>
        <v>26.604325636007829</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3">
      <c r="A107" s="256">
        <v>8</v>
      </c>
      <c r="B107" s="132" t="s">
        <v>349</v>
      </c>
      <c r="C107" s="132" t="s">
        <v>404</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f>IF(T99="-","-",SUM(T99:T105)*'3j PAAC PAP'!$G$36)</f>
        <v>0</v>
      </c>
      <c r="U107" s="129">
        <f>IF(U99="-","-",SUM(U99:U105)*'3j PAAC PAP'!$G$36)</f>
        <v>0</v>
      </c>
      <c r="V107" s="129">
        <f>IF(V99="-","-",SUM(V99:V105)*'3j PAAC PAP'!$G$36)</f>
        <v>0</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3">
      <c r="A108" s="256">
        <v>9</v>
      </c>
      <c r="B108" s="132" t="s">
        <v>388</v>
      </c>
      <c r="C108" s="132" t="s">
        <v>515</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11.397459483710684</v>
      </c>
      <c r="M108" s="129">
        <f>IF(M99="-","-",SUM(M99:M107)*'3k EBIT'!$E$10)</f>
        <v>12.632670060863088</v>
      </c>
      <c r="N108" s="129">
        <f>IF(N99="-","-",SUM(N99:N107)*'3k EBIT'!$E$10)</f>
        <v>13.10335663729553</v>
      </c>
      <c r="O108" s="30"/>
      <c r="P108" s="129">
        <f>IF(P99="-","-",SUM(P99:P107)*'3k EBIT'!$E$10)</f>
        <v>13.10335663729553</v>
      </c>
      <c r="Q108" s="129">
        <f>IF(Q99="-","-",SUM(Q99:Q107)*'3k EBIT'!$E$10)</f>
        <v>14.575790909584134</v>
      </c>
      <c r="R108" s="129">
        <f>IF(R99="-","-",SUM(R99:R107)*'3k EBIT'!$E$10)</f>
        <v>14.057356487557175</v>
      </c>
      <c r="S108" s="129">
        <f>IF(S99="-","-",SUM(S99:S107)*'3k EBIT'!$E$10)</f>
        <v>13.890047662698976</v>
      </c>
      <c r="T108" s="129">
        <f>IF(T99="-","-",SUM(T99:T107)*'3k EBIT'!$E$10)</f>
        <v>13.231712349884203</v>
      </c>
      <c r="U108" s="129">
        <f>IF(U99="-","-",SUM(U99:U107)*'3k EBIT'!$E$10)</f>
        <v>14.597075924232184</v>
      </c>
      <c r="V108" s="129">
        <f>IF(V99="-","-",SUM(V99:V107)*'3k EBIT'!$E$10)</f>
        <v>16.144229055251181</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v>10</v>
      </c>
      <c r="B109" s="132" t="s">
        <v>292</v>
      </c>
      <c r="C109" s="177" t="s">
        <v>516</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6.8514361258359395</v>
      </c>
      <c r="M109" s="129">
        <f>IF(M99="-","-",SUM(M99:M102,M104:M108)*'3l HAP'!$E$11)</f>
        <v>7.7007626634607007</v>
      </c>
      <c r="N109" s="129">
        <f>IF(N99="-","-",SUM(N99:N102,N104:N108)*'3l HAP'!$E$11)</f>
        <v>8.0712656925291775</v>
      </c>
      <c r="O109" s="30"/>
      <c r="P109" s="129">
        <f>IF(P99="-","-",SUM(P99:P102,P104:P108)*'3l HAP'!$E$11)</f>
        <v>8.0712656925291775</v>
      </c>
      <c r="Q109" s="129">
        <f>IF(Q99="-","-",SUM(Q99:Q102,Q104:Q108)*'3l HAP'!$E$11)</f>
        <v>9.1092417445935983</v>
      </c>
      <c r="R109" s="129">
        <f>IF(R99="-","-",SUM(R99:R102,R104:R108)*'3l HAP'!$E$11)</f>
        <v>8.6943515064722394</v>
      </c>
      <c r="S109" s="129">
        <f>IF(S99="-","-",SUM(S99:S102,S104:S108)*'3l HAP'!$E$11)</f>
        <v>8.6931942511292526</v>
      </c>
      <c r="T109" s="129">
        <f>IF(T99="-","-",SUM(T99:T102,T104:T108)*'3l HAP'!$E$11)</f>
        <v>8.13748626431377</v>
      </c>
      <c r="U109" s="129">
        <f>IF(U99="-","-",SUM(U99:U102,U104:U108)*'3l HAP'!$E$11)</f>
        <v>8.9576659952387452</v>
      </c>
      <c r="V109" s="129">
        <f>IF(V99="-","-",SUM(V99:V102,V104:V108)*'3l HAP'!$E$11)</f>
        <v>10.166652682086305</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606.71747696594286</v>
      </c>
      <c r="M110" s="129">
        <f t="shared" si="14"/>
        <v>672.57785965860148</v>
      </c>
      <c r="N110" s="129">
        <f t="shared" si="14"/>
        <v>697.72133016210114</v>
      </c>
      <c r="O110" s="30"/>
      <c r="P110" s="129">
        <f t="shared" ref="P110:Z110" si="15">IF(P99="-","-",SUM(P99:P109))</f>
        <v>697.72133016210114</v>
      </c>
      <c r="Q110" s="129">
        <f t="shared" si="15"/>
        <v>776.25581485079772</v>
      </c>
      <c r="R110" s="129">
        <f t="shared" si="15"/>
        <v>748.55491367128957</v>
      </c>
      <c r="S110" s="129">
        <f t="shared" si="15"/>
        <v>739.7480324290583</v>
      </c>
      <c r="T110" s="129">
        <f t="shared" si="15"/>
        <v>704.54311176394003</v>
      </c>
      <c r="U110" s="129">
        <f t="shared" si="15"/>
        <v>777.22450256755974</v>
      </c>
      <c r="V110" s="129">
        <f t="shared" si="15"/>
        <v>859.86256777880703</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25" x14ac:dyDescent="0.3">
      <c r="A112" s="256">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596</v>
      </c>
      <c r="C113" s="135" t="s">
        <v>597</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 customHeight="1" x14ac:dyDescent="0.3">
      <c r="A114" s="256">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3">
      <c r="A118" s="256">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3">
      <c r="A119" s="256">
        <v>8</v>
      </c>
      <c r="B119" s="135" t="s">
        <v>349</v>
      </c>
      <c r="C119" s="135" t="s">
        <v>404</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3">
      <c r="A120" s="256">
        <v>9</v>
      </c>
      <c r="B120" s="135" t="s">
        <v>388</v>
      </c>
      <c r="C120" s="135" t="s">
        <v>515</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v>10</v>
      </c>
      <c r="B121" s="135" t="s">
        <v>292</v>
      </c>
      <c r="C121" s="179" t="s">
        <v>516</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25" x14ac:dyDescent="0.3">
      <c r="A124" s="256">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596</v>
      </c>
      <c r="C125" s="132" t="s">
        <v>597</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f>IF('3c AA'!W176="-","-",'3c AA'!W176)</f>
        <v>0</v>
      </c>
      <c r="U125" s="129">
        <f>IF('3c AA'!X176="-","-",'3c AA'!X176)</f>
        <v>0</v>
      </c>
      <c r="V125" s="129">
        <f>IF('3c AA'!Y176="-","-",'3c AA'!Y176)</f>
        <v>0</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3">
      <c r="A126" s="256">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f>IF('3i SMNCC'!R$48="-","-",'3i SMNCC'!R$48)</f>
        <v>6.2696858243973583</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3">
      <c r="A130" s="256">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f>IF('3g CPIH'!P$16="-","-",'3j PAAC PAP'!$G$18*('3g CPIH'!P$16/'3g CPIH'!$G$16))</f>
        <v>25.983398825831699</v>
      </c>
      <c r="U130" s="129">
        <f>IF('3g CPIH'!Q$16="-","-",'3j PAAC PAP'!$G$18*('3g CPIH'!Q$16/'3g CPIH'!$G$16))</f>
        <v>26.126689628180038</v>
      </c>
      <c r="V130" s="129">
        <f>IF('3g CPIH'!R$16="-","-",'3j PAAC PAP'!$G$18*('3g CPIH'!R$16/'3g CPIH'!$G$16))</f>
        <v>26.604325636007829</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3">
      <c r="A131" s="256">
        <v>8</v>
      </c>
      <c r="B131" s="132" t="s">
        <v>349</v>
      </c>
      <c r="C131" s="132" t="s">
        <v>404</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f>IF(T123="-","-",SUM(T123:T129)*'3j PAAC PAP'!$G$36)</f>
        <v>0</v>
      </c>
      <c r="U131" s="129">
        <f>IF(U123="-","-",SUM(U123:U129)*'3j PAAC PAP'!$G$36)</f>
        <v>0</v>
      </c>
      <c r="V131" s="129">
        <f>IF(V123="-","-",SUM(V123:V129)*'3j PAAC PAP'!$G$36)</f>
        <v>0</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3">
      <c r="A132" s="256">
        <v>9</v>
      </c>
      <c r="B132" s="132" t="s">
        <v>388</v>
      </c>
      <c r="C132" s="132" t="s">
        <v>515</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11.773802750764618</v>
      </c>
      <c r="M132" s="129">
        <f>IF(M123="-","-",SUM(M123:M131)*'3k EBIT'!$E$10)</f>
        <v>13.027514819584654</v>
      </c>
      <c r="N132" s="129">
        <f>IF(N123="-","-",SUM(N123:N131)*'3k EBIT'!$E$10)</f>
        <v>13.493005664327741</v>
      </c>
      <c r="O132" s="30"/>
      <c r="P132" s="129">
        <f>IF(P123="-","-",SUM(P123:P131)*'3k EBIT'!$E$10)</f>
        <v>13.493005664327741</v>
      </c>
      <c r="Q132" s="129">
        <f>IF(Q123="-","-",SUM(Q123:Q131)*'3k EBIT'!$E$10)</f>
        <v>14.955756927208933</v>
      </c>
      <c r="R132" s="129">
        <f>IF(R123="-","-",SUM(R123:R131)*'3k EBIT'!$E$10)</f>
        <v>14.413438178745656</v>
      </c>
      <c r="S132" s="129">
        <f>IF(S123="-","-",SUM(S123:S131)*'3k EBIT'!$E$10)</f>
        <v>14.349630558495349</v>
      </c>
      <c r="T132" s="129">
        <f>IF(T123="-","-",SUM(T123:T131)*'3k EBIT'!$E$10)</f>
        <v>13.680311499553246</v>
      </c>
      <c r="U132" s="129">
        <f>IF(U123="-","-",SUM(U123:U131)*'3k EBIT'!$E$10)</f>
        <v>15.100881551682676</v>
      </c>
      <c r="V132" s="129">
        <f>IF(V123="-","-",SUM(V123:V131)*'3k EBIT'!$E$10)</f>
        <v>16.642519903981253</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v>10</v>
      </c>
      <c r="B133" s="132" t="s">
        <v>292</v>
      </c>
      <c r="C133" s="177" t="s">
        <v>516</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6.8762384889602632</v>
      </c>
      <c r="M133" s="129">
        <f>IF(M123="-","-",SUM(M123:M126,M128:M132)*'3l HAP'!$E$11)</f>
        <v>7.6593878813187857</v>
      </c>
      <c r="N133" s="129">
        <f>IF(N123="-","-",SUM(N123:N126,N128:N132)*'3l HAP'!$E$11)</f>
        <v>8.0257957742246298</v>
      </c>
      <c r="O133" s="30"/>
      <c r="P133" s="129">
        <f>IF(P123="-","-",SUM(P123:P126,P128:P132)*'3l HAP'!$E$11)</f>
        <v>8.0257957742246298</v>
      </c>
      <c r="Q133" s="129">
        <f>IF(Q123="-","-",SUM(Q123:Q126,Q128:Q132)*'3l HAP'!$E$11)</f>
        <v>9.0778843238123184</v>
      </c>
      <c r="R133" s="129">
        <f>IF(R123="-","-",SUM(R123:R126,R128:R132)*'3l HAP'!$E$11)</f>
        <v>8.6457347465881416</v>
      </c>
      <c r="S133" s="129">
        <f>IF(S123="-","-",SUM(S123:S126,S128:S132)*'3l HAP'!$E$11)</f>
        <v>8.6389855266415836</v>
      </c>
      <c r="T133" s="129">
        <f>IF(T123="-","-",SUM(T123:T126,T128:T132)*'3l HAP'!$E$11)</f>
        <v>8.076127069046299</v>
      </c>
      <c r="U133" s="129">
        <f>IF(U123="-","-",SUM(U123:U126,U128:U132)*'3l HAP'!$E$11)</f>
        <v>8.8913848175198229</v>
      </c>
      <c r="V133" s="129">
        <f>IF(V123="-","-",SUM(V123:V126,V128:V132)*'3l HAP'!$E$11)</f>
        <v>10.094229243483765</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626.54981151877371</v>
      </c>
      <c r="M134" s="129">
        <f t="shared" si="18"/>
        <v>693.31777938329992</v>
      </c>
      <c r="N134" s="129">
        <f t="shared" si="18"/>
        <v>718.18369530099255</v>
      </c>
      <c r="O134" s="30"/>
      <c r="P134" s="129">
        <f t="shared" ref="P134:Z134" si="19">IF(P123="-","-",SUM(P123:P133))</f>
        <v>718.18369530099255</v>
      </c>
      <c r="Q134" s="129">
        <f t="shared" si="19"/>
        <v>796.2226606236427</v>
      </c>
      <c r="R134" s="129">
        <f t="shared" si="19"/>
        <v>767.24743081182987</v>
      </c>
      <c r="S134" s="129">
        <f t="shared" si="19"/>
        <v>763.88238717638797</v>
      </c>
      <c r="T134" s="129">
        <f t="shared" si="19"/>
        <v>728.09222437783365</v>
      </c>
      <c r="U134" s="129">
        <f t="shared" si="19"/>
        <v>803.67429609259557</v>
      </c>
      <c r="V134" s="129">
        <f t="shared" si="19"/>
        <v>886.01596765124714</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596</v>
      </c>
      <c r="C137" s="135" t="s">
        <v>597</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3">
      <c r="A138" s="256">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 customHeight="1" x14ac:dyDescent="0.3">
      <c r="A142" s="256">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3">
      <c r="A143" s="256">
        <v>8</v>
      </c>
      <c r="B143" s="135" t="s">
        <v>349</v>
      </c>
      <c r="C143" s="135" t="s">
        <v>404</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3">
      <c r="A144" s="256">
        <v>9</v>
      </c>
      <c r="B144" s="135" t="s">
        <v>388</v>
      </c>
      <c r="C144" s="135" t="s">
        <v>515</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v>10</v>
      </c>
      <c r="B145" s="135" t="s">
        <v>292</v>
      </c>
      <c r="C145" s="179" t="s">
        <v>516</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596</v>
      </c>
      <c r="C149" s="132" t="s">
        <v>597</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f>IF('3c AA'!W178="-","-",'3c AA'!W178)</f>
        <v>0</v>
      </c>
      <c r="U149" s="129">
        <f>IF('3c AA'!X178="-","-",'3c AA'!X178)</f>
        <v>0</v>
      </c>
      <c r="V149" s="129">
        <f>IF('3c AA'!Y178="-","-",'3c AA'!Y178)</f>
        <v>0</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3">
      <c r="A150" s="256">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f>IF('3i SMNCC'!R$48="-","-",'3i SMNCC'!R$48)</f>
        <v>6.2696858243973583</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3">
      <c r="A154" s="256">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f>IF('3g CPIH'!P$16="-","-",'3j PAAC PAP'!$G$18*('3g CPIH'!P$16/'3g CPIH'!$G$16))</f>
        <v>25.983398825831699</v>
      </c>
      <c r="U154" s="129">
        <f>IF('3g CPIH'!Q$16="-","-",'3j PAAC PAP'!$G$18*('3g CPIH'!Q$16/'3g CPIH'!$G$16))</f>
        <v>26.126689628180038</v>
      </c>
      <c r="V154" s="129">
        <f>IF('3g CPIH'!R$16="-","-",'3j PAAC PAP'!$G$18*('3g CPIH'!R$16/'3g CPIH'!$G$16))</f>
        <v>26.604325636007829</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3">
      <c r="A155" s="256">
        <v>8</v>
      </c>
      <c r="B155" s="132" t="s">
        <v>349</v>
      </c>
      <c r="C155" s="132" t="s">
        <v>404</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f>IF(T147="-","-",SUM(T147:T153)*'3j PAAC PAP'!$G$36)</f>
        <v>0</v>
      </c>
      <c r="U155" s="129">
        <f>IF(U147="-","-",SUM(U147:U153)*'3j PAAC PAP'!$G$36)</f>
        <v>0</v>
      </c>
      <c r="V155" s="129">
        <f>IF(V147="-","-",SUM(V147:V153)*'3j PAAC PAP'!$G$36)</f>
        <v>0</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3">
      <c r="A156" s="256">
        <v>9</v>
      </c>
      <c r="B156" s="132" t="s">
        <v>388</v>
      </c>
      <c r="C156" s="132" t="s">
        <v>515</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11.401189353002367</v>
      </c>
      <c r="M156" s="129">
        <f>IF(M147="-","-",SUM(M147:M155)*'3k EBIT'!$E$10)</f>
        <v>12.566190225371239</v>
      </c>
      <c r="N156" s="129">
        <f>IF(N147="-","-",SUM(N147:N155)*'3k EBIT'!$E$10)</f>
        <v>13.037713900925766</v>
      </c>
      <c r="O156" s="30"/>
      <c r="P156" s="129">
        <f>IF(P147="-","-",SUM(P147:P155)*'3k EBIT'!$E$10)</f>
        <v>13.037713900925766</v>
      </c>
      <c r="Q156" s="129">
        <f>IF(Q147="-","-",SUM(Q147:Q155)*'3k EBIT'!$E$10)</f>
        <v>14.510658475187197</v>
      </c>
      <c r="R156" s="129">
        <f>IF(R147="-","-",SUM(R147:R155)*'3k EBIT'!$E$10)</f>
        <v>13.963290094449281</v>
      </c>
      <c r="S156" s="129">
        <f>IF(S147="-","-",SUM(S147:S155)*'3k EBIT'!$E$10)</f>
        <v>14.044829798038792</v>
      </c>
      <c r="T156" s="129">
        <f>IF(T147="-","-",SUM(T147:T155)*'3k EBIT'!$E$10)</f>
        <v>13.367757430917667</v>
      </c>
      <c r="U156" s="129">
        <f>IF(U147="-","-",SUM(U147:U155)*'3k EBIT'!$E$10)</f>
        <v>14.523326025203687</v>
      </c>
      <c r="V156" s="129">
        <f>IF(V147="-","-",SUM(V147:V155)*'3k EBIT'!$E$10)</f>
        <v>16.067595259553077</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v>10</v>
      </c>
      <c r="B157" s="132" t="s">
        <v>292</v>
      </c>
      <c r="C157" s="177" t="s">
        <v>516</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6.9349745388973085</v>
      </c>
      <c r="M157" s="129">
        <f>IF(M147="-","-",SUM(M147:M150,M152:M156)*'3l HAP'!$E$11)</f>
        <v>7.708146380523627</v>
      </c>
      <c r="N157" s="129">
        <f>IF(N147="-","-",SUM(N147:N150,N152:N156)*'3l HAP'!$E$11)</f>
        <v>8.0793094864981363</v>
      </c>
      <c r="O157" s="30"/>
      <c r="P157" s="129">
        <f>IF(P147="-","-",SUM(P147:P150,P152:P156)*'3l HAP'!$E$11)</f>
        <v>8.0793094864981363</v>
      </c>
      <c r="Q157" s="129">
        <f>IF(Q147="-","-",SUM(Q147:Q150,Q152:Q156)*'3l HAP'!$E$11)</f>
        <v>9.1049674917216965</v>
      </c>
      <c r="R157" s="129">
        <f>IF(R147="-","-",SUM(R147:R150,R152:R156)*'3l HAP'!$E$11)</f>
        <v>8.6695278521714307</v>
      </c>
      <c r="S157" s="129">
        <f>IF(S147="-","-",SUM(S147:S150,S152:S156)*'3l HAP'!$E$11)</f>
        <v>8.6895875510448182</v>
      </c>
      <c r="T157" s="129">
        <f>IF(T147="-","-",SUM(T147:T150,T152:T156)*'3l HAP'!$E$11)</f>
        <v>8.1205306951108511</v>
      </c>
      <c r="U157" s="129">
        <f>IF(U147="-","-",SUM(U147:U150,U152:U156)*'3l HAP'!$E$11)</f>
        <v>8.8873719741418924</v>
      </c>
      <c r="V157" s="129">
        <f>IF(V147="-","-",SUM(V147:V150,V152:V156)*'3l HAP'!$E$11)</f>
        <v>10.090381788643262</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606.99732420800706</v>
      </c>
      <c r="M158" s="129">
        <f t="shared" si="22"/>
        <v>669.08630611081219</v>
      </c>
      <c r="N158" s="129">
        <f t="shared" si="22"/>
        <v>694.27449452155054</v>
      </c>
      <c r="O158" s="30"/>
      <c r="P158" s="129">
        <f t="shared" ref="P158:Z158" si="23">IF(P147="-","-",SUM(P147:P157))</f>
        <v>694.27449452155054</v>
      </c>
      <c r="Q158" s="129">
        <f t="shared" si="23"/>
        <v>772.82351915088225</v>
      </c>
      <c r="R158" s="129">
        <f t="shared" si="23"/>
        <v>743.57922926680249</v>
      </c>
      <c r="S158" s="129">
        <f t="shared" si="23"/>
        <v>747.8908505398515</v>
      </c>
      <c r="T158" s="129">
        <f t="shared" si="23"/>
        <v>711.68642065998483</v>
      </c>
      <c r="U158" s="129">
        <f t="shared" si="23"/>
        <v>773.27263651667761</v>
      </c>
      <c r="V158" s="129">
        <f t="shared" si="23"/>
        <v>855.75294088303099</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596</v>
      </c>
      <c r="C161" s="135" t="s">
        <v>597</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3">
      <c r="A162" s="256">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25" x14ac:dyDescent="0.3">
      <c r="A166" s="256">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3">
      <c r="A167" s="256">
        <v>8</v>
      </c>
      <c r="B167" s="135" t="s">
        <v>349</v>
      </c>
      <c r="C167" s="135" t="s">
        <v>404</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3">
      <c r="A168" s="256">
        <v>9</v>
      </c>
      <c r="B168" s="135" t="s">
        <v>388</v>
      </c>
      <c r="C168" s="135" t="s">
        <v>515</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v>10</v>
      </c>
      <c r="B169" s="135" t="s">
        <v>292</v>
      </c>
      <c r="C169" s="136" t="s">
        <v>516</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596</v>
      </c>
      <c r="C173" s="178" t="s">
        <v>597</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f>IF('3c AA'!W180="-","-",'3c AA'!W180)</f>
        <v>0</v>
      </c>
      <c r="U173" s="129">
        <f>IF('3c AA'!X180="-","-",'3c AA'!X180)</f>
        <v>0</v>
      </c>
      <c r="V173" s="129">
        <f>IF('3c AA'!Y180="-","-",'3c AA'!Y180)</f>
        <v>0</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3">
      <c r="A174" s="256">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f>IF('3i SMNCC'!R$48="-","-",'3i SMNCC'!R$48)</f>
        <v>6.2696858243973583</v>
      </c>
      <c r="W177" s="129" t="str">
        <f>IF('3i SMNCC'!S$48="-","-",'3i SMNCC'!S$48)</f>
        <v>-</v>
      </c>
      <c r="X177" s="129" t="str">
        <f>IF('3i SMNCC'!T$48="-","-",'3i SMNCC'!T$48)</f>
        <v>-</v>
      </c>
      <c r="Y177" s="129" t="str">
        <f>IF('3i SMNCC'!U$48="-","-",'3i SMNCC'!U$48)</f>
        <v>-</v>
      </c>
      <c r="Z177" s="129" t="str">
        <f>IF('3i SMNCC'!V$48="-","-",'3i SMNCC'!V$48)</f>
        <v>-</v>
      </c>
      <c r="AA177" s="28"/>
    </row>
    <row r="178" spans="1:27" s="29" customFormat="1" ht="12.4" customHeight="1" x14ac:dyDescent="0.3">
      <c r="A178" s="256">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f>IF('3g CPIH'!P$16="-","-",'3j PAAC PAP'!$G$18*('3g CPIH'!P$16/'3g CPIH'!$G$16))</f>
        <v>25.983398825831699</v>
      </c>
      <c r="U178" s="129">
        <f>IF('3g CPIH'!Q$16="-","-",'3j PAAC PAP'!$G$18*('3g CPIH'!Q$16/'3g CPIH'!$G$16))</f>
        <v>26.126689628180038</v>
      </c>
      <c r="V178" s="129">
        <f>IF('3g CPIH'!R$16="-","-",'3j PAAC PAP'!$G$18*('3g CPIH'!R$16/'3g CPIH'!$G$16))</f>
        <v>26.604325636007829</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3">
      <c r="A179" s="256">
        <v>8</v>
      </c>
      <c r="B179" s="132" t="s">
        <v>349</v>
      </c>
      <c r="C179" s="132" t="s">
        <v>404</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f>IF(T171="-","-",SUM(T171:T177)*'3j PAAC PAP'!$G$36)</f>
        <v>0</v>
      </c>
      <c r="U179" s="129">
        <f>IF(U171="-","-",SUM(U171:U177)*'3j PAAC PAP'!$G$36)</f>
        <v>0</v>
      </c>
      <c r="V179" s="129">
        <f>IF(V171="-","-",SUM(V171:V177)*'3j PAAC PAP'!$G$36)</f>
        <v>0</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35">
      <c r="A180" s="256">
        <v>9</v>
      </c>
      <c r="B180" s="132" t="s">
        <v>388</v>
      </c>
      <c r="C180" s="178" t="s">
        <v>515</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12.62447917983264</v>
      </c>
      <c r="M180" s="129">
        <f>IF(M171="-","-",SUM(M171:M179)*'3k EBIT'!$E$10)</f>
        <v>13.406356603936189</v>
      </c>
      <c r="N180" s="129">
        <f>IF(N171="-","-",SUM(N171:N179)*'3k EBIT'!$E$10)</f>
        <v>13.874132216588057</v>
      </c>
      <c r="O180" s="30"/>
      <c r="P180" s="129">
        <f>IF(P171="-","-",SUM(P171:P179)*'3k EBIT'!$E$10)</f>
        <v>13.874132216588057</v>
      </c>
      <c r="Q180" s="129">
        <f>IF(Q171="-","-",SUM(Q171:Q179)*'3k EBIT'!$E$10)</f>
        <v>15.18502630439464</v>
      </c>
      <c r="R180" s="129">
        <f>IF(R171="-","-",SUM(R171:R179)*'3k EBIT'!$E$10)</f>
        <v>14.628352966683869</v>
      </c>
      <c r="S180" s="129">
        <f>IF(S171="-","-",SUM(S171:S179)*'3k EBIT'!$E$10)</f>
        <v>14.763291231597913</v>
      </c>
      <c r="T180" s="129">
        <f>IF(T171="-","-",SUM(T171:T179)*'3k EBIT'!$E$10)</f>
        <v>14.165256879881314</v>
      </c>
      <c r="U180" s="129">
        <f>IF(U171="-","-",SUM(U171:U179)*'3k EBIT'!$E$10)</f>
        <v>15.153987205378186</v>
      </c>
      <c r="V180" s="129">
        <f>IF(V171="-","-",SUM(V171:V179)*'3k EBIT'!$E$10)</f>
        <v>16.711837690165765</v>
      </c>
      <c r="W180" s="129" t="str">
        <f>IF(W171="-","-",SUM(W171:W179)*'3k EBIT'!$E$10)</f>
        <v>-</v>
      </c>
      <c r="X180" s="129" t="str">
        <f>IF(X171="-","-",SUM(X171:X179)*'3k EBIT'!$E$10)</f>
        <v>-</v>
      </c>
      <c r="Y180" s="129" t="str">
        <f>IF(Y171="-","-",SUM(Y171:Y179)*'3k EBIT'!$E$10)</f>
        <v>-</v>
      </c>
      <c r="Z180" s="129" t="str">
        <f>IF(Z171="-","-",SUM(Z171:Z179)*'3k EBIT'!$E$10)</f>
        <v>-</v>
      </c>
    </row>
    <row r="181" spans="1:27" x14ac:dyDescent="0.35">
      <c r="A181" s="256">
        <v>10</v>
      </c>
      <c r="B181" s="132" t="s">
        <v>292</v>
      </c>
      <c r="C181" s="176" t="s">
        <v>516</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6.9388724524700143</v>
      </c>
      <c r="M181" s="129">
        <f>IF(M171="-","-",SUM(M171:M174,M176:M180)*'3l HAP'!$E$11)</f>
        <v>7.6831578332325829</v>
      </c>
      <c r="N181" s="129">
        <f>IF(N171="-","-",SUM(N171:N174,N176:N180)*'3l HAP'!$E$11)</f>
        <v>8.0513643319587445</v>
      </c>
      <c r="O181" s="30"/>
      <c r="P181" s="129">
        <f>IF(P171="-","-",SUM(P171:P174,P176:P180)*'3l HAP'!$E$11)</f>
        <v>8.0513643319587445</v>
      </c>
      <c r="Q181" s="129">
        <f>IF(Q171="-","-",SUM(Q171:Q174,Q176:Q180)*'3l HAP'!$E$11)</f>
        <v>9.0147173660869875</v>
      </c>
      <c r="R181" s="129">
        <f>IF(R171="-","-",SUM(R171:R174,R176:R180)*'3l HAP'!$E$11)</f>
        <v>8.5677595496297556</v>
      </c>
      <c r="S181" s="129">
        <f>IF(S171="-","-",SUM(S171:S174,S176:S180)*'3l HAP'!$E$11)</f>
        <v>8.5260790432360203</v>
      </c>
      <c r="T181" s="129">
        <f>IF(T171="-","-",SUM(T171:T174,T176:T180)*'3l HAP'!$E$11)</f>
        <v>8.0107164150190506</v>
      </c>
      <c r="U181" s="129">
        <f>IF(U171="-","-",SUM(U171:U174,U176:U180)*'3l HAP'!$E$11)</f>
        <v>8.7693572204132586</v>
      </c>
      <c r="V181" s="129">
        <f>IF(V171="-","-",SUM(V171:V174,V176:V180)*'3l HAP'!$E$11)</f>
        <v>9.9783972162006602</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671.38487062407467</v>
      </c>
      <c r="M182" s="129">
        <f t="shared" si="26"/>
        <v>713.28058238100334</v>
      </c>
      <c r="N182" s="129">
        <f t="shared" si="26"/>
        <v>738.26854779741382</v>
      </c>
      <c r="O182" s="30"/>
      <c r="P182" s="129">
        <f t="shared" ref="P182:Z182" si="27">IF(P171="-","-",SUM(P171:P181))</f>
        <v>738.26854779741382</v>
      </c>
      <c r="Q182" s="129">
        <f t="shared" si="27"/>
        <v>808.22629800725576</v>
      </c>
      <c r="R182" s="129">
        <f t="shared" si="27"/>
        <v>778.4807555710363</v>
      </c>
      <c r="S182" s="129">
        <f t="shared" si="27"/>
        <v>785.54108607398268</v>
      </c>
      <c r="T182" s="129">
        <f t="shared" si="27"/>
        <v>753.55024425118461</v>
      </c>
      <c r="U182" s="129">
        <f t="shared" si="27"/>
        <v>806.34730174601987</v>
      </c>
      <c r="V182" s="129">
        <f t="shared" si="27"/>
        <v>889.54843865304986</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t="str">
        <f t="shared" si="32"/>
        <v>-</v>
      </c>
      <c r="X189" s="38" t="str">
        <f t="shared" si="32"/>
        <v>-</v>
      </c>
      <c r="Y189" s="38" t="str">
        <f t="shared" si="32"/>
        <v>-</v>
      </c>
      <c r="Z189" s="38" t="str">
        <f t="shared" si="32"/>
        <v>-</v>
      </c>
      <c r="AA189" s="28"/>
    </row>
    <row r="190" spans="1:27" s="29" customFormat="1" ht="11.25" x14ac:dyDescent="0.3">
      <c r="A190" s="256"/>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t="str">
        <f t="shared" si="33"/>
        <v>-</v>
      </c>
      <c r="X190" s="38" t="str">
        <f t="shared" si="33"/>
        <v>-</v>
      </c>
      <c r="Y190" s="38" t="str">
        <f t="shared" si="33"/>
        <v>-</v>
      </c>
      <c r="Z190" s="38" t="str">
        <f t="shared" si="33"/>
        <v>-</v>
      </c>
      <c r="AA190" s="28"/>
    </row>
    <row r="191" spans="1:27" s="29" customFormat="1" ht="11.25" x14ac:dyDescent="0.3">
      <c r="A191" s="256"/>
      <c r="B191" s="135" t="s">
        <v>349</v>
      </c>
      <c r="C191" s="135" t="s">
        <v>404</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t="str">
        <f t="shared" si="34"/>
        <v>-</v>
      </c>
      <c r="X191" s="38" t="str">
        <f t="shared" si="34"/>
        <v>-</v>
      </c>
      <c r="Y191" s="38" t="str">
        <f t="shared" si="34"/>
        <v>-</v>
      </c>
      <c r="Z191" s="38" t="str">
        <f t="shared" si="34"/>
        <v>-</v>
      </c>
      <c r="AA191" s="28"/>
    </row>
    <row r="192" spans="1:27" s="29" customFormat="1" ht="11.25" x14ac:dyDescent="0.3">
      <c r="A192" s="256"/>
      <c r="B192" s="135" t="s">
        <v>388</v>
      </c>
      <c r="C192" s="135" t="s">
        <v>515</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3">
      <c r="A22" s="256">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3">
      <c r="A23" s="256">
        <v>8</v>
      </c>
      <c r="B23" s="135" t="s">
        <v>349</v>
      </c>
      <c r="C23" s="135" t="s">
        <v>404</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3">
      <c r="A24" s="256">
        <v>9</v>
      </c>
      <c r="B24" s="135" t="s">
        <v>388</v>
      </c>
      <c r="C24" s="135" t="s">
        <v>515</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516</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f>IF('3c AA'!W70="-","-",'3c AA'!W70)</f>
        <v>0</v>
      </c>
      <c r="U29" s="129">
        <f>IF('3c AA'!X70="-","-",'3c AA'!X70)</f>
        <v>0</v>
      </c>
      <c r="V29" s="129">
        <f>IF('3c AA'!Y70="-","-",'3c AA'!Y70)</f>
        <v>0</v>
      </c>
      <c r="W29" s="129" t="str">
        <f>IF('3c AA'!Z70="-","-",'3c AA'!Z70)</f>
        <v>-</v>
      </c>
      <c r="X29" s="129" t="str">
        <f>IF('3c AA'!AA70="-","-",'3c AA'!AA70)</f>
        <v>-</v>
      </c>
      <c r="Y29" s="129" t="str">
        <f>IF('3c AA'!AB70="-","-",'3c AA'!AB70)</f>
        <v>-</v>
      </c>
      <c r="Z29" s="129" t="str">
        <f>IF('3c AA'!AC70="-","-",'3c AA'!AC70)</f>
        <v>-</v>
      </c>
      <c r="AA29" s="28"/>
    </row>
    <row r="30" spans="1:27" s="29" customFormat="1" ht="12.4"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f>IF('3i SMNCC'!R$59="-","-",'3i SMNCC'!R$59)</f>
        <v>4.3260832188341771</v>
      </c>
      <c r="W33" s="129" t="str">
        <f>IF('3i SMNCC'!S$59="-","-",'3i SMNCC'!S$59)</f>
        <v>-</v>
      </c>
      <c r="X33" s="129" t="str">
        <f>IF('3i SMNCC'!T$59="-","-",'3i SMNCC'!T$59)</f>
        <v>-</v>
      </c>
      <c r="Y33" s="129" t="str">
        <f>IF('3i SMNCC'!U$59="-","-",'3i SMNCC'!U$59)</f>
        <v>-</v>
      </c>
      <c r="Z33" s="129" t="str">
        <f>IF('3i SMNCC'!V$59="-","-",'3i SMNCC'!V$59)</f>
        <v>-</v>
      </c>
      <c r="AA33" s="28"/>
    </row>
    <row r="34" spans="1:27" s="29" customFormat="1" ht="11.25" x14ac:dyDescent="0.3">
      <c r="A34" s="256">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f>IF('3g CPIH'!P$16="-","-",'3j PAAC PAP'!$G$11*('3g CPIH'!P$16/'3g CPIH'!$G$16))</f>
        <v>25.983398825831699</v>
      </c>
      <c r="U34" s="129">
        <f>IF('3g CPIH'!Q$16="-","-",'3j PAAC PAP'!$G$11*('3g CPIH'!Q$16/'3g CPIH'!$G$16))</f>
        <v>26.126689628180038</v>
      </c>
      <c r="V34" s="129">
        <f>IF('3g CPIH'!R$16="-","-",'3j PAAC PAP'!$G$11*('3g CPIH'!R$16/'3g CPIH'!$G$16))</f>
        <v>26.604325636007829</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3">
      <c r="A35" s="256">
        <v>8</v>
      </c>
      <c r="B35" s="132" t="s">
        <v>349</v>
      </c>
      <c r="C35" s="132" t="s">
        <v>404</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f>IF(T30="-","-",SUM(T27:T33)*'3j PAAC PAP'!$G$29)</f>
        <v>0</v>
      </c>
      <c r="U35" s="129">
        <f>IF(U30="-","-",SUM(U27:U33)*'3j PAAC PAP'!$G$29)</f>
        <v>0</v>
      </c>
      <c r="V35" s="129">
        <f>IF(V30="-","-",SUM(V27:V33)*'3j PAAC PAP'!$G$29)</f>
        <v>0</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3">
      <c r="A36" s="256">
        <v>9</v>
      </c>
      <c r="B36" s="132" t="s">
        <v>388</v>
      </c>
      <c r="C36" s="132" t="s">
        <v>515</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1.6045117941455325</v>
      </c>
      <c r="M36" s="129">
        <f>IF(M30="-","-",SUM(M27:M35)*'3k EBIT'!$E$7)</f>
        <v>1.6786447249154033</v>
      </c>
      <c r="N36" s="129">
        <f>IF(N30="-","-",SUM(N27:N35)*'3k EBIT'!$E$7)</f>
        <v>1.6905830630022074</v>
      </c>
      <c r="O36" s="30"/>
      <c r="P36" s="129">
        <f>IF(P30="-","-",SUM(P27:P35)*'3k EBIT'!$E$7)</f>
        <v>1.6905830630022074</v>
      </c>
      <c r="Q36" s="129">
        <f>IF(Q30="-","-",SUM(Q27:Q35)*'3k EBIT'!$E$7)</f>
        <v>1.7265917190883975</v>
      </c>
      <c r="R36" s="129">
        <f>IF(R30="-","-",SUM(R27:R35)*'3k EBIT'!$E$7)</f>
        <v>1.7327910968452311</v>
      </c>
      <c r="S36" s="129">
        <f>IF(S30="-","-",SUM(S27:S35)*'3k EBIT'!$E$7)</f>
        <v>1.7916011410474681</v>
      </c>
      <c r="T36" s="129">
        <f>IF(T30="-","-",SUM(T27:T35)*'3k EBIT'!$E$7)</f>
        <v>1.7775021428594295</v>
      </c>
      <c r="U36" s="129">
        <f>IF(U30="-","-",SUM(U27:U35)*'3k EBIT'!$E$7)</f>
        <v>1.8085752729323257</v>
      </c>
      <c r="V36" s="129">
        <f>IF(V30="-","-",SUM(V27:V35)*'3k EBIT'!$E$7)</f>
        <v>1.8360820065476737</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516</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1.0696707906735794</v>
      </c>
      <c r="M37" s="129">
        <f>IF(M32="-","-",SUM(M27:M30,M32:M36)*'3l HAP'!$E$8)</f>
        <v>1.116642509335827</v>
      </c>
      <c r="N37" s="129">
        <f>IF(N32="-","-",SUM(N27:N30,N32:N36)*'3l HAP'!$E$8)</f>
        <v>1.1258419375322368</v>
      </c>
      <c r="O37" s="30"/>
      <c r="P37" s="129">
        <f>IF(P32="-","-",SUM(P27:P30,P32:P36)*'3l HAP'!$E$8)</f>
        <v>1.1258419375322368</v>
      </c>
      <c r="Q37" s="129">
        <f>IF(Q32="-","-",SUM(Q27:Q30,Q32:Q36)*'3l HAP'!$E$8)</f>
        <v>1.1642773683741068</v>
      </c>
      <c r="R37" s="129">
        <f>IF(R32="-","-",SUM(R27:R30,R32:R36)*'3l HAP'!$E$8)</f>
        <v>1.1690544763871098</v>
      </c>
      <c r="S37" s="129">
        <f>IF(S32="-","-",SUM(S27:S30,S32:S36)*'3l HAP'!$E$8)</f>
        <v>1.2015467236245385</v>
      </c>
      <c r="T37" s="129">
        <f>IF(T32="-","-",SUM(T27:T30,T32:T36)*'3l HAP'!$E$8)</f>
        <v>1.1906823369294139</v>
      </c>
      <c r="U37" s="129">
        <f>IF(U32="-","-",SUM(U27:U30,U32:U36)*'3l HAP'!$E$8)</f>
        <v>1.1937851634021761</v>
      </c>
      <c r="V37" s="129">
        <f>IF(V32="-","-",SUM(V27:V30,V32:V36)*'3l HAP'!$E$8)</f>
        <v>1.2149812644819296</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85.517625074778465</v>
      </c>
      <c r="M38" s="129">
        <f t="shared" si="2"/>
        <v>89.466328380234472</v>
      </c>
      <c r="N38" s="129">
        <f t="shared" si="2"/>
        <v>90.103861132412163</v>
      </c>
      <c r="O38" s="30"/>
      <c r="P38" s="129">
        <f t="shared" ref="P38:Z38" si="3">IF(P32="-","-",SUM(P27:P37))</f>
        <v>90.103861132412163</v>
      </c>
      <c r="Q38" s="129">
        <f t="shared" si="3"/>
        <v>92.037488206029082</v>
      </c>
      <c r="R38" s="129">
        <f t="shared" si="3"/>
        <v>92.368548219103417</v>
      </c>
      <c r="S38" s="129">
        <f t="shared" si="3"/>
        <v>95.496304672162097</v>
      </c>
      <c r="T38" s="129">
        <f t="shared" si="3"/>
        <v>94.743388055761045</v>
      </c>
      <c r="U38" s="129">
        <f t="shared" si="3"/>
        <v>96.381918105289785</v>
      </c>
      <c r="V38" s="129">
        <f t="shared" si="3"/>
        <v>97.850836430244485</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25" x14ac:dyDescent="0.3">
      <c r="A46" s="256">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3">
      <c r="A47" s="256">
        <v>8</v>
      </c>
      <c r="B47" s="135" t="s">
        <v>349</v>
      </c>
      <c r="C47" s="135" t="s">
        <v>404</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3">
      <c r="A48" s="256">
        <v>9</v>
      </c>
      <c r="B48" s="135" t="s">
        <v>388</v>
      </c>
      <c r="C48" s="135" t="s">
        <v>515</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516</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f>IF('3c AA'!W72="-","-",'3c AA'!W72)</f>
        <v>0</v>
      </c>
      <c r="U53" s="129">
        <f>IF('3c AA'!X72="-","-",'3c AA'!X72)</f>
        <v>0</v>
      </c>
      <c r="V53" s="129">
        <f>IF('3c AA'!Y72="-","-",'3c AA'!Y72)</f>
        <v>0</v>
      </c>
      <c r="W53" s="129" t="str">
        <f>IF('3c AA'!Z72="-","-",'3c AA'!Z72)</f>
        <v>-</v>
      </c>
      <c r="X53" s="129" t="str">
        <f>IF('3c AA'!AA72="-","-",'3c AA'!AA72)</f>
        <v>-</v>
      </c>
      <c r="Y53" s="129" t="str">
        <f>IF('3c AA'!AB72="-","-",'3c AA'!AB72)</f>
        <v>-</v>
      </c>
      <c r="Z53" s="129" t="str">
        <f>IF('3c AA'!AC72="-","-",'3c AA'!AC72)</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f>IF('3i SMNCC'!R$59="-","-",'3i SMNCC'!R$59)</f>
        <v>4.3260832188341771</v>
      </c>
      <c r="W57" s="129" t="str">
        <f>IF('3i SMNCC'!S$59="-","-",'3i SMNCC'!S$59)</f>
        <v>-</v>
      </c>
      <c r="X57" s="129" t="str">
        <f>IF('3i SMNCC'!T$59="-","-",'3i SMNCC'!T$59)</f>
        <v>-</v>
      </c>
      <c r="Y57" s="129" t="str">
        <f>IF('3i SMNCC'!U$59="-","-",'3i SMNCC'!U$59)</f>
        <v>-</v>
      </c>
      <c r="Z57" s="129" t="str">
        <f>IF('3i SMNCC'!V$59="-","-",'3i SMNCC'!V$59)</f>
        <v>-</v>
      </c>
      <c r="AA57" s="28"/>
    </row>
    <row r="58" spans="1:27" s="29" customFormat="1" ht="12.4" customHeight="1" x14ac:dyDescent="0.3">
      <c r="A58" s="256">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f>IF('3g CPIH'!P$16="-","-",'3j PAAC PAP'!$G$11*('3g CPIH'!P$16/'3g CPIH'!$G$16))</f>
        <v>25.983398825831699</v>
      </c>
      <c r="U58" s="129">
        <f>IF('3g CPIH'!Q$16="-","-",'3j PAAC PAP'!$G$11*('3g CPIH'!Q$16/'3g CPIH'!$G$16))</f>
        <v>26.126689628180038</v>
      </c>
      <c r="V58" s="129">
        <f>IF('3g CPIH'!R$16="-","-",'3j PAAC PAP'!$G$11*('3g CPIH'!R$16/'3g CPIH'!$G$16))</f>
        <v>26.604325636007829</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3">
      <c r="A59" s="256">
        <v>8</v>
      </c>
      <c r="B59" s="132" t="s">
        <v>349</v>
      </c>
      <c r="C59" s="132" t="s">
        <v>404</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f>IF(T54="-","-",SUM(T51:T57)*'3j PAAC PAP'!$G$29)</f>
        <v>0</v>
      </c>
      <c r="U59" s="129">
        <f>IF(U54="-","-",SUM(U51:U57)*'3j PAAC PAP'!$G$29)</f>
        <v>0</v>
      </c>
      <c r="V59" s="129">
        <f>IF(V54="-","-",SUM(V51:V57)*'3j PAAC PAP'!$G$29)</f>
        <v>0</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3">
      <c r="A60" s="256">
        <v>9</v>
      </c>
      <c r="B60" s="132" t="s">
        <v>388</v>
      </c>
      <c r="C60" s="132" t="s">
        <v>515</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1.6780327221455327</v>
      </c>
      <c r="M60" s="129">
        <f>IF(M54="-","-",SUM(M51:M59)*'3k EBIT'!$E$7)</f>
        <v>1.7055081409154034</v>
      </c>
      <c r="N60" s="129">
        <f>IF(N54="-","-",SUM(N51:N59)*'3k EBIT'!$E$7)</f>
        <v>1.7174464790022075</v>
      </c>
      <c r="O60" s="30"/>
      <c r="P60" s="129">
        <f>IF(P54="-","-",SUM(P51:P59)*'3k EBIT'!$E$7)</f>
        <v>1.7174464790022075</v>
      </c>
      <c r="Q60" s="129">
        <f>IF(Q54="-","-",SUM(Q51:Q59)*'3k EBIT'!$E$7)</f>
        <v>1.7668868430883975</v>
      </c>
      <c r="R60" s="129">
        <f>IF(R54="-","-",SUM(R51:R59)*'3k EBIT'!$E$7)</f>
        <v>1.7730862208452314</v>
      </c>
      <c r="S60" s="129">
        <f>IF(S54="-","-",SUM(S51:S59)*'3k EBIT'!$E$7)</f>
        <v>1.7746347730474685</v>
      </c>
      <c r="T60" s="129">
        <f>IF(T54="-","-",SUM(T51:T59)*'3k EBIT'!$E$7)</f>
        <v>1.7605357748594297</v>
      </c>
      <c r="U60" s="129">
        <f>IF(U54="-","-",SUM(U51:U59)*'3k EBIT'!$E$7)</f>
        <v>1.7909019729323259</v>
      </c>
      <c r="V60" s="129">
        <f>IF(V54="-","-",SUM(V51:V59)*'3k EBIT'!$E$7)</f>
        <v>1.8184087065476739</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516</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1.0707472105804274</v>
      </c>
      <c r="M61" s="129">
        <f>IF(M56="-","-",SUM(M51:M54,M56:M60)*'3l HAP'!$E$8)</f>
        <v>1.1170358166094831</v>
      </c>
      <c r="N61" s="129">
        <f>IF(N56="-","-",SUM(N51:N54,N56:N60)*'3l HAP'!$E$8)</f>
        <v>1.1262352448058928</v>
      </c>
      <c r="O61" s="30"/>
      <c r="P61" s="129">
        <f>IF(P56="-","-",SUM(P51:P54,P56:P60)*'3l HAP'!$E$8)</f>
        <v>1.1262352448058928</v>
      </c>
      <c r="Q61" s="129">
        <f>IF(Q56="-","-",SUM(Q51:Q54,Q56:Q60)*'3l HAP'!$E$8)</f>
        <v>1.1648673292845906</v>
      </c>
      <c r="R61" s="129">
        <f>IF(R56="-","-",SUM(R51:R54,R56:R60)*'3l HAP'!$E$8)</f>
        <v>1.1696444372975936</v>
      </c>
      <c r="S61" s="129">
        <f>IF(S56="-","-",SUM(S51:S54,S56:S60)*'3l HAP'!$E$8)</f>
        <v>1.2012983190306505</v>
      </c>
      <c r="T61" s="129">
        <f>IF(T56="-","-",SUM(T51:T54,T56:T60)*'3l HAP'!$E$8)</f>
        <v>1.190433932335526</v>
      </c>
      <c r="U61" s="129">
        <f>IF(U56="-","-",SUM(U51:U54,U56:U60)*'3l HAP'!$E$8)</f>
        <v>1.1935264086168762</v>
      </c>
      <c r="V61" s="129">
        <f>IF(V56="-","-",SUM(V51:V54,V56:V60)*'3l HAP'!$E$8)</f>
        <v>1.2147225096966294</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89.388222422685303</v>
      </c>
      <c r="M62" s="129">
        <f t="shared" si="6"/>
        <v>90.880585103508125</v>
      </c>
      <c r="N62" s="129">
        <f t="shared" si="6"/>
        <v>91.518117855685816</v>
      </c>
      <c r="O62" s="30"/>
      <c r="P62" s="129">
        <f t="shared" ref="P62:Z62" si="7">IF(P56="-","-",SUM(P51:P61))</f>
        <v>91.518117855685816</v>
      </c>
      <c r="Q62" s="129">
        <f t="shared" si="7"/>
        <v>94.158873290939567</v>
      </c>
      <c r="R62" s="129">
        <f t="shared" si="7"/>
        <v>94.489933304013917</v>
      </c>
      <c r="S62" s="129">
        <f t="shared" si="7"/>
        <v>94.603089899568232</v>
      </c>
      <c r="T62" s="129">
        <f t="shared" si="7"/>
        <v>93.850173283167166</v>
      </c>
      <c r="U62" s="129">
        <f t="shared" si="7"/>
        <v>95.451486050504485</v>
      </c>
      <c r="V62" s="129">
        <f t="shared" si="7"/>
        <v>96.920404375459185</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25" x14ac:dyDescent="0.3">
      <c r="A70" s="256">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3">
      <c r="A71" s="256">
        <v>8</v>
      </c>
      <c r="B71" s="135" t="s">
        <v>349</v>
      </c>
      <c r="C71" s="135" t="s">
        <v>404</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3">
      <c r="A72" s="256">
        <v>9</v>
      </c>
      <c r="B72" s="135" t="s">
        <v>388</v>
      </c>
      <c r="C72" s="135" t="s">
        <v>515</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516</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f>IF('3c AA'!W74="-","-",'3c AA'!W74)</f>
        <v>0</v>
      </c>
      <c r="U77" s="129">
        <f>IF('3c AA'!X74="-","-",'3c AA'!X74)</f>
        <v>0</v>
      </c>
      <c r="V77" s="129">
        <f>IF('3c AA'!Y74="-","-",'3c AA'!Y74)</f>
        <v>0</v>
      </c>
      <c r="W77" s="129" t="str">
        <f>IF('3c AA'!Z74="-","-",'3c AA'!Z74)</f>
        <v>-</v>
      </c>
      <c r="X77" s="129" t="str">
        <f>IF('3c AA'!AA74="-","-",'3c AA'!AA74)</f>
        <v>-</v>
      </c>
      <c r="Y77" s="129" t="str">
        <f>IF('3c AA'!AB74="-","-",'3c AA'!AB74)</f>
        <v>-</v>
      </c>
      <c r="Z77" s="129" t="str">
        <f>IF('3c AA'!AC74="-","-",'3c AA'!AC74)</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f>IF('3i SMNCC'!R$59="-","-",'3i SMNCC'!R$59)</f>
        <v>4.3260832188341771</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3">
      <c r="A82" s="256">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f>IF('3g CPIH'!P$16="-","-",'3j PAAC PAP'!$G$11*('3g CPIH'!P$16/'3g CPIH'!$G$16))</f>
        <v>25.983398825831699</v>
      </c>
      <c r="U82" s="129">
        <f>IF('3g CPIH'!Q$16="-","-",'3j PAAC PAP'!$G$11*('3g CPIH'!Q$16/'3g CPIH'!$G$16))</f>
        <v>26.126689628180038</v>
      </c>
      <c r="V82" s="129">
        <f>IF('3g CPIH'!R$16="-","-",'3j PAAC PAP'!$G$11*('3g CPIH'!R$16/'3g CPIH'!$G$16))</f>
        <v>26.604325636007829</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3">
      <c r="A83" s="256">
        <v>8</v>
      </c>
      <c r="B83" s="132" t="s">
        <v>349</v>
      </c>
      <c r="C83" s="132" t="s">
        <v>404</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f>IF(T78="-","-",SUM(T75:T81)*'3j PAAC PAP'!$G$29)</f>
        <v>0</v>
      </c>
      <c r="U83" s="129">
        <f>IF(U78="-","-",SUM(U75:U81)*'3j PAAC PAP'!$G$29)</f>
        <v>0</v>
      </c>
      <c r="V83" s="129">
        <f>IF(V78="-","-",SUM(V75:V81)*'3j PAAC PAP'!$G$29)</f>
        <v>0</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3">
      <c r="A84" s="256">
        <v>9</v>
      </c>
      <c r="B84" s="132" t="s">
        <v>388</v>
      </c>
      <c r="C84" s="132" t="s">
        <v>515</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1.7296387581455326</v>
      </c>
      <c r="M84" s="129">
        <f>IF(M78="-","-",SUM(M75:M83)*'3k EBIT'!$E$7)</f>
        <v>1.8249796489154035</v>
      </c>
      <c r="N84" s="129">
        <f>IF(N78="-","-",SUM(N75:N83)*'3k EBIT'!$E$7)</f>
        <v>1.8369179870022074</v>
      </c>
      <c r="O84" s="30"/>
      <c r="P84" s="129">
        <f>IF(P78="-","-",SUM(P75:P83)*'3k EBIT'!$E$7)</f>
        <v>1.8369179870022074</v>
      </c>
      <c r="Q84" s="129">
        <f>IF(Q78="-","-",SUM(Q75:Q83)*'3k EBIT'!$E$7)</f>
        <v>1.9004969910883973</v>
      </c>
      <c r="R84" s="129">
        <f>IF(R78="-","-",SUM(R75:R83)*'3k EBIT'!$E$7)</f>
        <v>1.9066963688452314</v>
      </c>
      <c r="S84" s="129">
        <f>IF(S78="-","-",SUM(S75:S83)*'3k EBIT'!$E$7)</f>
        <v>2.0277164290474685</v>
      </c>
      <c r="T84" s="129">
        <f>IF(T78="-","-",SUM(T75:T83)*'3k EBIT'!$E$7)</f>
        <v>2.0136174308594295</v>
      </c>
      <c r="U84" s="129">
        <f>IF(U78="-","-",SUM(U75:U83)*'3k EBIT'!$E$7)</f>
        <v>1.9853082729323257</v>
      </c>
      <c r="V84" s="129">
        <f>IF(V78="-","-",SUM(V75:V83)*'3k EBIT'!$E$7)</f>
        <v>2.0128150065476738</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v>10</v>
      </c>
      <c r="B85" s="132" t="s">
        <v>292</v>
      </c>
      <c r="C85" s="177" t="s">
        <v>516</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1.0715027745535033</v>
      </c>
      <c r="M85" s="129">
        <f>IF(M80="-","-",SUM(M75:M78,M80:M84)*'3l HAP'!$E$8)</f>
        <v>1.1187849989581111</v>
      </c>
      <c r="N85" s="129">
        <f>IF(N80="-","-",SUM(N75:N78,N80:N84)*'3l HAP'!$E$8)</f>
        <v>1.1279844271545207</v>
      </c>
      <c r="O85" s="30"/>
      <c r="P85" s="129">
        <f>IF(P80="-","-",SUM(P75:P78,P80:P84)*'3l HAP'!$E$8)</f>
        <v>1.1279844271545207</v>
      </c>
      <c r="Q85" s="129">
        <f>IF(Q80="-","-",SUM(Q75:Q78,Q80:Q84)*'3l HAP'!$E$8)</f>
        <v>1.1668235154614588</v>
      </c>
      <c r="R85" s="129">
        <f>IF(R80="-","-",SUM(R75:R78,R80:R84)*'3l HAP'!$E$8)</f>
        <v>1.1716006234744616</v>
      </c>
      <c r="S85" s="129">
        <f>IF(S80="-","-",SUM(S75:S78,S80:S84)*'3l HAP'!$E$8)</f>
        <v>1.2050036875561467</v>
      </c>
      <c r="T85" s="129">
        <f>IF(T80="-","-",SUM(T75:T78,T80:T84)*'3l HAP'!$E$8)</f>
        <v>1.1941393008610219</v>
      </c>
      <c r="U85" s="129">
        <f>IF(U80="-","-",SUM(U75:U78,U80:U84)*'3l HAP'!$E$8)</f>
        <v>1.1963727112551761</v>
      </c>
      <c r="V85" s="129">
        <f>IF(V80="-","-",SUM(V75:V78,V80:V84)*'3l HAP'!$E$8)</f>
        <v>1.2175688123349295</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92.105084022658374</v>
      </c>
      <c r="M86" s="129">
        <f t="shared" si="10"/>
        <v>97.170305793856755</v>
      </c>
      <c r="N86" s="129">
        <f t="shared" si="10"/>
        <v>97.807838546034432</v>
      </c>
      <c r="O86" s="30"/>
      <c r="P86" s="129">
        <f t="shared" ref="P86:Z86" si="11">IF(P80="-","-",SUM(P75:P85))</f>
        <v>97.807838546034432</v>
      </c>
      <c r="Q86" s="129">
        <f t="shared" si="11"/>
        <v>101.19293962511644</v>
      </c>
      <c r="R86" s="129">
        <f t="shared" si="11"/>
        <v>101.52399963819079</v>
      </c>
      <c r="S86" s="129">
        <f t="shared" si="11"/>
        <v>107.92687692409373</v>
      </c>
      <c r="T86" s="129">
        <f t="shared" si="11"/>
        <v>107.17396030769265</v>
      </c>
      <c r="U86" s="129">
        <f t="shared" si="11"/>
        <v>105.68623865314278</v>
      </c>
      <c r="V86" s="129">
        <f t="shared" si="11"/>
        <v>107.15515697809748</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3">
      <c r="A94" s="256">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3">
      <c r="A95" s="256">
        <v>8</v>
      </c>
      <c r="B95" s="135" t="s">
        <v>349</v>
      </c>
      <c r="C95" s="135" t="s">
        <v>404</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3">
      <c r="A96" s="256">
        <v>9</v>
      </c>
      <c r="B96" s="135" t="s">
        <v>388</v>
      </c>
      <c r="C96" s="135" t="s">
        <v>515</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516</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f>IF('3c AA'!W76="-","-",'3c AA'!W76)</f>
        <v>0</v>
      </c>
      <c r="U101" s="129">
        <f>IF('3c AA'!X76="-","-",'3c AA'!X76)</f>
        <v>0</v>
      </c>
      <c r="V101" s="129">
        <f>IF('3c AA'!Y76="-","-",'3c AA'!Y76)</f>
        <v>0</v>
      </c>
      <c r="W101" s="129" t="str">
        <f>IF('3c AA'!Z76="-","-",'3c AA'!Z76)</f>
        <v>-</v>
      </c>
      <c r="X101" s="129" t="str">
        <f>IF('3c AA'!AA76="-","-",'3c AA'!AA76)</f>
        <v>-</v>
      </c>
      <c r="Y101" s="129" t="str">
        <f>IF('3c AA'!AB76="-","-",'3c AA'!AB76)</f>
        <v>-</v>
      </c>
      <c r="Z101" s="129" t="str">
        <f>IF('3c AA'!AC76="-","-",'3c AA'!AC76)</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f>IF('3i SMNCC'!R$59="-","-",'3i SMNCC'!R$59)</f>
        <v>4.3260832188341771</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3">
      <c r="A106" s="256">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f>IF('3g CPIH'!P$16="-","-",'3j PAAC PAP'!$G$11*('3g CPIH'!P$16/'3g CPIH'!$G$16))</f>
        <v>25.983398825831699</v>
      </c>
      <c r="U106" s="129">
        <f>IF('3g CPIH'!Q$16="-","-",'3j PAAC PAP'!$G$11*('3g CPIH'!Q$16/'3g CPIH'!$G$16))</f>
        <v>26.126689628180038</v>
      </c>
      <c r="V106" s="129">
        <f>IF('3g CPIH'!R$16="-","-",'3j PAAC PAP'!$G$11*('3g CPIH'!R$16/'3g CPIH'!$G$16))</f>
        <v>26.604325636007829</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3">
      <c r="A107" s="256">
        <v>8</v>
      </c>
      <c r="B107" s="132" t="s">
        <v>349</v>
      </c>
      <c r="C107" s="132" t="s">
        <v>404</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f>IF(T102="-","-",SUM(T99:T105)*'3j PAAC PAP'!$G$29)</f>
        <v>0</v>
      </c>
      <c r="U107" s="129">
        <f>IF(U102="-","-",SUM(U99:U105)*'3j PAAC PAP'!$G$29)</f>
        <v>0</v>
      </c>
      <c r="V107" s="129">
        <f>IF(V102="-","-",SUM(V99:V105)*'3j PAAC PAP'!$G$29)</f>
        <v>0</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3">
      <c r="A108" s="256">
        <v>9</v>
      </c>
      <c r="B108" s="132" t="s">
        <v>388</v>
      </c>
      <c r="C108" s="132" t="s">
        <v>515</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1.5988563381455325</v>
      </c>
      <c r="M108" s="129">
        <f>IF(M102="-","-",SUM(M99:M107)*'3k EBIT'!$E$7)</f>
        <v>1.6539021049154032</v>
      </c>
      <c r="N108" s="129">
        <f>IF(N102="-","-",SUM(N99:N107)*'3k EBIT'!$E$7)</f>
        <v>1.6658404430022073</v>
      </c>
      <c r="O108" s="30"/>
      <c r="P108" s="129">
        <f>IF(P102="-","-",SUM(P99:P107)*'3k EBIT'!$E$7)</f>
        <v>1.6658404430022073</v>
      </c>
      <c r="Q108" s="129">
        <f>IF(Q102="-","-",SUM(Q99:Q107)*'3k EBIT'!$E$7)</f>
        <v>1.7258847870883975</v>
      </c>
      <c r="R108" s="129">
        <f>IF(R102="-","-",SUM(R99:R107)*'3k EBIT'!$E$7)</f>
        <v>1.7320841648452312</v>
      </c>
      <c r="S108" s="129">
        <f>IF(S102="-","-",SUM(S99:S107)*'3k EBIT'!$E$7)</f>
        <v>1.8029120530474683</v>
      </c>
      <c r="T108" s="129">
        <f>IF(T102="-","-",SUM(T99:T107)*'3k EBIT'!$E$7)</f>
        <v>1.7888130548594297</v>
      </c>
      <c r="U108" s="129">
        <f>IF(U102="-","-",SUM(U99:U107)*'3k EBIT'!$E$7)</f>
        <v>1.8311970969323252</v>
      </c>
      <c r="V108" s="129">
        <f>IF(V102="-","-",SUM(V99:V107)*'3k EBIT'!$E$7)</f>
        <v>1.858703830547674</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516</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1.0695879891422835</v>
      </c>
      <c r="M109" s="129">
        <f>IF(M104="-","-",SUM(M99:M102,M104:M108)*'3l HAP'!$E$8)</f>
        <v>1.1162802526364071</v>
      </c>
      <c r="N109" s="129">
        <f>IF(N104="-","-",SUM(N99:N102,N104:N108)*'3l HAP'!$E$8)</f>
        <v>1.1254796808328169</v>
      </c>
      <c r="O109" s="30"/>
      <c r="P109" s="129">
        <f>IF(P104="-","-",SUM(P99:P102,P104:P108)*'3l HAP'!$E$8)</f>
        <v>1.1254796808328169</v>
      </c>
      <c r="Q109" s="129">
        <f>IF(Q104="-","-",SUM(Q99:Q102,Q104:Q108)*'3l HAP'!$E$8)</f>
        <v>1.1642670181826946</v>
      </c>
      <c r="R109" s="129">
        <f>IF(R104="-","-",SUM(R99:R102,R104:R108)*'3l HAP'!$E$8)</f>
        <v>1.1690441261956976</v>
      </c>
      <c r="S109" s="129">
        <f>IF(S104="-","-",SUM(S99:S102,S104:S108)*'3l HAP'!$E$8)</f>
        <v>1.2017123266871306</v>
      </c>
      <c r="T109" s="129">
        <f>IF(T104="-","-",SUM(T99:T102,T104:T108)*'3l HAP'!$E$8)</f>
        <v>1.190847939992006</v>
      </c>
      <c r="U109" s="129">
        <f>IF(U104="-","-",SUM(U99:U102,U104:U108)*'3l HAP'!$E$8)</f>
        <v>1.1941163695273602</v>
      </c>
      <c r="V109" s="129">
        <f>IF(V104="-","-",SUM(V99:V102,V104:V108)*'3l HAP'!$E$8)</f>
        <v>1.2153124706071134</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85.219886817247158</v>
      </c>
      <c r="M110" s="129">
        <f t="shared" si="14"/>
        <v>88.163723503535039</v>
      </c>
      <c r="N110" s="129">
        <f t="shared" si="14"/>
        <v>88.80125625571273</v>
      </c>
      <c r="O110" s="30"/>
      <c r="P110" s="129">
        <f t="shared" ref="P110:Z110" si="15">IF(P104="-","-",SUM(P99:P109))</f>
        <v>88.80125625571273</v>
      </c>
      <c r="Q110" s="129">
        <f t="shared" si="15"/>
        <v>92.000270923837689</v>
      </c>
      <c r="R110" s="129">
        <f t="shared" si="15"/>
        <v>92.331330936912025</v>
      </c>
      <c r="S110" s="129">
        <f t="shared" si="15"/>
        <v>96.091781187224697</v>
      </c>
      <c r="T110" s="129">
        <f t="shared" si="15"/>
        <v>95.338864570823645</v>
      </c>
      <c r="U110" s="129">
        <f t="shared" si="15"/>
        <v>97.572871135414943</v>
      </c>
      <c r="V110" s="129">
        <f t="shared" si="15"/>
        <v>99.041789460369671</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3">
      <c r="A118" s="256">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3">
      <c r="A119" s="256">
        <v>8</v>
      </c>
      <c r="B119" s="135" t="s">
        <v>349</v>
      </c>
      <c r="C119" s="135" t="s">
        <v>404</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3">
      <c r="A120" s="256">
        <v>9</v>
      </c>
      <c r="B120" s="135" t="s">
        <v>388</v>
      </c>
      <c r="C120" s="135" t="s">
        <v>515</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516</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f>IF('3c AA'!W78="-","-",'3c AA'!W78)</f>
        <v>0</v>
      </c>
      <c r="U125" s="129">
        <f>IF('3c AA'!X78="-","-",'3c AA'!X78)</f>
        <v>0</v>
      </c>
      <c r="V125" s="129">
        <f>IF('3c AA'!Y78="-","-",'3c AA'!Y78)</f>
        <v>0</v>
      </c>
      <c r="W125" s="129" t="str">
        <f>IF('3c AA'!Z78="-","-",'3c AA'!Z78)</f>
        <v>-</v>
      </c>
      <c r="X125" s="129" t="str">
        <f>IF('3c AA'!AA78="-","-",'3c AA'!AA78)</f>
        <v>-</v>
      </c>
      <c r="Y125" s="129" t="str">
        <f>IF('3c AA'!AB78="-","-",'3c AA'!AB78)</f>
        <v>-</v>
      </c>
      <c r="Z125" s="129" t="str">
        <f>IF('3c AA'!AC78="-","-",'3c AA'!AC78)</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f>IF('3i SMNCC'!R$59="-","-",'3i SMNCC'!R$59)</f>
        <v>4.3260832188341771</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3">
      <c r="A130" s="256">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f>IF('3g CPIH'!P$16="-","-",'3j PAAC PAP'!$G$11*('3g CPIH'!P$16/'3g CPIH'!$G$16))</f>
        <v>25.983398825831699</v>
      </c>
      <c r="U130" s="129">
        <f>IF('3g CPIH'!Q$16="-","-",'3j PAAC PAP'!$G$11*('3g CPIH'!Q$16/'3g CPIH'!$G$16))</f>
        <v>26.126689628180038</v>
      </c>
      <c r="V130" s="129">
        <f>IF('3g CPIH'!R$16="-","-",'3j PAAC PAP'!$G$11*('3g CPIH'!R$16/'3g CPIH'!$G$16))</f>
        <v>26.604325636007829</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3">
      <c r="A131" s="256">
        <v>8</v>
      </c>
      <c r="B131" s="132" t="s">
        <v>349</v>
      </c>
      <c r="C131" s="132" t="s">
        <v>404</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f>IF(T126="-","-",SUM(T123:T129)*'3j PAAC PAP'!$G$29)</f>
        <v>0</v>
      </c>
      <c r="U131" s="129">
        <f>IF(U126="-","-",SUM(U123:U129)*'3j PAAC PAP'!$G$29)</f>
        <v>0</v>
      </c>
      <c r="V131" s="129">
        <f>IF(V126="-","-",SUM(V123:V129)*'3j PAAC PAP'!$G$29)</f>
        <v>0</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3">
      <c r="A132" s="256">
        <v>9</v>
      </c>
      <c r="B132" s="132" t="s">
        <v>388</v>
      </c>
      <c r="C132" s="132" t="s">
        <v>515</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1.6978268181455327</v>
      </c>
      <c r="M132" s="129">
        <f>IF(M126="-","-",SUM(M123:M131)*'3k EBIT'!$E$7)</f>
        <v>1.7684250889154034</v>
      </c>
      <c r="N132" s="129">
        <f>IF(N126="-","-",SUM(N123:N131)*'3k EBIT'!$E$7)</f>
        <v>1.7803634270022071</v>
      </c>
      <c r="O132" s="30"/>
      <c r="P132" s="129">
        <f>IF(P126="-","-",SUM(P123:P131)*'3k EBIT'!$E$7)</f>
        <v>1.7803634270022071</v>
      </c>
      <c r="Q132" s="129">
        <f>IF(Q126="-","-",SUM(Q123:Q131)*'3k EBIT'!$E$7)</f>
        <v>1.8156651510883974</v>
      </c>
      <c r="R132" s="129">
        <f>IF(R126="-","-",SUM(R123:R131)*'3k EBIT'!$E$7)</f>
        <v>1.8218645288452313</v>
      </c>
      <c r="S132" s="129">
        <f>IF(S126="-","-",SUM(S123:S131)*'3k EBIT'!$E$7)</f>
        <v>1.8651220690474684</v>
      </c>
      <c r="T132" s="129">
        <f>IF(T126="-","-",SUM(T123:T131)*'3k EBIT'!$E$7)</f>
        <v>1.8510230708594293</v>
      </c>
      <c r="U132" s="129">
        <f>IF(U126="-","-",SUM(U123:U131)*'3k EBIT'!$E$7)</f>
        <v>1.8806823369323253</v>
      </c>
      <c r="V132" s="129">
        <f>IF(V126="-","-",SUM(V123:V131)*'3k EBIT'!$E$7)</f>
        <v>1.9081890705476738</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516</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1.0710370159399634</v>
      </c>
      <c r="M133" s="129">
        <f>IF(M128="-","-",SUM(M123:M126,M128:M132)*'3l HAP'!$E$8)</f>
        <v>1.1179569836451511</v>
      </c>
      <c r="N133" s="129">
        <f>IF(N128="-","-",SUM(N123:N126,N128:N132)*'3l HAP'!$E$8)</f>
        <v>1.1271564118415607</v>
      </c>
      <c r="O133" s="30"/>
      <c r="P133" s="129">
        <f>IF(P128="-","-",SUM(P123:P126,P128:P132)*'3l HAP'!$E$8)</f>
        <v>1.1271564118415607</v>
      </c>
      <c r="Q133" s="129">
        <f>IF(Q128="-","-",SUM(Q123:Q126,Q128:Q132)*'3l HAP'!$E$8)</f>
        <v>1.1655814924920187</v>
      </c>
      <c r="R133" s="129">
        <f>IF(R128="-","-",SUM(R123:R126,R128:R132)*'3l HAP'!$E$8)</f>
        <v>1.1703586005050215</v>
      </c>
      <c r="S133" s="129">
        <f>IF(S128="-","-",SUM(S123:S126,S128:S132)*'3l HAP'!$E$8)</f>
        <v>1.2026231435313868</v>
      </c>
      <c r="T133" s="129">
        <f>IF(T128="-","-",SUM(T123:T126,T128:T132)*'3l HAP'!$E$8)</f>
        <v>1.191758756836262</v>
      </c>
      <c r="U133" s="129">
        <f>IF(U128="-","-",SUM(U123:U126,U128:U132)*'3l HAP'!$E$8)</f>
        <v>1.1948408829262001</v>
      </c>
      <c r="V133" s="129">
        <f>IF(V128="-","-",SUM(V123:V126,V128:V132)*'3l HAP'!$E$8)</f>
        <v>1.2160369840059537</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90.430306324044849</v>
      </c>
      <c r="M134" s="129">
        <f t="shared" si="18"/>
        <v>94.192923218543811</v>
      </c>
      <c r="N134" s="129">
        <f t="shared" si="18"/>
        <v>94.830455970721445</v>
      </c>
      <c r="O134" s="30"/>
      <c r="P134" s="129">
        <f t="shared" ref="P134:Z134" si="19">IF(P128="-","-",SUM(P123:P133))</f>
        <v>94.830455970721445</v>
      </c>
      <c r="Q134" s="129">
        <f t="shared" si="19"/>
        <v>96.726865762147</v>
      </c>
      <c r="R134" s="129">
        <f t="shared" si="19"/>
        <v>97.057925775221349</v>
      </c>
      <c r="S134" s="129">
        <f t="shared" si="19"/>
        <v>99.366902020068963</v>
      </c>
      <c r="T134" s="129">
        <f t="shared" si="19"/>
        <v>98.613985403667883</v>
      </c>
      <c r="U134" s="129">
        <f t="shared" si="19"/>
        <v>100.17808088881378</v>
      </c>
      <c r="V134" s="129">
        <f t="shared" si="19"/>
        <v>101.64699921376851</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 customHeight="1" x14ac:dyDescent="0.3">
      <c r="A142" s="256">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3">
      <c r="A143" s="256">
        <v>8</v>
      </c>
      <c r="B143" s="135" t="s">
        <v>349</v>
      </c>
      <c r="C143" s="135" t="s">
        <v>404</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3">
      <c r="A144" s="256">
        <v>9</v>
      </c>
      <c r="B144" s="135" t="s">
        <v>388</v>
      </c>
      <c r="C144" s="135" t="s">
        <v>515</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516</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f>IF('3c AA'!W80="-","-",'3c AA'!W80)</f>
        <v>0</v>
      </c>
      <c r="U149" s="129">
        <f>IF('3c AA'!X80="-","-",'3c AA'!X80)</f>
        <v>0</v>
      </c>
      <c r="V149" s="129">
        <f>IF('3c AA'!Y80="-","-",'3c AA'!Y80)</f>
        <v>0</v>
      </c>
      <c r="W149" s="129" t="str">
        <f>IF('3c AA'!Z80="-","-",'3c AA'!Z80)</f>
        <v>-</v>
      </c>
      <c r="X149" s="129" t="str">
        <f>IF('3c AA'!AA80="-","-",'3c AA'!AA80)</f>
        <v>-</v>
      </c>
      <c r="Y149" s="129" t="str">
        <f>IF('3c AA'!AB80="-","-",'3c AA'!AB80)</f>
        <v>-</v>
      </c>
      <c r="Z149" s="129" t="str">
        <f>IF('3c AA'!AC80="-","-",'3c AA'!AC80)</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f>IF('3i SMNCC'!R$59="-","-",'3i SMNCC'!R$59)</f>
        <v>4.3260832188341771</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3">
      <c r="A154" s="256">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f>IF('3g CPIH'!P$16="-","-",'3j PAAC PAP'!$G$11*('3g CPIH'!P$16/'3g CPIH'!$G$16))</f>
        <v>25.983398825831699</v>
      </c>
      <c r="U154" s="129">
        <f>IF('3g CPIH'!Q$16="-","-",'3j PAAC PAP'!$G$11*('3g CPIH'!Q$16/'3g CPIH'!$G$16))</f>
        <v>26.126689628180038</v>
      </c>
      <c r="V154" s="129">
        <f>IF('3g CPIH'!R$16="-","-",'3j PAAC PAP'!$G$11*('3g CPIH'!R$16/'3g CPIH'!$G$16))</f>
        <v>26.604325636007829</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3">
      <c r="A155" s="256">
        <v>8</v>
      </c>
      <c r="B155" s="132" t="s">
        <v>349</v>
      </c>
      <c r="C155" s="132" t="s">
        <v>404</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f>IF(T150="-","-",SUM(T147:T153)*'3j PAAC PAP'!$G$29)</f>
        <v>0</v>
      </c>
      <c r="U155" s="129">
        <f>IF(U150="-","-",SUM(U147:U153)*'3j PAAC PAP'!$G$29)</f>
        <v>0</v>
      </c>
      <c r="V155" s="129">
        <f>IF(V150="-","-",SUM(V147:V153)*'3j PAAC PAP'!$G$29)</f>
        <v>0</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3">
      <c r="A156" s="256">
        <v>9</v>
      </c>
      <c r="B156" s="132" t="s">
        <v>388</v>
      </c>
      <c r="C156" s="132" t="s">
        <v>515</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1.7451912621455323</v>
      </c>
      <c r="M156" s="129">
        <f>IF(M150="-","-",SUM(M147:M155)*'3k EBIT'!$E$7)</f>
        <v>1.8108410089154034</v>
      </c>
      <c r="N156" s="129">
        <f>IF(N150="-","-",SUM(N147:N155)*'3k EBIT'!$E$7)</f>
        <v>1.8227793470022071</v>
      </c>
      <c r="O156" s="30"/>
      <c r="P156" s="129">
        <f>IF(P150="-","-",SUM(P147:P155)*'3k EBIT'!$E$7)</f>
        <v>1.8227793470022071</v>
      </c>
      <c r="Q156" s="129">
        <f>IF(Q150="-","-",SUM(Q147:Q155)*'3k EBIT'!$E$7)</f>
        <v>1.9153425630883976</v>
      </c>
      <c r="R156" s="129">
        <f>IF(R150="-","-",SUM(R147:R155)*'3k EBIT'!$E$7)</f>
        <v>1.9215419408452314</v>
      </c>
      <c r="S156" s="129">
        <f>IF(S150="-","-",SUM(S147:S155)*'3k EBIT'!$E$7)</f>
        <v>2.0361996130474682</v>
      </c>
      <c r="T156" s="129">
        <f>IF(T150="-","-",SUM(T147:T155)*'3k EBIT'!$E$7)</f>
        <v>2.0221006148594292</v>
      </c>
      <c r="U156" s="129">
        <f>IF(U150="-","-",SUM(U147:U155)*'3k EBIT'!$E$7)</f>
        <v>2.0093439609323256</v>
      </c>
      <c r="V156" s="129">
        <f>IF(V150="-","-",SUM(V147:V155)*'3k EBIT'!$E$7)</f>
        <v>2.0368506945476739</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516</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1.0717304787645674</v>
      </c>
      <c r="M157" s="129">
        <f>IF(M152="-","-",SUM(M147:M150,M152:M156)*'3l HAP'!$E$8)</f>
        <v>1.1185779951298711</v>
      </c>
      <c r="N157" s="129">
        <f>IF(N152="-","-",SUM(N147:N150,N152:N156)*'3l HAP'!$E$8)</f>
        <v>1.1277774233262807</v>
      </c>
      <c r="O157" s="30"/>
      <c r="P157" s="129">
        <f>IF(P152="-","-",SUM(P147:P150,P152:P156)*'3l HAP'!$E$8)</f>
        <v>1.1277774233262807</v>
      </c>
      <c r="Q157" s="129">
        <f>IF(Q152="-","-",SUM(Q147:Q150,Q152:Q156)*'3l HAP'!$E$8)</f>
        <v>1.1670408694811107</v>
      </c>
      <c r="R157" s="129">
        <f>IF(R152="-","-",SUM(R147:R150,R152:R156)*'3l HAP'!$E$8)</f>
        <v>1.1718179774941138</v>
      </c>
      <c r="S157" s="129">
        <f>IF(S152="-","-",SUM(S147:S150,S152:S156)*'3l HAP'!$E$8)</f>
        <v>1.2051278898530906</v>
      </c>
      <c r="T157" s="129">
        <f>IF(T152="-","-",SUM(T147:T150,T152:T156)*'3l HAP'!$E$8)</f>
        <v>1.1942635031579658</v>
      </c>
      <c r="U157" s="129">
        <f>IF(U152="-","-",SUM(U147:U150,U152:U156)*'3l HAP'!$E$8)</f>
        <v>1.1967246177631841</v>
      </c>
      <c r="V157" s="129">
        <f>IF(V152="-","-",SUM(V147:V150,V152:V156)*'3l HAP'!$E$8)</f>
        <v>1.2179207188429377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92.923864230869441</v>
      </c>
      <c r="M158" s="129">
        <f t="shared" si="22"/>
        <v>96.425960150028516</v>
      </c>
      <c r="N158" s="129">
        <f t="shared" si="22"/>
        <v>97.063492902206178</v>
      </c>
      <c r="O158" s="30"/>
      <c r="P158" s="129">
        <f t="shared" ref="P158:Z158" si="23">IF(P152="-","-",SUM(P147:P157))</f>
        <v>97.063492902206178</v>
      </c>
      <c r="Q158" s="129">
        <f t="shared" si="23"/>
        <v>101.9745025511361</v>
      </c>
      <c r="R158" s="129">
        <f t="shared" si="23"/>
        <v>102.30556256421045</v>
      </c>
      <c r="S158" s="129">
        <f t="shared" si="23"/>
        <v>108.37348431039067</v>
      </c>
      <c r="T158" s="129">
        <f t="shared" si="23"/>
        <v>107.62056769398959</v>
      </c>
      <c r="U158" s="129">
        <f t="shared" si="23"/>
        <v>106.95162624765076</v>
      </c>
      <c r="V158" s="129">
        <f t="shared" si="23"/>
        <v>108.42054457260549</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25" x14ac:dyDescent="0.3">
      <c r="A166" s="256">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3">
      <c r="A167" s="256">
        <v>8</v>
      </c>
      <c r="B167" s="135" t="s">
        <v>349</v>
      </c>
      <c r="C167" s="135" t="s">
        <v>404</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3">
      <c r="A168" s="256">
        <v>9</v>
      </c>
      <c r="B168" s="135" t="s">
        <v>388</v>
      </c>
      <c r="C168" s="135" t="s">
        <v>515</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516</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f>IF('3c AA'!W82="-","-",'3c AA'!W82)</f>
        <v>0</v>
      </c>
      <c r="U173" s="129">
        <f>IF('3c AA'!X82="-","-",'3c AA'!X82)</f>
        <v>0</v>
      </c>
      <c r="V173" s="129">
        <f>IF('3c AA'!Y82="-","-",'3c AA'!Y82)</f>
        <v>0</v>
      </c>
      <c r="W173" s="129" t="str">
        <f>IF('3c AA'!Z82="-","-",'3c AA'!Z82)</f>
        <v>-</v>
      </c>
      <c r="X173" s="129" t="str">
        <f>IF('3c AA'!AA82="-","-",'3c AA'!AA82)</f>
        <v>-</v>
      </c>
      <c r="Y173" s="129" t="str">
        <f>IF('3c AA'!AB82="-","-",'3c AA'!AB82)</f>
        <v>-</v>
      </c>
      <c r="Z173" s="129" t="str">
        <f>IF('3c AA'!AC82="-","-",'3c AA'!AC82)</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f>IF('3i SMNCC'!R$59="-","-",'3i SMNCC'!R$59)</f>
        <v>4.3260832188341771</v>
      </c>
      <c r="W177" s="129" t="str">
        <f>IF('3i SMNCC'!S$59="-","-",'3i SMNCC'!S$59)</f>
        <v>-</v>
      </c>
      <c r="X177" s="129" t="str">
        <f>IF('3i SMNCC'!T$59="-","-",'3i SMNCC'!T$59)</f>
        <v>-</v>
      </c>
      <c r="Y177" s="129" t="str">
        <f>IF('3i SMNCC'!U$59="-","-",'3i SMNCC'!U$59)</f>
        <v>-</v>
      </c>
      <c r="Z177" s="129" t="str">
        <f>IF('3i SMNCC'!V$59="-","-",'3i SMNCC'!V$59)</f>
        <v>-</v>
      </c>
      <c r="AA177" s="28"/>
    </row>
    <row r="178" spans="1:27" s="29" customFormat="1" ht="12.4" customHeight="1" x14ac:dyDescent="0.3">
      <c r="A178" s="256">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f>IF('3g CPIH'!P$16="-","-",'3j PAAC PAP'!$G$11*('3g CPIH'!P$16/'3g CPIH'!$G$16))</f>
        <v>25.983398825831699</v>
      </c>
      <c r="U178" s="129">
        <f>IF('3g CPIH'!Q$16="-","-",'3j PAAC PAP'!$G$11*('3g CPIH'!Q$16/'3g CPIH'!$G$16))</f>
        <v>26.126689628180038</v>
      </c>
      <c r="V178" s="129">
        <f>IF('3g CPIH'!R$16="-","-",'3j PAAC PAP'!$G$11*('3g CPIH'!R$16/'3g CPIH'!$G$16))</f>
        <v>26.604325636007829</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3">
      <c r="A179" s="256">
        <v>8</v>
      </c>
      <c r="B179" s="132" t="s">
        <v>349</v>
      </c>
      <c r="C179" s="132" t="s">
        <v>404</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f>IF(T174="-","-",SUM(T171:T177)*'3j PAAC PAP'!$G$29)</f>
        <v>0</v>
      </c>
      <c r="U179" s="129">
        <f>IF(U174="-","-",SUM(U171:U177)*'3j PAAC PAP'!$G$29)</f>
        <v>0</v>
      </c>
      <c r="V179" s="129">
        <f>IF(V174="-","-",SUM(V171:V177)*'3j PAAC PAP'!$G$29)</f>
        <v>0</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35">
      <c r="A180" s="256">
        <v>9</v>
      </c>
      <c r="B180" s="132" t="s">
        <v>388</v>
      </c>
      <c r="C180" s="178" t="s">
        <v>515</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1.9608055221455323</v>
      </c>
      <c r="M180" s="129">
        <f>IF(M174="-","-",SUM(M171:M179)*'3k EBIT'!$E$7)</f>
        <v>2.0116096969154036</v>
      </c>
      <c r="N180" s="129">
        <f>IF(N174="-","-",SUM(N171:N179)*'3k EBIT'!$E$7)</f>
        <v>2.0235480350022073</v>
      </c>
      <c r="O180" s="30"/>
      <c r="P180" s="129">
        <f>IF(P174="-","-",SUM(P171:P179)*'3k EBIT'!$E$7)</f>
        <v>2.0235480350022073</v>
      </c>
      <c r="Q180" s="129">
        <f>IF(Q174="-","-",SUM(Q171:Q179)*'3k EBIT'!$E$7)</f>
        <v>1.9789664430883975</v>
      </c>
      <c r="R180" s="129">
        <f>IF(R174="-","-",SUM(R171:R179)*'3k EBIT'!$E$7)</f>
        <v>1.9851658208452314</v>
      </c>
      <c r="S180" s="129">
        <f>IF(S174="-","-",SUM(S171:S179)*'3k EBIT'!$E$7)</f>
        <v>2.0298372250474683</v>
      </c>
      <c r="T180" s="129">
        <f>IF(T174="-","-",SUM(T171:T179)*'3k EBIT'!$E$7)</f>
        <v>2.0157382268594297</v>
      </c>
      <c r="U180" s="129">
        <f>IF(U174="-","-",SUM(U171:U179)*'3k EBIT'!$E$7)</f>
        <v>2.046811356932325</v>
      </c>
      <c r="V180" s="129">
        <f>IF(V174="-","-",SUM(V171:V179)*'3k EBIT'!$E$7)</f>
        <v>2.0743180905476737</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516</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1.0748872871452273</v>
      </c>
      <c r="M181" s="129">
        <f>IF(M176="-","-",SUM(M171:M174,M176:M180)*'3l HAP'!$E$8)</f>
        <v>1.1215174494908791</v>
      </c>
      <c r="N181" s="129">
        <f>IF(N176="-","-",SUM(N171:N174,N176:N180)*'3l HAP'!$E$8)</f>
        <v>1.1307168776872887</v>
      </c>
      <c r="O181" s="30"/>
      <c r="P181" s="129">
        <f>IF(P176="-","-",SUM(P171:P174,P176:P180)*'3l HAP'!$E$8)</f>
        <v>1.1307168776872887</v>
      </c>
      <c r="Q181" s="129">
        <f>IF(Q176="-","-",SUM(Q171:Q174,Q176:Q180)*'3l HAP'!$E$8)</f>
        <v>1.1679723867081906</v>
      </c>
      <c r="R181" s="129">
        <f>IF(R176="-","-",SUM(R171:R174,R176:R180)*'3l HAP'!$E$8)</f>
        <v>1.1727494947211936</v>
      </c>
      <c r="S181" s="129">
        <f>IF(S176="-","-",SUM(S171:S174,S176:S180)*'3l HAP'!$E$8)</f>
        <v>1.2050347381303828</v>
      </c>
      <c r="T181" s="129">
        <f>IF(T176="-","-",SUM(T171:T174,T176:T180)*'3l HAP'!$E$8)</f>
        <v>1.194170351435258</v>
      </c>
      <c r="U181" s="129">
        <f>IF(U176="-","-",SUM(U171:U174,U176:U180)*'3l HAP'!$E$8)</f>
        <v>1.1972731779080201</v>
      </c>
      <c r="V181" s="129">
        <f>IF(V176="-","-",SUM(V171:V174,V176:V180)*'3l HAP'!$E$8)</f>
        <v>1.2184692789877736</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104.2751352992501</v>
      </c>
      <c r="M182" s="129">
        <f t="shared" si="26"/>
        <v>106.99566829238952</v>
      </c>
      <c r="N182" s="129">
        <f t="shared" si="26"/>
        <v>107.6332010445672</v>
      </c>
      <c r="O182" s="30"/>
      <c r="P182" s="129">
        <f t="shared" ref="P182:Z182" si="27">IF(P176="-","-",SUM(P171:P181))</f>
        <v>107.6332010445672</v>
      </c>
      <c r="Q182" s="129">
        <f t="shared" si="27"/>
        <v>105.32405794836316</v>
      </c>
      <c r="R182" s="129">
        <f t="shared" si="27"/>
        <v>105.65511796143751</v>
      </c>
      <c r="S182" s="129">
        <f t="shared" si="27"/>
        <v>108.03852877066795</v>
      </c>
      <c r="T182" s="129">
        <f t="shared" si="27"/>
        <v>107.28561215426689</v>
      </c>
      <c r="U182" s="129">
        <f t="shared" si="27"/>
        <v>108.92414220379558</v>
      </c>
      <c r="V182" s="129">
        <f t="shared" si="27"/>
        <v>110.39306052875033</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f>'3d PC'!V64</f>
        <v>6.9829560851947949</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3">
      <c r="A22" s="256"/>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3">
      <c r="A23" s="256"/>
      <c r="B23" s="135" t="s">
        <v>349</v>
      </c>
      <c r="C23" s="135" t="s">
        <v>404</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3">
      <c r="A24" s="256"/>
      <c r="B24" s="135" t="s">
        <v>388</v>
      </c>
      <c r="C24" s="135" t="s">
        <v>515</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516</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t="str">
        <f t="shared" si="0"/>
        <v>-</v>
      </c>
      <c r="X26" s="38" t="str">
        <f t="shared" si="0"/>
        <v>-</v>
      </c>
      <c r="Y26" s="38" t="str">
        <f t="shared" si="0"/>
        <v>-</v>
      </c>
      <c r="Z26" s="38" t="str">
        <f t="shared" si="0"/>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f>IF('3c AA'!W238="-","-",'3c AA'!W238)</f>
        <v>0</v>
      </c>
      <c r="U29" s="129">
        <f>IF('3c AA'!X238="-","-",'3c AA'!X238)</f>
        <v>0</v>
      </c>
      <c r="V29" s="129">
        <f>IF('3c AA'!Y238="-","-",'3c AA'!Y238)</f>
        <v>0</v>
      </c>
      <c r="W29" s="129" t="str">
        <f>IF('3c AA'!Z238="-","-",'3c AA'!Z238)</f>
        <v>-</v>
      </c>
      <c r="X29" s="129" t="str">
        <f>IF('3c AA'!AA238="-","-",'3c AA'!AA238)</f>
        <v>-</v>
      </c>
      <c r="Y29" s="129" t="str">
        <f>IF('3c AA'!AB238="-","-",'3c AA'!AB238)</f>
        <v>-</v>
      </c>
      <c r="Z29" s="129" t="str">
        <f>IF('3c AA'!AC238="-","-",'3c AA'!AC238)</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f>'3d PC'!V64</f>
        <v>6.9829560851947949</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SMNCC'!G$60="-","-",'3i SMNCC'!G$60)</f>
        <v>0</v>
      </c>
      <c r="L33" s="129">
        <f>IF('3i SMNCC'!H$60="-","-",'3i SMNCC'!H$60)</f>
        <v>-0.10239413454660828</v>
      </c>
      <c r="M33" s="129">
        <f>IF('3i SMNCC'!I$60="-","-",'3i SMNCC'!I$60)</f>
        <v>1.3107897268148032</v>
      </c>
      <c r="N33" s="129">
        <f>IF('3i SMNCC'!J$60="-","-",'3i SMNCC'!J$60)</f>
        <v>1.3561024854837453</v>
      </c>
      <c r="O33" s="30"/>
      <c r="P33" s="129">
        <f>IF('3i SMNCC'!L$60="-","-",'3i SMNCC'!L$60)</f>
        <v>1.3561024854837453</v>
      </c>
      <c r="Q33" s="129">
        <f>IF('3i SMNCC'!M$60="-","-",'3i SMNCC'!M$60)</f>
        <v>2.7190896886881828</v>
      </c>
      <c r="R33" s="129">
        <f>IF('3i SMNCC'!N$60="-","-",'3i SMNCC'!N$60)</f>
        <v>2.5445731212335492</v>
      </c>
      <c r="S33" s="129">
        <f>IF('3i SMNCC'!O$60="-","-",'3i SMNCC'!O$60)</f>
        <v>3.7238675166956514</v>
      </c>
      <c r="T33" s="129">
        <f>IF('3i SMNCC'!P$60="-","-",'3i SMNCC'!P$60)</f>
        <v>3.2317970151566944</v>
      </c>
      <c r="U33" s="129">
        <f>IF('3i SMNCC'!Q$60="-","-",'3i SMNCC'!Q$60)</f>
        <v>3.0490377355812108</v>
      </c>
      <c r="V33" s="129">
        <f>IF('3i SMNCC'!R$60="-","-",'3i SMNCC'!R$60)</f>
        <v>-2.8755928274026386</v>
      </c>
      <c r="W33" s="129" t="str">
        <f>IF('3i SMNCC'!S$60="-","-",'3i SMNCC'!S$60)</f>
        <v>-</v>
      </c>
      <c r="X33" s="129" t="str">
        <f>IF('3i SMNCC'!T$60="-","-",'3i SMNCC'!T$60)</f>
        <v>-</v>
      </c>
      <c r="Y33" s="129" t="str">
        <f>IF('3i SMNCC'!U$60="-","-",'3i SMNCC'!U$60)</f>
        <v>-</v>
      </c>
      <c r="Z33" s="129" t="str">
        <f>IF('3i SMNCC'!V$60="-","-",'3i SMNCC'!V$60)</f>
        <v>-</v>
      </c>
      <c r="AA33" s="28"/>
    </row>
    <row r="34" spans="1:27" s="29" customFormat="1" ht="11.25" x14ac:dyDescent="0.3">
      <c r="A34" s="256"/>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f>IF('3g CPIH'!P$16="-","-",'3j PAAC PAP'!$G$23*('3g CPIH'!P$16/'3g CPIH'!$G$16))</f>
        <v>42.223023091976515</v>
      </c>
      <c r="U34" s="129">
        <f>IF('3g CPIH'!Q$16="-","-",'3j PAAC PAP'!$G$23*('3g CPIH'!Q$16/'3g CPIH'!$G$16))</f>
        <v>42.455870645792565</v>
      </c>
      <c r="V34" s="129">
        <f>IF('3g CPIH'!R$16="-","-",'3j PAAC PAP'!$G$23*('3g CPIH'!R$16/'3g CPIH'!$G$16))</f>
        <v>43.232029158512731</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3">
      <c r="A35" s="256"/>
      <c r="B35" s="132" t="s">
        <v>349</v>
      </c>
      <c r="C35" s="132" t="s">
        <v>404</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f>IF(T30="-","-",SUM(T27:T33)*'3j PAAC PAP'!$G$41)</f>
        <v>0</v>
      </c>
      <c r="U35" s="129">
        <f>IF(U30="-","-",SUM(U27:U33)*'3j PAAC PAP'!$G$41)</f>
        <v>0</v>
      </c>
      <c r="V35" s="129">
        <f>IF(V30="-","-",SUM(V27:V33)*'3j PAAC PAP'!$G$41)</f>
        <v>0</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3">
      <c r="A36" s="256"/>
      <c r="B36" s="132" t="s">
        <v>388</v>
      </c>
      <c r="C36" s="132" t="s">
        <v>515</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2.1795568849503861</v>
      </c>
      <c r="M36" s="129">
        <f>IF(M30="-","-",SUM(M27:M35)*'3k EBIT'!$E$11)</f>
        <v>2.2446744028704719</v>
      </c>
      <c r="N36" s="129">
        <f>IF(N30="-","-",SUM(N27:N35)*'3k EBIT'!$E$11)</f>
        <v>2.2633936210989636</v>
      </c>
      <c r="O36" s="30"/>
      <c r="P36" s="129">
        <f>IF(P30="-","-",SUM(P27:P35)*'3k EBIT'!$E$11)</f>
        <v>2.2633936210989636</v>
      </c>
      <c r="Q36" s="129">
        <f>IF(Q30="-","-",SUM(Q27:Q35)*'3k EBIT'!$E$11)</f>
        <v>2.3168217242077791</v>
      </c>
      <c r="R36" s="129">
        <f>IF(R30="-","-",SUM(R27:R35)*'3k EBIT'!$E$11)</f>
        <v>2.3276183150087935</v>
      </c>
      <c r="S36" s="129">
        <f>IF(S30="-","-",SUM(S27:S35)*'3k EBIT'!$E$11)</f>
        <v>2.3655648117716734</v>
      </c>
      <c r="T36" s="129">
        <f>IF(T30="-","-",SUM(T27:T35)*'3k EBIT'!$E$11)</f>
        <v>2.3559741078194558</v>
      </c>
      <c r="U36" s="129">
        <f>IF(U30="-","-",SUM(U27:U35)*'3k EBIT'!$E$11)</f>
        <v>2.3654859215535939</v>
      </c>
      <c r="V36" s="129">
        <f>IF(V30="-","-",SUM(V27:V35)*'3k EBIT'!$E$11)</f>
        <v>2.2879451005225158</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516</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1.6795199564045309</v>
      </c>
      <c r="M37" s="129">
        <f>IF(M32="-","-",SUM(M27:M30,M32:M36)*'3l HAP'!$E$12)</f>
        <v>1.729698124092411</v>
      </c>
      <c r="N37" s="129">
        <f>IF(N32="-","-",SUM(N27:N30,N32:N36)*'3l HAP'!$E$12)</f>
        <v>1.7441227536123509</v>
      </c>
      <c r="O37" s="30"/>
      <c r="P37" s="129">
        <f>IF(P32="-","-",SUM(P27:P30,P32:P36)*'3l HAP'!$E$12)</f>
        <v>1.7441227536123509</v>
      </c>
      <c r="Q37" s="129">
        <f>IF(Q32="-","-",SUM(Q27:Q30,Q32:Q36)*'3l HAP'!$E$12)</f>
        <v>1.7852933080602276</v>
      </c>
      <c r="R37" s="129">
        <f>IF(R32="-","-",SUM(R27:R30,R32:R36)*'3l HAP'!$E$12)</f>
        <v>1.7936129301983992</v>
      </c>
      <c r="S37" s="129">
        <f>IF(S32="-","-",SUM(S27:S30,S32:S36)*'3l HAP'!$E$12)</f>
        <v>1.8228536896522858</v>
      </c>
      <c r="T37" s="129">
        <f>IF(T32="-","-",SUM(T27:T30,T32:T36)*'3l HAP'!$E$12)</f>
        <v>1.8154632981488843</v>
      </c>
      <c r="U37" s="129">
        <f>IF(U32="-","-",SUM(U27:U30,U32:U36)*'3l HAP'!$E$12)</f>
        <v>1.8227928985361903</v>
      </c>
      <c r="V37" s="129">
        <f>IF(V32="-","-",SUM(V27:V30,V32:V36)*'3l HAP'!$E$12)</f>
        <v>1.7630415989684103</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116.3929928342497</v>
      </c>
      <c r="M38" s="129">
        <f t="shared" si="1"/>
        <v>119.87040737157626</v>
      </c>
      <c r="N38" s="129">
        <f t="shared" si="1"/>
        <v>120.87005360617371</v>
      </c>
      <c r="O38" s="30"/>
      <c r="P38" s="129">
        <f t="shared" si="1"/>
        <v>120.87005360617371</v>
      </c>
      <c r="Q38" s="129">
        <f t="shared" si="1"/>
        <v>123.7232284258956</v>
      </c>
      <c r="R38" s="129">
        <f t="shared" si="1"/>
        <v>124.29978943442619</v>
      </c>
      <c r="S38" s="129">
        <f t="shared" si="1"/>
        <v>126.32621340908989</v>
      </c>
      <c r="T38" s="129">
        <f t="shared" si="1"/>
        <v>125.81404933386258</v>
      </c>
      <c r="U38" s="129">
        <f t="shared" si="1"/>
        <v>126.3220005029478</v>
      </c>
      <c r="V38" s="129">
        <f t="shared" si="1"/>
        <v>122.18115504534573</v>
      </c>
      <c r="W38" s="129" t="str">
        <f t="shared" si="1"/>
        <v>-</v>
      </c>
      <c r="X38" s="129" t="str">
        <f t="shared" si="1"/>
        <v>-</v>
      </c>
      <c r="Y38" s="129" t="str">
        <f t="shared" si="1"/>
        <v>-</v>
      </c>
      <c r="Z38" s="129" t="str">
        <f t="shared" si="1"/>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f>'3d PC'!V64</f>
        <v>6.9829560851947949</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t="str">
        <f>IF('3i SMNCC'!S$60="-","-",'3i SMNCC'!S$60)</f>
        <v>-</v>
      </c>
      <c r="X45" s="38" t="str">
        <f>IF('3i SMNCC'!T$60="-","-",'3i SMNCC'!T$60)</f>
        <v>-</v>
      </c>
      <c r="Y45" s="38" t="str">
        <f>IF('3i SMNCC'!U$60="-","-",'3i SMNCC'!U$60)</f>
        <v>-</v>
      </c>
      <c r="Z45" s="38" t="str">
        <f>IF('3i SMNCC'!V$60="-","-",'3i SMNCC'!V$60)</f>
        <v>-</v>
      </c>
      <c r="AA45" s="28"/>
    </row>
    <row r="46" spans="1:27" s="29" customFormat="1" ht="11.25" x14ac:dyDescent="0.3">
      <c r="A46" s="256"/>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3">
      <c r="A47" s="256"/>
      <c r="B47" s="135" t="s">
        <v>349</v>
      </c>
      <c r="C47" s="135" t="s">
        <v>404</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3">
      <c r="A48" s="256"/>
      <c r="B48" s="135" t="s">
        <v>388</v>
      </c>
      <c r="C48" s="135" t="s">
        <v>515</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516</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t="str">
        <f t="shared" si="2"/>
        <v>-</v>
      </c>
      <c r="X50" s="38" t="str">
        <f t="shared" si="2"/>
        <v>-</v>
      </c>
      <c r="Y50" s="38" t="str">
        <f t="shared" si="2"/>
        <v>-</v>
      </c>
      <c r="Z50" s="38" t="str">
        <f t="shared" si="2"/>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f>IF('3c AA'!W240="-","-",'3c AA'!W240)</f>
        <v>0</v>
      </c>
      <c r="U53" s="129">
        <f>IF('3c AA'!X240="-","-",'3c AA'!X240)</f>
        <v>0</v>
      </c>
      <c r="V53" s="129">
        <f>IF('3c AA'!Y240="-","-",'3c AA'!Y240)</f>
        <v>0</v>
      </c>
      <c r="W53" s="129" t="str">
        <f>IF('3c AA'!Z240="-","-",'3c AA'!Z240)</f>
        <v>-</v>
      </c>
      <c r="X53" s="129" t="str">
        <f>IF('3c AA'!AA240="-","-",'3c AA'!AA240)</f>
        <v>-</v>
      </c>
      <c r="Y53" s="129" t="str">
        <f>IF('3c AA'!AB240="-","-",'3c AA'!AB240)</f>
        <v>-</v>
      </c>
      <c r="Z53" s="129" t="str">
        <f>IF('3c AA'!AC240="-","-",'3c AA'!AC240)</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f>'3d PC'!V64</f>
        <v>6.9829560851947949</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SMNCC'!G$60="-","-",'3i SMNCC'!G$60)</f>
        <v>0</v>
      </c>
      <c r="L57" s="129">
        <f>IF('3i SMNCC'!H$60="-","-",'3i SMNCC'!H$60)</f>
        <v>-0.10239413454660828</v>
      </c>
      <c r="M57" s="129">
        <f>IF('3i SMNCC'!I$60="-","-",'3i SMNCC'!I$60)</f>
        <v>1.3107897268148032</v>
      </c>
      <c r="N57" s="129">
        <f>IF('3i SMNCC'!J$60="-","-",'3i SMNCC'!J$60)</f>
        <v>1.3561024854837453</v>
      </c>
      <c r="O57" s="30"/>
      <c r="P57" s="129">
        <f>IF('3i SMNCC'!L$60="-","-",'3i SMNCC'!L$60)</f>
        <v>1.3561024854837453</v>
      </c>
      <c r="Q57" s="129">
        <f>IF('3i SMNCC'!M$60="-","-",'3i SMNCC'!M$60)</f>
        <v>2.7190896886881828</v>
      </c>
      <c r="R57" s="129">
        <f>IF('3i SMNCC'!N$60="-","-",'3i SMNCC'!N$60)</f>
        <v>2.5445731212335492</v>
      </c>
      <c r="S57" s="129">
        <f>IF('3i SMNCC'!O$60="-","-",'3i SMNCC'!O$60)</f>
        <v>3.7238675166956514</v>
      </c>
      <c r="T57" s="129">
        <f>IF('3i SMNCC'!P$60="-","-",'3i SMNCC'!P$60)</f>
        <v>3.2317970151566944</v>
      </c>
      <c r="U57" s="129">
        <f>IF('3i SMNCC'!Q$60="-","-",'3i SMNCC'!Q$60)</f>
        <v>3.0490377355812108</v>
      </c>
      <c r="V57" s="129">
        <f>IF('3i SMNCC'!R$60="-","-",'3i SMNCC'!R$60)</f>
        <v>-2.8755928274026386</v>
      </c>
      <c r="W57" s="129" t="str">
        <f>IF('3i SMNCC'!S$60="-","-",'3i SMNCC'!S$60)</f>
        <v>-</v>
      </c>
      <c r="X57" s="129" t="str">
        <f>IF('3i SMNCC'!T$60="-","-",'3i SMNCC'!T$60)</f>
        <v>-</v>
      </c>
      <c r="Y57" s="129" t="str">
        <f>IF('3i SMNCC'!U$60="-","-",'3i SMNCC'!U$60)</f>
        <v>-</v>
      </c>
      <c r="Z57" s="129" t="str">
        <f>IF('3i SMNCC'!V$60="-","-",'3i SMNCC'!V$60)</f>
        <v>-</v>
      </c>
      <c r="AA57" s="28"/>
    </row>
    <row r="58" spans="1:27" s="29" customFormat="1" ht="12.4" customHeight="1" x14ac:dyDescent="0.3">
      <c r="A58" s="256"/>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f>IF('3g CPIH'!P$16="-","-",'3j PAAC PAP'!$G$23*('3g CPIH'!P$16/'3g CPIH'!$G$16))</f>
        <v>42.223023091976515</v>
      </c>
      <c r="U58" s="129">
        <f>IF('3g CPIH'!Q$16="-","-",'3j PAAC PAP'!$G$23*('3g CPIH'!Q$16/'3g CPIH'!$G$16))</f>
        <v>42.455870645792565</v>
      </c>
      <c r="V58" s="129">
        <f>IF('3g CPIH'!R$16="-","-",'3j PAAC PAP'!$G$23*('3g CPIH'!R$16/'3g CPIH'!$G$16))</f>
        <v>43.232029158512731</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3">
      <c r="A59" s="256"/>
      <c r="B59" s="132" t="s">
        <v>349</v>
      </c>
      <c r="C59" s="132" t="s">
        <v>404</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f>IF(T54="-","-",SUM(T51:T57)*'3j PAAC PAP'!$G$41)</f>
        <v>0</v>
      </c>
      <c r="U59" s="129">
        <f>IF(U54="-","-",SUM(U51:U57)*'3j PAAC PAP'!$G$41)</f>
        <v>0</v>
      </c>
      <c r="V59" s="129">
        <f>IF(V54="-","-",SUM(V51:V57)*'3j PAAC PAP'!$G$41)</f>
        <v>0</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3">
      <c r="A60" s="256"/>
      <c r="B60" s="132" t="s">
        <v>388</v>
      </c>
      <c r="C60" s="132" t="s">
        <v>515</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2.1795568849503861</v>
      </c>
      <c r="M60" s="129">
        <f>IF(M54="-","-",SUM(M51:M59)*'3k EBIT'!$E$11)</f>
        <v>2.2446744028704719</v>
      </c>
      <c r="N60" s="129">
        <f>IF(N54="-","-",SUM(N51:N59)*'3k EBIT'!$E$11)</f>
        <v>2.2633936210989636</v>
      </c>
      <c r="O60" s="30"/>
      <c r="P60" s="129">
        <f>IF(P54="-","-",SUM(P51:P59)*'3k EBIT'!$E$11)</f>
        <v>2.2633936210989636</v>
      </c>
      <c r="Q60" s="129">
        <f>IF(Q54="-","-",SUM(Q51:Q59)*'3k EBIT'!$E$11)</f>
        <v>2.3168217242077791</v>
      </c>
      <c r="R60" s="129">
        <f>IF(R54="-","-",SUM(R51:R59)*'3k EBIT'!$E$11)</f>
        <v>2.3276183150087935</v>
      </c>
      <c r="S60" s="129">
        <f>IF(S54="-","-",SUM(S51:S59)*'3k EBIT'!$E$11)</f>
        <v>2.3655648117716734</v>
      </c>
      <c r="T60" s="129">
        <f>IF(T54="-","-",SUM(T51:T59)*'3k EBIT'!$E$11)</f>
        <v>2.3559741078194558</v>
      </c>
      <c r="U60" s="129">
        <f>IF(U54="-","-",SUM(U51:U59)*'3k EBIT'!$E$11)</f>
        <v>2.3654859215535939</v>
      </c>
      <c r="V60" s="129">
        <f>IF(V54="-","-",SUM(V51:V59)*'3k EBIT'!$E$11)</f>
        <v>2.2879451005225158</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516</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1.6795199564045309</v>
      </c>
      <c r="M61" s="129">
        <f>IF(M56="-","-",SUM(M51:M54,M56:M60)*'3l HAP'!$E$12)</f>
        <v>1.729698124092411</v>
      </c>
      <c r="N61" s="129">
        <f>IF(N56="-","-",SUM(N51:N54,N56:N60)*'3l HAP'!$E$12)</f>
        <v>1.7441227536123509</v>
      </c>
      <c r="O61" s="30"/>
      <c r="P61" s="129">
        <f>IF(P56="-","-",SUM(P51:P54,P56:P60)*'3l HAP'!$E$12)</f>
        <v>1.7441227536123509</v>
      </c>
      <c r="Q61" s="129">
        <f>IF(Q56="-","-",SUM(Q51:Q54,Q56:Q60)*'3l HAP'!$E$12)</f>
        <v>1.7852933080602276</v>
      </c>
      <c r="R61" s="129">
        <f>IF(R56="-","-",SUM(R51:R54,R56:R60)*'3l HAP'!$E$12)</f>
        <v>1.7936129301983992</v>
      </c>
      <c r="S61" s="129">
        <f>IF(S56="-","-",SUM(S51:S54,S56:S60)*'3l HAP'!$E$12)</f>
        <v>1.8228536896522858</v>
      </c>
      <c r="T61" s="129">
        <f>IF(T56="-","-",SUM(T51:T54,T56:T60)*'3l HAP'!$E$12)</f>
        <v>1.8154632981488843</v>
      </c>
      <c r="U61" s="129">
        <f>IF(U56="-","-",SUM(U51:U54,U56:U60)*'3l HAP'!$E$12)</f>
        <v>1.8227928985361903</v>
      </c>
      <c r="V61" s="129">
        <f>IF(V56="-","-",SUM(V51:V54,V56:V60)*'3l HAP'!$E$12)</f>
        <v>1.7630415989684103</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116.3929928342497</v>
      </c>
      <c r="M62" s="129">
        <f t="shared" si="3"/>
        <v>119.87040737157626</v>
      </c>
      <c r="N62" s="129">
        <f t="shared" si="3"/>
        <v>120.87005360617371</v>
      </c>
      <c r="O62" s="30"/>
      <c r="P62" s="129">
        <f t="shared" si="3"/>
        <v>120.87005360617371</v>
      </c>
      <c r="Q62" s="129">
        <f t="shared" si="3"/>
        <v>123.7232284258956</v>
      </c>
      <c r="R62" s="129">
        <f t="shared" si="3"/>
        <v>124.29978943442619</v>
      </c>
      <c r="S62" s="129">
        <f t="shared" si="3"/>
        <v>126.32621340908989</v>
      </c>
      <c r="T62" s="129">
        <f t="shared" si="3"/>
        <v>125.81404933386258</v>
      </c>
      <c r="U62" s="129">
        <f t="shared" si="3"/>
        <v>126.3220005029478</v>
      </c>
      <c r="V62" s="129">
        <f t="shared" si="3"/>
        <v>122.18115504534573</v>
      </c>
      <c r="W62" s="129" t="str">
        <f t="shared" si="3"/>
        <v>-</v>
      </c>
      <c r="X62" s="129" t="str">
        <f t="shared" si="3"/>
        <v>-</v>
      </c>
      <c r="Y62" s="129" t="str">
        <f t="shared" si="3"/>
        <v>-</v>
      </c>
      <c r="Z62" s="129" t="str">
        <f t="shared" si="3"/>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f>'3d PC'!V64</f>
        <v>6.9829560851947949</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t="str">
        <f>IF('3i SMNCC'!S$60="-","-",'3i SMNCC'!S$60)</f>
        <v>-</v>
      </c>
      <c r="X69" s="38" t="str">
        <f>IF('3i SMNCC'!T$60="-","-",'3i SMNCC'!T$60)</f>
        <v>-</v>
      </c>
      <c r="Y69" s="38" t="str">
        <f>IF('3i SMNCC'!U$60="-","-",'3i SMNCC'!U$60)</f>
        <v>-</v>
      </c>
      <c r="Z69" s="38" t="str">
        <f>IF('3i SMNCC'!V$60="-","-",'3i SMNCC'!V$60)</f>
        <v>-</v>
      </c>
      <c r="AA69" s="28"/>
    </row>
    <row r="70" spans="1:27" s="29" customFormat="1" ht="11.25" x14ac:dyDescent="0.3">
      <c r="A70" s="256"/>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3">
      <c r="A71" s="256"/>
      <c r="B71" s="135" t="s">
        <v>349</v>
      </c>
      <c r="C71" s="135" t="s">
        <v>404</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3">
      <c r="A72" s="256"/>
      <c r="B72" s="135" t="s">
        <v>388</v>
      </c>
      <c r="C72" s="135" t="s">
        <v>515</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516</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t="str">
        <f t="shared" si="4"/>
        <v>-</v>
      </c>
      <c r="X74" s="38" t="str">
        <f t="shared" si="4"/>
        <v>-</v>
      </c>
      <c r="Y74" s="38" t="str">
        <f t="shared" si="4"/>
        <v>-</v>
      </c>
      <c r="Z74" s="38" t="str">
        <f t="shared" si="4"/>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f>IF('3c AA'!W242="-","-",'3c AA'!W242)</f>
        <v>0</v>
      </c>
      <c r="U77" s="129">
        <f>IF('3c AA'!X242="-","-",'3c AA'!X242)</f>
        <v>0</v>
      </c>
      <c r="V77" s="129">
        <f>IF('3c AA'!Y242="-","-",'3c AA'!Y242)</f>
        <v>0</v>
      </c>
      <c r="W77" s="129" t="str">
        <f>IF('3c AA'!Z242="-","-",'3c AA'!Z242)</f>
        <v>-</v>
      </c>
      <c r="X77" s="129" t="str">
        <f>IF('3c AA'!AA242="-","-",'3c AA'!AA242)</f>
        <v>-</v>
      </c>
      <c r="Y77" s="129" t="str">
        <f>IF('3c AA'!AB242="-","-",'3c AA'!AB242)</f>
        <v>-</v>
      </c>
      <c r="Z77" s="129" t="str">
        <f>IF('3c AA'!AC242="-","-",'3c AA'!AC242)</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f>'3d PC'!V64</f>
        <v>6.9829560851947949</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SMNCC'!G$60="-","-",'3i SMNCC'!G$60)</f>
        <v>0</v>
      </c>
      <c r="L81" s="129">
        <f>IF('3i SMNCC'!H$60="-","-",'3i SMNCC'!H$60)</f>
        <v>-0.10239413454660828</v>
      </c>
      <c r="M81" s="129">
        <f>IF('3i SMNCC'!I$60="-","-",'3i SMNCC'!I$60)</f>
        <v>1.3107897268148032</v>
      </c>
      <c r="N81" s="129">
        <f>IF('3i SMNCC'!J$60="-","-",'3i SMNCC'!J$60)</f>
        <v>1.3561024854837453</v>
      </c>
      <c r="O81" s="30"/>
      <c r="P81" s="129">
        <f>IF('3i SMNCC'!L$60="-","-",'3i SMNCC'!L$60)</f>
        <v>1.3561024854837453</v>
      </c>
      <c r="Q81" s="129">
        <f>IF('3i SMNCC'!M$60="-","-",'3i SMNCC'!M$60)</f>
        <v>2.7190896886881828</v>
      </c>
      <c r="R81" s="129">
        <f>IF('3i SMNCC'!N$60="-","-",'3i SMNCC'!N$60)</f>
        <v>2.5445731212335492</v>
      </c>
      <c r="S81" s="129">
        <f>IF('3i SMNCC'!O$60="-","-",'3i SMNCC'!O$60)</f>
        <v>3.7238675166956514</v>
      </c>
      <c r="T81" s="129">
        <f>IF('3i SMNCC'!P$60="-","-",'3i SMNCC'!P$60)</f>
        <v>3.2317970151566944</v>
      </c>
      <c r="U81" s="129">
        <f>IF('3i SMNCC'!Q$60="-","-",'3i SMNCC'!Q$60)</f>
        <v>3.0490377355812108</v>
      </c>
      <c r="V81" s="129">
        <f>IF('3i SMNCC'!R$60="-","-",'3i SMNCC'!R$60)</f>
        <v>-2.8755928274026386</v>
      </c>
      <c r="W81" s="129" t="str">
        <f>IF('3i SMNCC'!S$60="-","-",'3i SMNCC'!S$60)</f>
        <v>-</v>
      </c>
      <c r="X81" s="129" t="str">
        <f>IF('3i SMNCC'!T$60="-","-",'3i SMNCC'!T$60)</f>
        <v>-</v>
      </c>
      <c r="Y81" s="129" t="str">
        <f>IF('3i SMNCC'!U$60="-","-",'3i SMNCC'!U$60)</f>
        <v>-</v>
      </c>
      <c r="Z81" s="129" t="str">
        <f>IF('3i SMNCC'!V$60="-","-",'3i SMNCC'!V$60)</f>
        <v>-</v>
      </c>
      <c r="AA81" s="28"/>
    </row>
    <row r="82" spans="1:27" s="29" customFormat="1" ht="11.25" customHeight="1" x14ac:dyDescent="0.3">
      <c r="A82" s="256"/>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f>IF('3g CPIH'!P$16="-","-",'3j PAAC PAP'!$G$23*('3g CPIH'!P$16/'3g CPIH'!$G$16))</f>
        <v>42.223023091976515</v>
      </c>
      <c r="U82" s="129">
        <f>IF('3g CPIH'!Q$16="-","-",'3j PAAC PAP'!$G$23*('3g CPIH'!Q$16/'3g CPIH'!$G$16))</f>
        <v>42.455870645792565</v>
      </c>
      <c r="V82" s="129">
        <f>IF('3g CPIH'!R$16="-","-",'3j PAAC PAP'!$G$23*('3g CPIH'!R$16/'3g CPIH'!$G$16))</f>
        <v>43.232029158512731</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3">
      <c r="A83" s="256"/>
      <c r="B83" s="132" t="s">
        <v>349</v>
      </c>
      <c r="C83" s="132" t="s">
        <v>404</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f>IF(T78="-","-",SUM(T75:T81)*'3j PAAC PAP'!$G$41)</f>
        <v>0</v>
      </c>
      <c r="U83" s="129">
        <f>IF(U78="-","-",SUM(U75:U81)*'3j PAAC PAP'!$G$41)</f>
        <v>0</v>
      </c>
      <c r="V83" s="129">
        <f>IF(V78="-","-",SUM(V75:V81)*'3j PAAC PAP'!$G$41)</f>
        <v>0</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3">
      <c r="A84" s="256"/>
      <c r="B84" s="132" t="s">
        <v>388</v>
      </c>
      <c r="C84" s="132" t="s">
        <v>515</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2.1795568849503861</v>
      </c>
      <c r="M84" s="129">
        <f>IF(M78="-","-",SUM(M75:M83)*'3k EBIT'!$E$11)</f>
        <v>2.2446744028704719</v>
      </c>
      <c r="N84" s="129">
        <f>IF(N78="-","-",SUM(N75:N83)*'3k EBIT'!$E$11)</f>
        <v>2.2633936210989636</v>
      </c>
      <c r="O84" s="30"/>
      <c r="P84" s="129">
        <f>IF(P78="-","-",SUM(P75:P83)*'3k EBIT'!$E$11)</f>
        <v>2.2633936210989636</v>
      </c>
      <c r="Q84" s="129">
        <f>IF(Q78="-","-",SUM(Q75:Q83)*'3k EBIT'!$E$11)</f>
        <v>2.3168217242077791</v>
      </c>
      <c r="R84" s="129">
        <f>IF(R78="-","-",SUM(R75:R83)*'3k EBIT'!$E$11)</f>
        <v>2.3276183150087935</v>
      </c>
      <c r="S84" s="129">
        <f>IF(S78="-","-",SUM(S75:S83)*'3k EBIT'!$E$11)</f>
        <v>2.3655648117716734</v>
      </c>
      <c r="T84" s="129">
        <f>IF(T78="-","-",SUM(T75:T83)*'3k EBIT'!$E$11)</f>
        <v>2.3559741078194558</v>
      </c>
      <c r="U84" s="129">
        <f>IF(U78="-","-",SUM(U75:U83)*'3k EBIT'!$E$11)</f>
        <v>2.3654859215535939</v>
      </c>
      <c r="V84" s="129">
        <f>IF(V78="-","-",SUM(V75:V83)*'3k EBIT'!$E$11)</f>
        <v>2.2879451005225158</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516</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1.6795199564045309</v>
      </c>
      <c r="M85" s="129">
        <f>IF(M80="-","-",SUM(M75:M78,M80:M84)*'3l HAP'!$E$12)</f>
        <v>1.729698124092411</v>
      </c>
      <c r="N85" s="129">
        <f>IF(N80="-","-",SUM(N75:N78,N80:N84)*'3l HAP'!$E$12)</f>
        <v>1.7441227536123509</v>
      </c>
      <c r="O85" s="30"/>
      <c r="P85" s="129">
        <f>IF(P80="-","-",SUM(P75:P78,P80:P84)*'3l HAP'!$E$12)</f>
        <v>1.7441227536123509</v>
      </c>
      <c r="Q85" s="129">
        <f>IF(Q80="-","-",SUM(Q75:Q78,Q80:Q84)*'3l HAP'!$E$12)</f>
        <v>1.7852933080602276</v>
      </c>
      <c r="R85" s="129">
        <f>IF(R80="-","-",SUM(R75:R78,R80:R84)*'3l HAP'!$E$12)</f>
        <v>1.7936129301983992</v>
      </c>
      <c r="S85" s="129">
        <f>IF(S80="-","-",SUM(S75:S78,S80:S84)*'3l HAP'!$E$12)</f>
        <v>1.8228536896522858</v>
      </c>
      <c r="T85" s="129">
        <f>IF(T80="-","-",SUM(T75:T78,T80:T84)*'3l HAP'!$E$12)</f>
        <v>1.8154632981488843</v>
      </c>
      <c r="U85" s="129">
        <f>IF(U80="-","-",SUM(U75:U78,U80:U84)*'3l HAP'!$E$12)</f>
        <v>1.8227928985361903</v>
      </c>
      <c r="V85" s="129">
        <f>IF(V80="-","-",SUM(V75:V78,V80:V84)*'3l HAP'!$E$12)</f>
        <v>1.7630415989684103</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116.3929928342497</v>
      </c>
      <c r="M86" s="129">
        <f t="shared" si="5"/>
        <v>119.87040737157626</v>
      </c>
      <c r="N86" s="129">
        <f t="shared" si="5"/>
        <v>120.87005360617371</v>
      </c>
      <c r="O86" s="30"/>
      <c r="P86" s="129">
        <f t="shared" si="5"/>
        <v>120.87005360617371</v>
      </c>
      <c r="Q86" s="129">
        <f t="shared" si="5"/>
        <v>123.7232284258956</v>
      </c>
      <c r="R86" s="129">
        <f t="shared" si="5"/>
        <v>124.29978943442619</v>
      </c>
      <c r="S86" s="129">
        <f t="shared" si="5"/>
        <v>126.32621340908989</v>
      </c>
      <c r="T86" s="129">
        <f t="shared" si="5"/>
        <v>125.81404933386258</v>
      </c>
      <c r="U86" s="129">
        <f t="shared" si="5"/>
        <v>126.3220005029478</v>
      </c>
      <c r="V86" s="129">
        <f t="shared" si="5"/>
        <v>122.18115504534573</v>
      </c>
      <c r="W86" s="129" t="str">
        <f t="shared" si="5"/>
        <v>-</v>
      </c>
      <c r="X86" s="129" t="str">
        <f t="shared" si="5"/>
        <v>-</v>
      </c>
      <c r="Y86" s="129" t="str">
        <f t="shared" si="5"/>
        <v>-</v>
      </c>
      <c r="Z86" s="129" t="str">
        <f t="shared" si="5"/>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f>'3d PC'!V64</f>
        <v>6.9829560851947949</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3">
      <c r="A94" s="256"/>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3">
      <c r="A95" s="256"/>
      <c r="B95" s="135" t="s">
        <v>349</v>
      </c>
      <c r="C95" s="135" t="s">
        <v>404</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3">
      <c r="A96" s="256"/>
      <c r="B96" s="135" t="s">
        <v>388</v>
      </c>
      <c r="C96" s="135" t="s">
        <v>515</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516</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t="str">
        <f t="shared" si="6"/>
        <v>-</v>
      </c>
      <c r="X98" s="38" t="str">
        <f t="shared" si="6"/>
        <v>-</v>
      </c>
      <c r="Y98" s="38" t="str">
        <f t="shared" si="6"/>
        <v>-</v>
      </c>
      <c r="Z98" s="38" t="str">
        <f t="shared" si="6"/>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f>IF('3c AA'!W244="-","-",'3c AA'!W244)</f>
        <v>0</v>
      </c>
      <c r="U101" s="129">
        <f>IF('3c AA'!X244="-","-",'3c AA'!X244)</f>
        <v>0</v>
      </c>
      <c r="V101" s="129">
        <f>IF('3c AA'!Y244="-","-",'3c AA'!Y244)</f>
        <v>0</v>
      </c>
      <c r="W101" s="129" t="str">
        <f>IF('3c AA'!Z244="-","-",'3c AA'!Z244)</f>
        <v>-</v>
      </c>
      <c r="X101" s="129" t="str">
        <f>IF('3c AA'!AA244="-","-",'3c AA'!AA244)</f>
        <v>-</v>
      </c>
      <c r="Y101" s="129" t="str">
        <f>IF('3c AA'!AB244="-","-",'3c AA'!AB244)</f>
        <v>-</v>
      </c>
      <c r="Z101" s="129" t="str">
        <f>IF('3c AA'!AC244="-","-",'3c AA'!AC244)</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f>'3d PC'!V64</f>
        <v>6.9829560851947949</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SMNCC'!G$60="-","-",'3i SMNCC'!G$60)</f>
        <v>0</v>
      </c>
      <c r="L105" s="129">
        <f>IF('3i SMNCC'!H$60="-","-",'3i SMNCC'!H$60)</f>
        <v>-0.10239413454660828</v>
      </c>
      <c r="M105" s="129">
        <f>IF('3i SMNCC'!I$60="-","-",'3i SMNCC'!I$60)</f>
        <v>1.3107897268148032</v>
      </c>
      <c r="N105" s="129">
        <f>IF('3i SMNCC'!J$60="-","-",'3i SMNCC'!J$60)</f>
        <v>1.3561024854837453</v>
      </c>
      <c r="O105" s="30"/>
      <c r="P105" s="129">
        <f>IF('3i SMNCC'!L$60="-","-",'3i SMNCC'!L$60)</f>
        <v>1.3561024854837453</v>
      </c>
      <c r="Q105" s="129">
        <f>IF('3i SMNCC'!M$60="-","-",'3i SMNCC'!M$60)</f>
        <v>2.7190896886881828</v>
      </c>
      <c r="R105" s="129">
        <f>IF('3i SMNCC'!N$60="-","-",'3i SMNCC'!N$60)</f>
        <v>2.5445731212335492</v>
      </c>
      <c r="S105" s="129">
        <f>IF('3i SMNCC'!O$60="-","-",'3i SMNCC'!O$60)</f>
        <v>3.7238675166956514</v>
      </c>
      <c r="T105" s="129">
        <f>IF('3i SMNCC'!P$60="-","-",'3i SMNCC'!P$60)</f>
        <v>3.2317970151566944</v>
      </c>
      <c r="U105" s="129">
        <f>IF('3i SMNCC'!Q$60="-","-",'3i SMNCC'!Q$60)</f>
        <v>3.0490377355812108</v>
      </c>
      <c r="V105" s="129">
        <f>IF('3i SMNCC'!R$60="-","-",'3i SMNCC'!R$60)</f>
        <v>-2.8755928274026386</v>
      </c>
      <c r="W105" s="129" t="str">
        <f>IF('3i SMNCC'!S$60="-","-",'3i SMNCC'!S$60)</f>
        <v>-</v>
      </c>
      <c r="X105" s="129" t="str">
        <f>IF('3i SMNCC'!T$60="-","-",'3i SMNCC'!T$60)</f>
        <v>-</v>
      </c>
      <c r="Y105" s="129" t="str">
        <f>IF('3i SMNCC'!U$60="-","-",'3i SMNCC'!U$60)</f>
        <v>-</v>
      </c>
      <c r="Z105" s="129" t="str">
        <f>IF('3i SMNCC'!V$60="-","-",'3i SMNCC'!V$60)</f>
        <v>-</v>
      </c>
      <c r="AA105" s="28"/>
    </row>
    <row r="106" spans="1:27" s="29" customFormat="1" ht="11.25" customHeight="1" x14ac:dyDescent="0.3">
      <c r="A106" s="256"/>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f>IF('3g CPIH'!P$16="-","-",'3j PAAC PAP'!$G$23*('3g CPIH'!P$16/'3g CPIH'!$G$16))</f>
        <v>42.223023091976515</v>
      </c>
      <c r="U106" s="129">
        <f>IF('3g CPIH'!Q$16="-","-",'3j PAAC PAP'!$G$23*('3g CPIH'!Q$16/'3g CPIH'!$G$16))</f>
        <v>42.455870645792565</v>
      </c>
      <c r="V106" s="129">
        <f>IF('3g CPIH'!R$16="-","-",'3j PAAC PAP'!$G$23*('3g CPIH'!R$16/'3g CPIH'!$G$16))</f>
        <v>43.232029158512731</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3">
      <c r="A107" s="256"/>
      <c r="B107" s="132" t="s">
        <v>349</v>
      </c>
      <c r="C107" s="132" t="s">
        <v>404</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f>IF(T102="-","-",SUM(T99:T105)*'3j PAAC PAP'!$G$41)</f>
        <v>0</v>
      </c>
      <c r="U107" s="129">
        <f>IF(U102="-","-",SUM(U99:U105)*'3j PAAC PAP'!$G$41)</f>
        <v>0</v>
      </c>
      <c r="V107" s="129">
        <f>IF(V102="-","-",SUM(V99:V105)*'3j PAAC PAP'!$G$41)</f>
        <v>0</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3">
      <c r="A108" s="256"/>
      <c r="B108" s="132" t="s">
        <v>388</v>
      </c>
      <c r="C108" s="132" t="s">
        <v>515</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2.1795568849503861</v>
      </c>
      <c r="M108" s="129">
        <f>IF(M102="-","-",SUM(M99:M107)*'3k EBIT'!$E$11)</f>
        <v>2.2446744028704719</v>
      </c>
      <c r="N108" s="129">
        <f>IF(N102="-","-",SUM(N99:N107)*'3k EBIT'!$E$11)</f>
        <v>2.2633936210989636</v>
      </c>
      <c r="O108" s="30"/>
      <c r="P108" s="129">
        <f>IF(P102="-","-",SUM(P99:P107)*'3k EBIT'!$E$11)</f>
        <v>2.2633936210989636</v>
      </c>
      <c r="Q108" s="129">
        <f>IF(Q102="-","-",SUM(Q99:Q107)*'3k EBIT'!$E$11)</f>
        <v>2.3168217242077791</v>
      </c>
      <c r="R108" s="129">
        <f>IF(R102="-","-",SUM(R99:R107)*'3k EBIT'!$E$11)</f>
        <v>2.3276183150087935</v>
      </c>
      <c r="S108" s="129">
        <f>IF(S102="-","-",SUM(S99:S107)*'3k EBIT'!$E$11)</f>
        <v>2.3655648117716734</v>
      </c>
      <c r="T108" s="129">
        <f>IF(T102="-","-",SUM(T99:T107)*'3k EBIT'!$E$11)</f>
        <v>2.3559741078194558</v>
      </c>
      <c r="U108" s="129">
        <f>IF(U102="-","-",SUM(U99:U107)*'3k EBIT'!$E$11)</f>
        <v>2.3654859215535939</v>
      </c>
      <c r="V108" s="129">
        <f>IF(V102="-","-",SUM(V99:V107)*'3k EBIT'!$E$11)</f>
        <v>2.2879451005225158</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516</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1.6795199564045309</v>
      </c>
      <c r="M109" s="129">
        <f>IF(M104="-","-",SUM(M99:M102,M104:M108)*'3l HAP'!$E$12)</f>
        <v>1.729698124092411</v>
      </c>
      <c r="N109" s="129">
        <f>IF(N104="-","-",SUM(N99:N102,N104:N108)*'3l HAP'!$E$12)</f>
        <v>1.7441227536123509</v>
      </c>
      <c r="O109" s="30"/>
      <c r="P109" s="129">
        <f>IF(P104="-","-",SUM(P99:P102,P104:P108)*'3l HAP'!$E$12)</f>
        <v>1.7441227536123509</v>
      </c>
      <c r="Q109" s="129">
        <f>IF(Q104="-","-",SUM(Q99:Q102,Q104:Q108)*'3l HAP'!$E$12)</f>
        <v>1.7852933080602276</v>
      </c>
      <c r="R109" s="129">
        <f>IF(R104="-","-",SUM(R99:R102,R104:R108)*'3l HAP'!$E$12)</f>
        <v>1.7936129301983992</v>
      </c>
      <c r="S109" s="129">
        <f>IF(S104="-","-",SUM(S99:S102,S104:S108)*'3l HAP'!$E$12)</f>
        <v>1.8228536896522858</v>
      </c>
      <c r="T109" s="129">
        <f>IF(T104="-","-",SUM(T99:T102,T104:T108)*'3l HAP'!$E$12)</f>
        <v>1.8154632981488843</v>
      </c>
      <c r="U109" s="129">
        <f>IF(U104="-","-",SUM(U99:U102,U104:U108)*'3l HAP'!$E$12)</f>
        <v>1.8227928985361903</v>
      </c>
      <c r="V109" s="129">
        <f>IF(V104="-","-",SUM(V99:V102,V104:V108)*'3l HAP'!$E$12)</f>
        <v>1.7630415989684103</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116.3929928342497</v>
      </c>
      <c r="M110" s="129">
        <f t="shared" si="7"/>
        <v>119.87040737157626</v>
      </c>
      <c r="N110" s="129">
        <f t="shared" si="7"/>
        <v>120.87005360617371</v>
      </c>
      <c r="O110" s="30"/>
      <c r="P110" s="129">
        <f t="shared" si="7"/>
        <v>120.87005360617371</v>
      </c>
      <c r="Q110" s="129">
        <f t="shared" si="7"/>
        <v>123.7232284258956</v>
      </c>
      <c r="R110" s="129">
        <f t="shared" si="7"/>
        <v>124.29978943442619</v>
      </c>
      <c r="S110" s="129">
        <f t="shared" si="7"/>
        <v>126.32621340908989</v>
      </c>
      <c r="T110" s="129">
        <f t="shared" si="7"/>
        <v>125.81404933386258</v>
      </c>
      <c r="U110" s="129">
        <f t="shared" si="7"/>
        <v>126.3220005029478</v>
      </c>
      <c r="V110" s="129">
        <f t="shared" si="7"/>
        <v>122.18115504534573</v>
      </c>
      <c r="W110" s="129" t="str">
        <f t="shared" si="7"/>
        <v>-</v>
      </c>
      <c r="X110" s="129" t="str">
        <f t="shared" si="7"/>
        <v>-</v>
      </c>
      <c r="Y110" s="129" t="str">
        <f t="shared" si="7"/>
        <v>-</v>
      </c>
      <c r="Z110" s="129" t="str">
        <f t="shared" si="7"/>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f>'3d PC'!V64</f>
        <v>6.9829560851947949</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3">
      <c r="A118" s="256"/>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3">
      <c r="A119" s="256"/>
      <c r="B119" s="135" t="s">
        <v>349</v>
      </c>
      <c r="C119" s="135" t="s">
        <v>404</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3">
      <c r="A120" s="256"/>
      <c r="B120" s="135" t="s">
        <v>388</v>
      </c>
      <c r="C120" s="135" t="s">
        <v>515</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516</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t="str">
        <f t="shared" si="8"/>
        <v>-</v>
      </c>
      <c r="X122" s="38" t="str">
        <f t="shared" si="8"/>
        <v>-</v>
      </c>
      <c r="Y122" s="38" t="str">
        <f t="shared" si="8"/>
        <v>-</v>
      </c>
      <c r="Z122" s="38" t="str">
        <f t="shared" si="8"/>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f>IF('3c AA'!W246="-","-",'3c AA'!W246)</f>
        <v>0</v>
      </c>
      <c r="U125" s="129">
        <f>IF('3c AA'!X246="-","-",'3c AA'!X246)</f>
        <v>0</v>
      </c>
      <c r="V125" s="129">
        <f>IF('3c AA'!Y246="-","-",'3c AA'!Y246)</f>
        <v>0</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f>'3d PC'!V64</f>
        <v>6.9829560851947949</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SMNCC'!G$60="-","-",'3i SMNCC'!G$60)</f>
        <v>0</v>
      </c>
      <c r="L129" s="129">
        <f>IF('3i SMNCC'!H$60="-","-",'3i SMNCC'!H$60)</f>
        <v>-0.10239413454660828</v>
      </c>
      <c r="M129" s="129">
        <f>IF('3i SMNCC'!I$60="-","-",'3i SMNCC'!I$60)</f>
        <v>1.3107897268148032</v>
      </c>
      <c r="N129" s="129">
        <f>IF('3i SMNCC'!J$60="-","-",'3i SMNCC'!J$60)</f>
        <v>1.3561024854837453</v>
      </c>
      <c r="O129" s="30"/>
      <c r="P129" s="129">
        <f>IF('3i SMNCC'!L$60="-","-",'3i SMNCC'!L$60)</f>
        <v>1.3561024854837453</v>
      </c>
      <c r="Q129" s="129">
        <f>IF('3i SMNCC'!M$60="-","-",'3i SMNCC'!M$60)</f>
        <v>2.7190896886881828</v>
      </c>
      <c r="R129" s="129">
        <f>IF('3i SMNCC'!N$60="-","-",'3i SMNCC'!N$60)</f>
        <v>2.5445731212335492</v>
      </c>
      <c r="S129" s="129">
        <f>IF('3i SMNCC'!O$60="-","-",'3i SMNCC'!O$60)</f>
        <v>3.7238675166956514</v>
      </c>
      <c r="T129" s="129">
        <f>IF('3i SMNCC'!P$60="-","-",'3i SMNCC'!P$60)</f>
        <v>3.2317970151566944</v>
      </c>
      <c r="U129" s="129">
        <f>IF('3i SMNCC'!Q$60="-","-",'3i SMNCC'!Q$60)</f>
        <v>3.0490377355812108</v>
      </c>
      <c r="V129" s="129">
        <f>IF('3i SMNCC'!R$60="-","-",'3i SMNCC'!R$60)</f>
        <v>-2.8755928274026386</v>
      </c>
      <c r="W129" s="129" t="str">
        <f>IF('3i SMNCC'!S$60="-","-",'3i SMNCC'!S$60)</f>
        <v>-</v>
      </c>
      <c r="X129" s="129" t="str">
        <f>IF('3i SMNCC'!T$60="-","-",'3i SMNCC'!T$60)</f>
        <v>-</v>
      </c>
      <c r="Y129" s="129" t="str">
        <f>IF('3i SMNCC'!U$60="-","-",'3i SMNCC'!U$60)</f>
        <v>-</v>
      </c>
      <c r="Z129" s="129" t="str">
        <f>IF('3i SMNCC'!V$60="-","-",'3i SMNCC'!V$60)</f>
        <v>-</v>
      </c>
      <c r="AA129" s="28"/>
    </row>
    <row r="130" spans="1:27" s="29" customFormat="1" ht="11.25" customHeight="1" x14ac:dyDescent="0.3">
      <c r="A130" s="256"/>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f>IF('3g CPIH'!P$16="-","-",'3j PAAC PAP'!$G$23*('3g CPIH'!P$16/'3g CPIH'!$G$16))</f>
        <v>42.223023091976515</v>
      </c>
      <c r="U130" s="129">
        <f>IF('3g CPIH'!Q$16="-","-",'3j PAAC PAP'!$G$23*('3g CPIH'!Q$16/'3g CPIH'!$G$16))</f>
        <v>42.455870645792565</v>
      </c>
      <c r="V130" s="129">
        <f>IF('3g CPIH'!R$16="-","-",'3j PAAC PAP'!$G$23*('3g CPIH'!R$16/'3g CPIH'!$G$16))</f>
        <v>43.232029158512731</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3">
      <c r="A131" s="256"/>
      <c r="B131" s="132" t="s">
        <v>349</v>
      </c>
      <c r="C131" s="132" t="s">
        <v>404</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f>IF(T126="-","-",SUM(T123:T129)*'3j PAAC PAP'!$G$41)</f>
        <v>0</v>
      </c>
      <c r="U131" s="129">
        <f>IF(U126="-","-",SUM(U123:U129)*'3j PAAC PAP'!$G$41)</f>
        <v>0</v>
      </c>
      <c r="V131" s="129">
        <f>IF(V126="-","-",SUM(V123:V129)*'3j PAAC PAP'!$G$41)</f>
        <v>0</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3">
      <c r="A132" s="256"/>
      <c r="B132" s="132" t="s">
        <v>388</v>
      </c>
      <c r="C132" s="132" t="s">
        <v>515</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2.1795568849503861</v>
      </c>
      <c r="M132" s="129">
        <f>IF(M126="-","-",SUM(M123:M131)*'3k EBIT'!$E$11)</f>
        <v>2.2446744028704719</v>
      </c>
      <c r="N132" s="129">
        <f>IF(N126="-","-",SUM(N123:N131)*'3k EBIT'!$E$11)</f>
        <v>2.2633936210989636</v>
      </c>
      <c r="O132" s="30"/>
      <c r="P132" s="129">
        <f>IF(P126="-","-",SUM(P123:P131)*'3k EBIT'!$E$11)</f>
        <v>2.2633936210989636</v>
      </c>
      <c r="Q132" s="129">
        <f>IF(Q126="-","-",SUM(Q123:Q131)*'3k EBIT'!$E$11)</f>
        <v>2.3168217242077791</v>
      </c>
      <c r="R132" s="129">
        <f>IF(R126="-","-",SUM(R123:R131)*'3k EBIT'!$E$11)</f>
        <v>2.3276183150087935</v>
      </c>
      <c r="S132" s="129">
        <f>IF(S126="-","-",SUM(S123:S131)*'3k EBIT'!$E$11)</f>
        <v>2.3655648117716734</v>
      </c>
      <c r="T132" s="129">
        <f>IF(T126="-","-",SUM(T123:T131)*'3k EBIT'!$E$11)</f>
        <v>2.3559741078194558</v>
      </c>
      <c r="U132" s="129">
        <f>IF(U126="-","-",SUM(U123:U131)*'3k EBIT'!$E$11)</f>
        <v>2.3654859215535939</v>
      </c>
      <c r="V132" s="129">
        <f>IF(V126="-","-",SUM(V123:V131)*'3k EBIT'!$E$11)</f>
        <v>2.2879451005225158</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516</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1.6795199564045309</v>
      </c>
      <c r="M133" s="129">
        <f>IF(M128="-","-",SUM(M123:M126,M128:M132)*'3l HAP'!$E$12)</f>
        <v>1.729698124092411</v>
      </c>
      <c r="N133" s="129">
        <f>IF(N128="-","-",SUM(N123:N126,N128:N132)*'3l HAP'!$E$12)</f>
        <v>1.7441227536123509</v>
      </c>
      <c r="O133" s="30"/>
      <c r="P133" s="129">
        <f>IF(P128="-","-",SUM(P123:P126,P128:P132)*'3l HAP'!$E$12)</f>
        <v>1.7441227536123509</v>
      </c>
      <c r="Q133" s="129">
        <f>IF(Q128="-","-",SUM(Q123:Q126,Q128:Q132)*'3l HAP'!$E$12)</f>
        <v>1.7852933080602276</v>
      </c>
      <c r="R133" s="129">
        <f>IF(R128="-","-",SUM(R123:R126,R128:R132)*'3l HAP'!$E$12)</f>
        <v>1.7936129301983992</v>
      </c>
      <c r="S133" s="129">
        <f>IF(S128="-","-",SUM(S123:S126,S128:S132)*'3l HAP'!$E$12)</f>
        <v>1.8228536896522858</v>
      </c>
      <c r="T133" s="129">
        <f>IF(T128="-","-",SUM(T123:T126,T128:T132)*'3l HAP'!$E$12)</f>
        <v>1.8154632981488843</v>
      </c>
      <c r="U133" s="129">
        <f>IF(U128="-","-",SUM(U123:U126,U128:U132)*'3l HAP'!$E$12)</f>
        <v>1.8227928985361903</v>
      </c>
      <c r="V133" s="129">
        <f>IF(V128="-","-",SUM(V123:V126,V128:V132)*'3l HAP'!$E$12)</f>
        <v>1.7630415989684103</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116.3929928342497</v>
      </c>
      <c r="M134" s="129">
        <f t="shared" si="9"/>
        <v>119.87040737157626</v>
      </c>
      <c r="N134" s="129">
        <f t="shared" si="9"/>
        <v>120.87005360617371</v>
      </c>
      <c r="O134" s="30"/>
      <c r="P134" s="129">
        <f t="shared" si="9"/>
        <v>120.87005360617371</v>
      </c>
      <c r="Q134" s="129">
        <f t="shared" si="9"/>
        <v>123.7232284258956</v>
      </c>
      <c r="R134" s="129">
        <f t="shared" si="9"/>
        <v>124.29978943442619</v>
      </c>
      <c r="S134" s="129">
        <f t="shared" si="9"/>
        <v>126.32621340908989</v>
      </c>
      <c r="T134" s="129">
        <f t="shared" si="9"/>
        <v>125.81404933386258</v>
      </c>
      <c r="U134" s="129">
        <f t="shared" si="9"/>
        <v>126.3220005029478</v>
      </c>
      <c r="V134" s="129">
        <f t="shared" si="9"/>
        <v>122.18115504534573</v>
      </c>
      <c r="W134" s="129" t="str">
        <f t="shared" si="9"/>
        <v>-</v>
      </c>
      <c r="X134" s="129" t="str">
        <f t="shared" si="9"/>
        <v>-</v>
      </c>
      <c r="Y134" s="129" t="str">
        <f t="shared" si="9"/>
        <v>-</v>
      </c>
      <c r="Z134" s="129" t="str">
        <f t="shared" si="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f>'3d PC'!V64</f>
        <v>6.9829560851947949</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t="str">
        <f>IF('3i SMNCC'!S$60="-","-",'3i SMNCC'!S$60)</f>
        <v>-</v>
      </c>
      <c r="X141" s="38" t="str">
        <f>IF('3i SMNCC'!T$60="-","-",'3i SMNCC'!T$60)</f>
        <v>-</v>
      </c>
      <c r="Y141" s="38" t="str">
        <f>IF('3i SMNCC'!U$60="-","-",'3i SMNCC'!U$60)</f>
        <v>-</v>
      </c>
      <c r="Z141" s="38" t="str">
        <f>IF('3i SMNCC'!V$60="-","-",'3i SMNCC'!V$60)</f>
        <v>-</v>
      </c>
      <c r="AA141" s="28"/>
    </row>
    <row r="142" spans="1:27" s="29" customFormat="1" ht="12.4" customHeight="1" x14ac:dyDescent="0.3">
      <c r="A142" s="256"/>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3">
      <c r="A143" s="256"/>
      <c r="B143" s="135" t="s">
        <v>349</v>
      </c>
      <c r="C143" s="135" t="s">
        <v>404</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3">
      <c r="A144" s="256"/>
      <c r="B144" s="135" t="s">
        <v>388</v>
      </c>
      <c r="C144" s="135" t="s">
        <v>515</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516</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t="str">
        <f t="shared" si="10"/>
        <v>-</v>
      </c>
      <c r="X146" s="38" t="str">
        <f t="shared" si="10"/>
        <v>-</v>
      </c>
      <c r="Y146" s="38" t="str">
        <f t="shared" si="10"/>
        <v>-</v>
      </c>
      <c r="Z146" s="38" t="str">
        <f t="shared" si="10"/>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f>IF('3c AA'!W248="-","-",'3c AA'!W248)</f>
        <v>0</v>
      </c>
      <c r="U149" s="129">
        <f>IF('3c AA'!X248="-","-",'3c AA'!X248)</f>
        <v>0</v>
      </c>
      <c r="V149" s="129">
        <f>IF('3c AA'!Y248="-","-",'3c AA'!Y248)</f>
        <v>0</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f>'3d PC'!V64</f>
        <v>6.9829560851947949</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SMNCC'!G$60="-","-",'3i SMNCC'!G$60)</f>
        <v>0</v>
      </c>
      <c r="L153" s="129">
        <f>IF('3i SMNCC'!H$60="-","-",'3i SMNCC'!H$60)</f>
        <v>-0.10239413454660828</v>
      </c>
      <c r="M153" s="129">
        <f>IF('3i SMNCC'!I$60="-","-",'3i SMNCC'!I$60)</f>
        <v>1.3107897268148032</v>
      </c>
      <c r="N153" s="129">
        <f>IF('3i SMNCC'!J$60="-","-",'3i SMNCC'!J$60)</f>
        <v>1.3561024854837453</v>
      </c>
      <c r="O153" s="30"/>
      <c r="P153" s="129">
        <f>IF('3i SMNCC'!L$60="-","-",'3i SMNCC'!L$60)</f>
        <v>1.3561024854837453</v>
      </c>
      <c r="Q153" s="129">
        <f>IF('3i SMNCC'!M$60="-","-",'3i SMNCC'!M$60)</f>
        <v>2.7190896886881828</v>
      </c>
      <c r="R153" s="129">
        <f>IF('3i SMNCC'!N$60="-","-",'3i SMNCC'!N$60)</f>
        <v>2.5445731212335492</v>
      </c>
      <c r="S153" s="129">
        <f>IF('3i SMNCC'!O$60="-","-",'3i SMNCC'!O$60)</f>
        <v>3.7238675166956514</v>
      </c>
      <c r="T153" s="129">
        <f>IF('3i SMNCC'!P$60="-","-",'3i SMNCC'!P$60)</f>
        <v>3.2317970151566944</v>
      </c>
      <c r="U153" s="129">
        <f>IF('3i SMNCC'!Q$60="-","-",'3i SMNCC'!Q$60)</f>
        <v>3.0490377355812108</v>
      </c>
      <c r="V153" s="129">
        <f>IF('3i SMNCC'!R$60="-","-",'3i SMNCC'!R$60)</f>
        <v>-2.8755928274026386</v>
      </c>
      <c r="W153" s="129" t="str">
        <f>IF('3i SMNCC'!S$60="-","-",'3i SMNCC'!S$60)</f>
        <v>-</v>
      </c>
      <c r="X153" s="129" t="str">
        <f>IF('3i SMNCC'!T$60="-","-",'3i SMNCC'!T$60)</f>
        <v>-</v>
      </c>
      <c r="Y153" s="129" t="str">
        <f>IF('3i SMNCC'!U$60="-","-",'3i SMNCC'!U$60)</f>
        <v>-</v>
      </c>
      <c r="Z153" s="129" t="str">
        <f>IF('3i SMNCC'!V$60="-","-",'3i SMNCC'!V$60)</f>
        <v>-</v>
      </c>
      <c r="AA153" s="28"/>
    </row>
    <row r="154" spans="1:27" s="29" customFormat="1" ht="11.25" customHeight="1" x14ac:dyDescent="0.3">
      <c r="A154" s="256"/>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f>IF('3g CPIH'!P$16="-","-",'3j PAAC PAP'!$G$23*('3g CPIH'!P$16/'3g CPIH'!$G$16))</f>
        <v>42.223023091976515</v>
      </c>
      <c r="U154" s="129">
        <f>IF('3g CPIH'!Q$16="-","-",'3j PAAC PAP'!$G$23*('3g CPIH'!Q$16/'3g CPIH'!$G$16))</f>
        <v>42.455870645792565</v>
      </c>
      <c r="V154" s="129">
        <f>IF('3g CPIH'!R$16="-","-",'3j PAAC PAP'!$G$23*('3g CPIH'!R$16/'3g CPIH'!$G$16))</f>
        <v>43.232029158512731</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3">
      <c r="A155" s="256"/>
      <c r="B155" s="132" t="s">
        <v>349</v>
      </c>
      <c r="C155" s="132" t="s">
        <v>404</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f>IF(T150="-","-",SUM(T147:T153)*'3j PAAC PAP'!$G$41)</f>
        <v>0</v>
      </c>
      <c r="U155" s="129">
        <f>IF(U150="-","-",SUM(U147:U153)*'3j PAAC PAP'!$G$41)</f>
        <v>0</v>
      </c>
      <c r="V155" s="129">
        <f>IF(V150="-","-",SUM(V147:V153)*'3j PAAC PAP'!$G$41)</f>
        <v>0</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3">
      <c r="A156" s="256"/>
      <c r="B156" s="132" t="s">
        <v>388</v>
      </c>
      <c r="C156" s="132" t="s">
        <v>515</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2.1795568849503861</v>
      </c>
      <c r="M156" s="129">
        <f>IF(M150="-","-",SUM(M147:M155)*'3k EBIT'!$E$11)</f>
        <v>2.2446744028704719</v>
      </c>
      <c r="N156" s="129">
        <f>IF(N150="-","-",SUM(N147:N155)*'3k EBIT'!$E$11)</f>
        <v>2.2633936210989636</v>
      </c>
      <c r="O156" s="30"/>
      <c r="P156" s="129">
        <f>IF(P150="-","-",SUM(P147:P155)*'3k EBIT'!$E$11)</f>
        <v>2.2633936210989636</v>
      </c>
      <c r="Q156" s="129">
        <f>IF(Q150="-","-",SUM(Q147:Q155)*'3k EBIT'!$E$11)</f>
        <v>2.3168217242077791</v>
      </c>
      <c r="R156" s="129">
        <f>IF(R150="-","-",SUM(R147:R155)*'3k EBIT'!$E$11)</f>
        <v>2.3276183150087935</v>
      </c>
      <c r="S156" s="129">
        <f>IF(S150="-","-",SUM(S147:S155)*'3k EBIT'!$E$11)</f>
        <v>2.3655648117716734</v>
      </c>
      <c r="T156" s="129">
        <f>IF(T150="-","-",SUM(T147:T155)*'3k EBIT'!$E$11)</f>
        <v>2.3559741078194558</v>
      </c>
      <c r="U156" s="129">
        <f>IF(U150="-","-",SUM(U147:U155)*'3k EBIT'!$E$11)</f>
        <v>2.3654859215535939</v>
      </c>
      <c r="V156" s="129">
        <f>IF(V150="-","-",SUM(V147:V155)*'3k EBIT'!$E$11)</f>
        <v>2.2879451005225158</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516</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1.6795199564045309</v>
      </c>
      <c r="M157" s="129">
        <f>IF(M152="-","-",SUM(M147:M150,M152:M156)*'3l HAP'!$E$12)</f>
        <v>1.729698124092411</v>
      </c>
      <c r="N157" s="129">
        <f>IF(N152="-","-",SUM(N147:N150,N152:N156)*'3l HAP'!$E$12)</f>
        <v>1.7441227536123509</v>
      </c>
      <c r="O157" s="30"/>
      <c r="P157" s="129">
        <f>IF(P152="-","-",SUM(P147:P150,P152:P156)*'3l HAP'!$E$12)</f>
        <v>1.7441227536123509</v>
      </c>
      <c r="Q157" s="129">
        <f>IF(Q152="-","-",SUM(Q147:Q150,Q152:Q156)*'3l HAP'!$E$12)</f>
        <v>1.7852933080602276</v>
      </c>
      <c r="R157" s="129">
        <f>IF(R152="-","-",SUM(R147:R150,R152:R156)*'3l HAP'!$E$12)</f>
        <v>1.7936129301983992</v>
      </c>
      <c r="S157" s="129">
        <f>IF(S152="-","-",SUM(S147:S150,S152:S156)*'3l HAP'!$E$12)</f>
        <v>1.8228536896522858</v>
      </c>
      <c r="T157" s="129">
        <f>IF(T152="-","-",SUM(T147:T150,T152:T156)*'3l HAP'!$E$12)</f>
        <v>1.8154632981488843</v>
      </c>
      <c r="U157" s="129">
        <f>IF(U152="-","-",SUM(U147:U150,U152:U156)*'3l HAP'!$E$12)</f>
        <v>1.8227928985361903</v>
      </c>
      <c r="V157" s="129">
        <f>IF(V152="-","-",SUM(V147:V150,V152:V156)*'3l HAP'!$E$12)</f>
        <v>1.7630415989684103</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116.3929928342497</v>
      </c>
      <c r="M158" s="129">
        <f t="shared" si="11"/>
        <v>119.87040737157626</v>
      </c>
      <c r="N158" s="129">
        <f t="shared" si="11"/>
        <v>120.87005360617371</v>
      </c>
      <c r="O158" s="30"/>
      <c r="P158" s="129">
        <f t="shared" si="11"/>
        <v>120.87005360617371</v>
      </c>
      <c r="Q158" s="129">
        <f t="shared" si="11"/>
        <v>123.7232284258956</v>
      </c>
      <c r="R158" s="129">
        <f t="shared" si="11"/>
        <v>124.29978943442619</v>
      </c>
      <c r="S158" s="129">
        <f t="shared" si="11"/>
        <v>126.32621340908989</v>
      </c>
      <c r="T158" s="129">
        <f t="shared" si="11"/>
        <v>125.81404933386258</v>
      </c>
      <c r="U158" s="129">
        <f t="shared" si="11"/>
        <v>126.3220005029478</v>
      </c>
      <c r="V158" s="129">
        <f t="shared" si="11"/>
        <v>122.18115504534573</v>
      </c>
      <c r="W158" s="129" t="str">
        <f t="shared" si="11"/>
        <v>-</v>
      </c>
      <c r="X158" s="129" t="str">
        <f t="shared" si="11"/>
        <v>-</v>
      </c>
      <c r="Y158" s="129" t="str">
        <f t="shared" si="11"/>
        <v>-</v>
      </c>
      <c r="Z158" s="129" t="str">
        <f t="shared" si="11"/>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f>'3d PC'!V64</f>
        <v>6.9829560851947949</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t="str">
        <f>IF('3i SMNCC'!S$60="-","-",'3i SMNCC'!S$60)</f>
        <v>-</v>
      </c>
      <c r="X165" s="38" t="str">
        <f>IF('3i SMNCC'!T$60="-","-",'3i SMNCC'!T$60)</f>
        <v>-</v>
      </c>
      <c r="Y165" s="38" t="str">
        <f>IF('3i SMNCC'!U$60="-","-",'3i SMNCC'!U$60)</f>
        <v>-</v>
      </c>
      <c r="Z165" s="38" t="str">
        <f>IF('3i SMNCC'!V$60="-","-",'3i SMNCC'!V$60)</f>
        <v>-</v>
      </c>
      <c r="AA165" s="28"/>
    </row>
    <row r="166" spans="1:27" s="29" customFormat="1" ht="11.25" x14ac:dyDescent="0.3">
      <c r="A166" s="256"/>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3">
      <c r="A167" s="256"/>
      <c r="B167" s="135" t="s">
        <v>349</v>
      </c>
      <c r="C167" s="135" t="s">
        <v>404</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3">
      <c r="A168" s="256"/>
      <c r="B168" s="135" t="s">
        <v>388</v>
      </c>
      <c r="C168" s="135" t="s">
        <v>515</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516</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t="str">
        <f t="shared" si="12"/>
        <v>-</v>
      </c>
      <c r="X170" s="38" t="str">
        <f t="shared" si="12"/>
        <v>-</v>
      </c>
      <c r="Y170" s="38" t="str">
        <f t="shared" si="12"/>
        <v>-</v>
      </c>
      <c r="Z170" s="38" t="str">
        <f t="shared" si="12"/>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f>IF('3c AA'!W250="-","-",'3c AA'!W250)</f>
        <v>0</v>
      </c>
      <c r="U173" s="129">
        <f>IF('3c AA'!X250="-","-",'3c AA'!X250)</f>
        <v>0</v>
      </c>
      <c r="V173" s="129">
        <f>IF('3c AA'!Y250="-","-",'3c AA'!Y250)</f>
        <v>0</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f>'3d PC'!V64</f>
        <v>6.9829560851947949</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SMNCC'!G$60="-","-",'3i SMNCC'!G$60)</f>
        <v>0</v>
      </c>
      <c r="L177" s="129">
        <f>IF('3i SMNCC'!H$60="-","-",'3i SMNCC'!H$60)</f>
        <v>-0.10239413454660828</v>
      </c>
      <c r="M177" s="129">
        <f>IF('3i SMNCC'!I$60="-","-",'3i SMNCC'!I$60)</f>
        <v>1.3107897268148032</v>
      </c>
      <c r="N177" s="129">
        <f>IF('3i SMNCC'!J$60="-","-",'3i SMNCC'!J$60)</f>
        <v>1.3561024854837453</v>
      </c>
      <c r="O177" s="30"/>
      <c r="P177" s="129">
        <f>IF('3i SMNCC'!L$60="-","-",'3i SMNCC'!L$60)</f>
        <v>1.3561024854837453</v>
      </c>
      <c r="Q177" s="129">
        <f>IF('3i SMNCC'!M$60="-","-",'3i SMNCC'!M$60)</f>
        <v>2.7190896886881828</v>
      </c>
      <c r="R177" s="129">
        <f>IF('3i SMNCC'!N$60="-","-",'3i SMNCC'!N$60)</f>
        <v>2.5445731212335492</v>
      </c>
      <c r="S177" s="129">
        <f>IF('3i SMNCC'!O$60="-","-",'3i SMNCC'!O$60)</f>
        <v>3.7238675166956514</v>
      </c>
      <c r="T177" s="129">
        <f>IF('3i SMNCC'!P$60="-","-",'3i SMNCC'!P$60)</f>
        <v>3.2317970151566944</v>
      </c>
      <c r="U177" s="129">
        <f>IF('3i SMNCC'!Q$60="-","-",'3i SMNCC'!Q$60)</f>
        <v>3.0490377355812108</v>
      </c>
      <c r="V177" s="129">
        <f>IF('3i SMNCC'!R$60="-","-",'3i SMNCC'!R$60)</f>
        <v>-2.8755928274026386</v>
      </c>
      <c r="W177" s="129" t="str">
        <f>IF('3i SMNCC'!S$60="-","-",'3i SMNCC'!S$60)</f>
        <v>-</v>
      </c>
      <c r="X177" s="129" t="str">
        <f>IF('3i SMNCC'!T$60="-","-",'3i SMNCC'!T$60)</f>
        <v>-</v>
      </c>
      <c r="Y177" s="129" t="str">
        <f>IF('3i SMNCC'!U$60="-","-",'3i SMNCC'!U$60)</f>
        <v>-</v>
      </c>
      <c r="Z177" s="129" t="str">
        <f>IF('3i SMNCC'!V$60="-","-",'3i SMNCC'!V$60)</f>
        <v>-</v>
      </c>
      <c r="AA177" s="28"/>
    </row>
    <row r="178" spans="1:27" s="29" customFormat="1" ht="12.4" customHeight="1" x14ac:dyDescent="0.3">
      <c r="A178" s="256"/>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f>IF('3g CPIH'!P$16="-","-",'3j PAAC PAP'!$G$23*('3g CPIH'!P$16/'3g CPIH'!$G$16))</f>
        <v>42.223023091976515</v>
      </c>
      <c r="U178" s="129">
        <f>IF('3g CPIH'!Q$16="-","-",'3j PAAC PAP'!$G$23*('3g CPIH'!Q$16/'3g CPIH'!$G$16))</f>
        <v>42.455870645792565</v>
      </c>
      <c r="V178" s="129">
        <f>IF('3g CPIH'!R$16="-","-",'3j PAAC PAP'!$G$23*('3g CPIH'!R$16/'3g CPIH'!$G$16))</f>
        <v>43.232029158512731</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3">
      <c r="A179" s="256"/>
      <c r="B179" s="132" t="s">
        <v>349</v>
      </c>
      <c r="C179" s="132" t="s">
        <v>404</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f>IF(T174="-","-",SUM(T171:T177)*'3j PAAC PAP'!$G$41)</f>
        <v>0</v>
      </c>
      <c r="U179" s="129">
        <f>IF(U174="-","-",SUM(U171:U177)*'3j PAAC PAP'!$G$41)</f>
        <v>0</v>
      </c>
      <c r="V179" s="129">
        <f>IF(V174="-","-",SUM(V171:V177)*'3j PAAC PAP'!$G$41)</f>
        <v>0</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35">
      <c r="A180" s="256"/>
      <c r="B180" s="132" t="s">
        <v>388</v>
      </c>
      <c r="C180" s="178" t="s">
        <v>515</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2.1795568849503861</v>
      </c>
      <c r="M180" s="129">
        <f>IF(M174="-","-",SUM(M171:M179)*'3k EBIT'!$E$11)</f>
        <v>2.2446744028704719</v>
      </c>
      <c r="N180" s="129">
        <f>IF(N174="-","-",SUM(N171:N179)*'3k EBIT'!$E$11)</f>
        <v>2.2633936210989636</v>
      </c>
      <c r="O180" s="30"/>
      <c r="P180" s="129">
        <f>IF(P174="-","-",SUM(P171:P179)*'3k EBIT'!$E$11)</f>
        <v>2.2633936210989636</v>
      </c>
      <c r="Q180" s="129">
        <f>IF(Q174="-","-",SUM(Q171:Q179)*'3k EBIT'!$E$11)</f>
        <v>2.3168217242077791</v>
      </c>
      <c r="R180" s="129">
        <f>IF(R174="-","-",SUM(R171:R179)*'3k EBIT'!$E$11)</f>
        <v>2.3276183150087935</v>
      </c>
      <c r="S180" s="129">
        <f>IF(S174="-","-",SUM(S171:S179)*'3k EBIT'!$E$11)</f>
        <v>2.3655648117716734</v>
      </c>
      <c r="T180" s="129">
        <f>IF(T174="-","-",SUM(T171:T179)*'3k EBIT'!$E$11)</f>
        <v>2.3559741078194558</v>
      </c>
      <c r="U180" s="129">
        <f>IF(U174="-","-",SUM(U171:U179)*'3k EBIT'!$E$11)</f>
        <v>2.3654859215535939</v>
      </c>
      <c r="V180" s="129">
        <f>IF(V174="-","-",SUM(V171:V179)*'3k EBIT'!$E$11)</f>
        <v>2.2879451005225158</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516</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1.6795199564045309</v>
      </c>
      <c r="M181" s="129">
        <f>IF(M176="-","-",SUM(M171:M174,M176:M180)*'3l HAP'!$E$12)</f>
        <v>1.729698124092411</v>
      </c>
      <c r="N181" s="129">
        <f>IF(N176="-","-",SUM(N171:N174,N176:N180)*'3l HAP'!$E$12)</f>
        <v>1.7441227536123509</v>
      </c>
      <c r="O181" s="30"/>
      <c r="P181" s="129">
        <f>IF(P176="-","-",SUM(P171:P174,P176:P180)*'3l HAP'!$E$12)</f>
        <v>1.7441227536123509</v>
      </c>
      <c r="Q181" s="129">
        <f>IF(Q176="-","-",SUM(Q171:Q174,Q176:Q180)*'3l HAP'!$E$12)</f>
        <v>1.7852933080602276</v>
      </c>
      <c r="R181" s="129">
        <f>IF(R176="-","-",SUM(R171:R174,R176:R180)*'3l HAP'!$E$12)</f>
        <v>1.7936129301983992</v>
      </c>
      <c r="S181" s="129">
        <f>IF(S176="-","-",SUM(S171:S174,S176:S180)*'3l HAP'!$E$12)</f>
        <v>1.8228536896522858</v>
      </c>
      <c r="T181" s="129">
        <f>IF(T176="-","-",SUM(T171:T174,T176:T180)*'3l HAP'!$E$12)</f>
        <v>1.8154632981488843</v>
      </c>
      <c r="U181" s="129">
        <f>IF(U176="-","-",SUM(U171:U174,U176:U180)*'3l HAP'!$E$12)</f>
        <v>1.8227928985361903</v>
      </c>
      <c r="V181" s="129">
        <f>IF(V176="-","-",SUM(V171:V174,V176:V180)*'3l HAP'!$E$12)</f>
        <v>1.7630415989684103</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116.3929928342497</v>
      </c>
      <c r="M182" s="129">
        <f t="shared" si="13"/>
        <v>119.87040737157626</v>
      </c>
      <c r="N182" s="129">
        <f>IF(N176="-","-",SUM(N171:N181))</f>
        <v>120.87005360617371</v>
      </c>
      <c r="O182" s="30"/>
      <c r="P182" s="129">
        <f>IF(P176="-","-",SUM(P171:P181))</f>
        <v>120.87005360617371</v>
      </c>
      <c r="Q182" s="129">
        <f t="shared" ref="Q182:Z182" si="14">IF(Q176="-","-",SUM(Q171:Q181))</f>
        <v>123.7232284258956</v>
      </c>
      <c r="R182" s="129">
        <f t="shared" si="14"/>
        <v>124.29978943442619</v>
      </c>
      <c r="S182" s="129">
        <f t="shared" si="14"/>
        <v>126.32621340908989</v>
      </c>
      <c r="T182" s="129">
        <f t="shared" si="14"/>
        <v>125.81404933386258</v>
      </c>
      <c r="U182" s="129">
        <f t="shared" si="14"/>
        <v>126.3220005029478</v>
      </c>
      <c r="V182" s="129">
        <f t="shared" si="14"/>
        <v>122.18115504534573</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3">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25" x14ac:dyDescent="0.3">
      <c r="A186" s="256"/>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t="str">
        <f t="shared" si="18"/>
        <v>-</v>
      </c>
      <c r="X186" s="38" t="str">
        <f t="shared" si="18"/>
        <v>-</v>
      </c>
      <c r="Y186" s="38" t="str">
        <f t="shared" si="18"/>
        <v>-</v>
      </c>
      <c r="Z186" s="38" t="str">
        <f t="shared" si="18"/>
        <v>-</v>
      </c>
      <c r="AA186" s="28"/>
    </row>
    <row r="187" spans="1:27" s="29" customFormat="1" ht="11.25" x14ac:dyDescent="0.3">
      <c r="A187" s="256"/>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3">
      <c r="A188" s="256"/>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t="str">
        <f t="shared" si="18"/>
        <v>-</v>
      </c>
      <c r="X188" s="38" t="str">
        <f t="shared" si="18"/>
        <v>-</v>
      </c>
      <c r="Y188" s="38" t="str">
        <f t="shared" si="18"/>
        <v>-</v>
      </c>
      <c r="Z188" s="38" t="str">
        <f t="shared" si="18"/>
        <v>-</v>
      </c>
      <c r="AA188" s="28"/>
    </row>
    <row r="189" spans="1:27" s="29" customFormat="1" ht="11.25" x14ac:dyDescent="0.3">
      <c r="A189" s="256"/>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t="str">
        <f t="shared" si="18"/>
        <v>-</v>
      </c>
      <c r="X189" s="38" t="str">
        <f t="shared" si="18"/>
        <v>-</v>
      </c>
      <c r="Y189" s="38" t="str">
        <f t="shared" si="18"/>
        <v>-</v>
      </c>
      <c r="Z189" s="38" t="str">
        <f t="shared" si="18"/>
        <v>-</v>
      </c>
      <c r="AA189" s="28"/>
    </row>
    <row r="190" spans="1:27" s="29" customFormat="1" ht="11.25" x14ac:dyDescent="0.3">
      <c r="A190" s="256"/>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t="str">
        <f t="shared" si="18"/>
        <v>-</v>
      </c>
      <c r="X190" s="38" t="str">
        <f t="shared" si="18"/>
        <v>-</v>
      </c>
      <c r="Y190" s="38" t="str">
        <f t="shared" si="18"/>
        <v>-</v>
      </c>
      <c r="Z190" s="38" t="str">
        <f t="shared" si="18"/>
        <v>-</v>
      </c>
      <c r="AA190" s="28"/>
    </row>
    <row r="191" spans="1:27" s="29" customFormat="1" ht="11.25" x14ac:dyDescent="0.3">
      <c r="A191" s="256"/>
      <c r="B191" s="135" t="s">
        <v>349</v>
      </c>
      <c r="C191" s="135" t="s">
        <v>404</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t="str">
        <f t="shared" si="18"/>
        <v>-</v>
      </c>
      <c r="X191" s="38" t="str">
        <f t="shared" si="18"/>
        <v>-</v>
      </c>
      <c r="Y191" s="38" t="str">
        <f t="shared" si="18"/>
        <v>-</v>
      </c>
      <c r="Z191" s="38" t="str">
        <f t="shared" si="18"/>
        <v>-</v>
      </c>
      <c r="AA191" s="28"/>
    </row>
    <row r="192" spans="1:27" s="29" customFormat="1" ht="11.25" x14ac:dyDescent="0.3">
      <c r="A192" s="256"/>
      <c r="B192" s="135" t="s">
        <v>388</v>
      </c>
      <c r="C192" s="135" t="s">
        <v>515</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t="str">
        <f t="shared" si="18"/>
        <v>-</v>
      </c>
      <c r="X192" s="38" t="str">
        <f t="shared" si="18"/>
        <v>-</v>
      </c>
      <c r="Y192" s="38" t="str">
        <f t="shared" si="18"/>
        <v>-</v>
      </c>
      <c r="Z192" s="38" t="str">
        <f t="shared" si="18"/>
        <v>-</v>
      </c>
      <c r="AA192" s="28"/>
    </row>
    <row r="193" spans="1:27" s="29" customFormat="1" ht="11.25" x14ac:dyDescent="0.3">
      <c r="A193" s="256"/>
      <c r="B193" s="135" t="s">
        <v>292</v>
      </c>
      <c r="C193" s="135" t="s">
        <v>516</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t="str">
        <f t="shared" si="18"/>
        <v>-</v>
      </c>
      <c r="X193" s="38" t="str">
        <f t="shared" si="18"/>
        <v>-</v>
      </c>
      <c r="Y193" s="38" t="str">
        <f t="shared" si="18"/>
        <v>-</v>
      </c>
      <c r="Z193" s="38" t="str">
        <f t="shared" si="18"/>
        <v>-</v>
      </c>
      <c r="AA193" s="28"/>
    </row>
    <row r="194" spans="1:27" s="29" customFormat="1" ht="11.25" x14ac:dyDescent="0.3">
      <c r="A194" s="256"/>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t="str">
        <f t="shared" si="18"/>
        <v>-</v>
      </c>
      <c r="X194" s="38" t="str">
        <f t="shared" si="18"/>
        <v>-</v>
      </c>
      <c r="Y194" s="38" t="str">
        <f t="shared" si="18"/>
        <v>-</v>
      </c>
      <c r="Z194" s="38" t="str">
        <f t="shared" si="18"/>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480</v>
      </c>
      <c r="D6" s="75"/>
      <c r="E6" s="75"/>
      <c r="F6" s="75"/>
      <c r="G6" s="75"/>
      <c r="I6" s="76"/>
      <c r="J6" s="76"/>
      <c r="K6" s="76"/>
      <c r="L6" s="76"/>
      <c r="M6" s="76"/>
      <c r="N6" s="76"/>
      <c r="O6" s="76"/>
      <c r="P6" s="76"/>
      <c r="Q6" s="76"/>
    </row>
    <row r="7" spans="1:27" ht="14.65" customHeight="1" x14ac:dyDescent="0.35">
      <c r="B7" s="79" t="s">
        <v>467</v>
      </c>
      <c r="C7" s="81" t="s">
        <v>0</v>
      </c>
      <c r="D7" s="75"/>
      <c r="E7" s="75"/>
      <c r="F7" s="75"/>
      <c r="G7" s="75"/>
      <c r="I7" s="76"/>
      <c r="J7" s="76"/>
      <c r="K7" s="76"/>
      <c r="L7" s="76"/>
      <c r="M7" s="76"/>
      <c r="N7" s="76"/>
      <c r="O7" s="76"/>
      <c r="P7" s="76"/>
      <c r="Q7" s="76"/>
    </row>
    <row r="8" spans="1:27" ht="12.4" customHeight="1" x14ac:dyDescent="0.35">
      <c r="B8" s="80" t="s">
        <v>345</v>
      </c>
      <c r="C8" s="82" t="s">
        <v>581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3">
      <c r="A22" s="256"/>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3">
      <c r="A23" s="256"/>
      <c r="B23" s="135" t="s">
        <v>349</v>
      </c>
      <c r="C23" s="135" t="s">
        <v>404</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3">
      <c r="A24" s="256"/>
      <c r="B24" s="135" t="s">
        <v>388</v>
      </c>
      <c r="C24" s="135" t="s">
        <v>515</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516</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f>IF('3c AA'!W154="-","-",'3c AA'!W154)</f>
        <v>0</v>
      </c>
      <c r="U29" s="129">
        <f>IF('3c AA'!X154="-","-",'3c AA'!X154)</f>
        <v>0</v>
      </c>
      <c r="V29" s="129">
        <f>IF('3c AA'!Y154="-","-",'3c AA'!Y154)</f>
        <v>0</v>
      </c>
      <c r="W29" s="129" t="str">
        <f>IF('3c AA'!Z154="-","-",'3c AA'!Z154)</f>
        <v>-</v>
      </c>
      <c r="X29" s="129" t="str">
        <f>IF('3c AA'!AA154="-","-",'3c AA'!AA154)</f>
        <v>-</v>
      </c>
      <c r="Y29" s="129" t="str">
        <f>IF('3c AA'!AB154="-","-",'3c AA'!AB154)</f>
        <v>-</v>
      </c>
      <c r="Z29" s="129" t="str">
        <f>IF('3c AA'!AC154="-","-",'3c AA'!AC154)</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f>IF('3i SMNCC'!R$59="-","-",'3i SMNCC'!R$59)</f>
        <v>4.3260832188341771</v>
      </c>
      <c r="W33" s="129" t="str">
        <f>IF('3i SMNCC'!S$59="-","-",'3i SMNCC'!S$59)</f>
        <v>-</v>
      </c>
      <c r="X33" s="129" t="str">
        <f>IF('3i SMNCC'!T$59="-","-",'3i SMNCC'!T$59)</f>
        <v>-</v>
      </c>
      <c r="Y33" s="129" t="str">
        <f>IF('3i SMNCC'!U$59="-","-",'3i SMNCC'!U$59)</f>
        <v>-</v>
      </c>
      <c r="Z33" s="129" t="str">
        <f>IF('3i SMNCC'!V$59="-","-",'3i SMNCC'!V$59)</f>
        <v>-</v>
      </c>
      <c r="AA33" s="28"/>
    </row>
    <row r="34" spans="1:27" s="29" customFormat="1" ht="11.25" x14ac:dyDescent="0.3">
      <c r="A34" s="256"/>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f>IF('3g CPIH'!P$16="-","-",'3j PAAC PAP'!$G$17*('3g CPIH'!P$16/'3g CPIH'!$G$16))</f>
        <v>25.983398825831699</v>
      </c>
      <c r="U34" s="129">
        <f>IF('3g CPIH'!Q$16="-","-",'3j PAAC PAP'!$G$17*('3g CPIH'!Q$16/'3g CPIH'!$G$16))</f>
        <v>26.126689628180038</v>
      </c>
      <c r="V34" s="129">
        <f>IF('3g CPIH'!R$16="-","-",'3j PAAC PAP'!$G$17*('3g CPIH'!R$16/'3g CPIH'!$G$16))</f>
        <v>26.604325636007829</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3">
      <c r="A35" s="256"/>
      <c r="B35" s="132" t="s">
        <v>349</v>
      </c>
      <c r="C35" s="132" t="s">
        <v>404</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f>IF(T30="-","-",SUM(T27:T33)*'3j PAAC PAP'!$G$35)</f>
        <v>0</v>
      </c>
      <c r="U35" s="129">
        <f>IF(U30="-","-",SUM(U27:U33)*'3j PAAC PAP'!$G$35)</f>
        <v>0</v>
      </c>
      <c r="V35" s="129">
        <f>IF(V30="-","-",SUM(V27:V33)*'3j PAAC PAP'!$G$35)</f>
        <v>0</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3">
      <c r="A36" s="256"/>
      <c r="B36" s="132" t="s">
        <v>388</v>
      </c>
      <c r="C36" s="132" t="s">
        <v>515</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1.6097762894410317</v>
      </c>
      <c r="M36" s="129">
        <f>IF(M30="-","-",SUM(M27:M35)*'3k EBIT'!$E$9)</f>
        <v>1.6839855172441704</v>
      </c>
      <c r="N36" s="129">
        <f>IF(N30="-","-",SUM(N27:N35)*'3k EBIT'!$E$9)</f>
        <v>1.6959696335509353</v>
      </c>
      <c r="O36" s="30"/>
      <c r="P36" s="129">
        <f>IF(P30="-","-",SUM(P27:P35)*'3k EBIT'!$E$9)</f>
        <v>1.6959696335509353</v>
      </c>
      <c r="Q36" s="129">
        <f>IF(Q30="-","-",SUM(Q27:Q35)*'3k EBIT'!$E$9)</f>
        <v>1.73203932726374</v>
      </c>
      <c r="R36" s="129">
        <f>IF(R30="-","-",SUM(R27:R35)*'3k EBIT'!$E$9)</f>
        <v>1.7382793967716499</v>
      </c>
      <c r="S36" s="129">
        <f>IF(S30="-","-",SUM(S27:S35)*'3k EBIT'!$E$9)</f>
        <v>1.7971199597871945</v>
      </c>
      <c r="T36" s="129">
        <f>IF(T30="-","-",SUM(T27:T35)*'3k EBIT'!$E$9)</f>
        <v>1.7830362210058093</v>
      </c>
      <c r="U36" s="129">
        <f>IF(U30="-","-",SUM(U27:U35)*'3k EBIT'!$E$9)</f>
        <v>1.8141398698920124</v>
      </c>
      <c r="V36" s="129">
        <f>IF(V30="-","-",SUM(V27:V35)*'3k EBIT'!$E$9)</f>
        <v>1.8417483328850512</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516</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1.0737274982411773</v>
      </c>
      <c r="M37" s="129">
        <f>IF(M32="-","-",SUM(M27:M30,M32:M36)*'3l HAP'!$E$10)</f>
        <v>1.1207580097667236</v>
      </c>
      <c r="N37" s="129">
        <f>IF(N32="-","-",SUM(N27:N30,N32:N36)*'3l HAP'!$E$10)</f>
        <v>1.1299927136811123</v>
      </c>
      <c r="O37" s="30"/>
      <c r="P37" s="129">
        <f>IF(P32="-","-",SUM(P27:P30,P32:P36)*'3l HAP'!$E$10)</f>
        <v>1.1299927136811123</v>
      </c>
      <c r="Q37" s="129">
        <f>IF(Q32="-","-",SUM(Q27:Q30,Q32:Q36)*'3l HAP'!$E$10)</f>
        <v>1.168475178813621</v>
      </c>
      <c r="R37" s="129">
        <f>IF(R32="-","-",SUM(R27:R30,R32:R36)*'3l HAP'!$E$10)</f>
        <v>1.1732836430203832</v>
      </c>
      <c r="S37" s="129">
        <f>IF(S32="-","-",SUM(S27:S30,S32:S36)*'3l HAP'!$E$10)</f>
        <v>1.2057994074031315</v>
      </c>
      <c r="T37" s="129">
        <f>IF(T32="-","-",SUM(T27:T30,T32:T36)*'3l HAP'!$E$10)</f>
        <v>1.1949467792806667</v>
      </c>
      <c r="U37" s="129">
        <f>IF(U32="-","-",SUM(U27:U30,U32:U36)*'3l HAP'!$E$10)</f>
        <v>1.1980731228987485</v>
      </c>
      <c r="V37" s="129">
        <f>IF(V32="-","-",SUM(V27:V30,V32:V36)*'3l HAP'!$E$10)</f>
        <v>1.2193476144628996</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85.798760367661131</v>
      </c>
      <c r="M38" s="129">
        <f t="shared" si="2"/>
        <v>89.751538097651661</v>
      </c>
      <c r="N38" s="129">
        <f t="shared" si="2"/>
        <v>90.391515504550071</v>
      </c>
      <c r="O38" s="30"/>
      <c r="P38" s="129">
        <f t="shared" ref="P38:Z38" si="3">IF(P32="-","-",SUM(P27:P37))</f>
        <v>90.391515504550071</v>
      </c>
      <c r="Q38" s="129">
        <f t="shared" si="3"/>
        <v>92.328402117794624</v>
      </c>
      <c r="R38" s="129">
        <f t="shared" si="3"/>
        <v>92.661635157287378</v>
      </c>
      <c r="S38" s="129">
        <f t="shared" si="3"/>
        <v>95.79102138015989</v>
      </c>
      <c r="T38" s="129">
        <f t="shared" si="3"/>
        <v>95.03891964866574</v>
      </c>
      <c r="U38" s="129">
        <f t="shared" si="3"/>
        <v>96.679079468008254</v>
      </c>
      <c r="V38" s="129">
        <f t="shared" si="3"/>
        <v>98.153430359009008</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25" x14ac:dyDescent="0.3">
      <c r="A46" s="256"/>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3">
      <c r="A47" s="256"/>
      <c r="B47" s="135" t="s">
        <v>349</v>
      </c>
      <c r="C47" s="135" t="s">
        <v>404</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3">
      <c r="A48" s="256"/>
      <c r="B48" s="135" t="s">
        <v>388</v>
      </c>
      <c r="C48" s="135" t="s">
        <v>515</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516</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f>IF('3c AA'!W156="-","-",'3c AA'!W156)</f>
        <v>0</v>
      </c>
      <c r="U53" s="129">
        <f>IF('3c AA'!X156="-","-",'3c AA'!X156)</f>
        <v>0</v>
      </c>
      <c r="V53" s="129">
        <f>IF('3c AA'!Y156="-","-",'3c AA'!Y156)</f>
        <v>0</v>
      </c>
      <c r="W53" s="129" t="str">
        <f>IF('3c AA'!Z156="-","-",'3c AA'!Z156)</f>
        <v>-</v>
      </c>
      <c r="X53" s="129" t="str">
        <f>IF('3c AA'!AA156="-","-",'3c AA'!AA156)</f>
        <v>-</v>
      </c>
      <c r="Y53" s="129" t="str">
        <f>IF('3c AA'!AB156="-","-",'3c AA'!AB156)</f>
        <v>-</v>
      </c>
      <c r="Z53" s="129" t="str">
        <f>IF('3c AA'!AC156="-","-",'3c AA'!AC156)</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f>IF('3i SMNCC'!R$59="-","-",'3i SMNCC'!R$59)</f>
        <v>4.3260832188341771</v>
      </c>
      <c r="W57" s="129" t="str">
        <f>IF('3i SMNCC'!S$59="-","-",'3i SMNCC'!S$59)</f>
        <v>-</v>
      </c>
      <c r="X57" s="129" t="str">
        <f>IF('3i SMNCC'!T$59="-","-",'3i SMNCC'!T$59)</f>
        <v>-</v>
      </c>
      <c r="Y57" s="129" t="str">
        <f>IF('3i SMNCC'!U$59="-","-",'3i SMNCC'!U$59)</f>
        <v>-</v>
      </c>
      <c r="Z57" s="129" t="str">
        <f>IF('3i SMNCC'!V$59="-","-",'3i SMNCC'!V$59)</f>
        <v>-</v>
      </c>
      <c r="AA57" s="28"/>
    </row>
    <row r="58" spans="1:27" s="29" customFormat="1" ht="12.4" customHeight="1" x14ac:dyDescent="0.3">
      <c r="A58" s="256"/>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f>IF('3g CPIH'!P$16="-","-",'3j PAAC PAP'!$G$17*('3g CPIH'!P$16/'3g CPIH'!$G$16))</f>
        <v>25.983398825831699</v>
      </c>
      <c r="U58" s="129">
        <f>IF('3g CPIH'!Q$16="-","-",'3j PAAC PAP'!$G$17*('3g CPIH'!Q$16/'3g CPIH'!$G$16))</f>
        <v>26.126689628180038</v>
      </c>
      <c r="V58" s="129">
        <f>IF('3g CPIH'!R$16="-","-",'3j PAAC PAP'!$G$17*('3g CPIH'!R$16/'3g CPIH'!$G$16))</f>
        <v>26.604325636007829</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3">
      <c r="A59" s="256"/>
      <c r="B59" s="132" t="s">
        <v>349</v>
      </c>
      <c r="C59" s="132" t="s">
        <v>404</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f>IF(T54="-","-",SUM(T51:T57)*'3j PAAC PAP'!$G$35)</f>
        <v>0</v>
      </c>
      <c r="U59" s="129">
        <f>IF(U54="-","-",SUM(U51:U57)*'3j PAAC PAP'!$G$35)</f>
        <v>0</v>
      </c>
      <c r="V59" s="129">
        <f>IF(V54="-","-",SUM(V51:V57)*'3j PAAC PAP'!$G$35)</f>
        <v>0</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3">
      <c r="A60" s="256"/>
      <c r="B60" s="132" t="s">
        <v>388</v>
      </c>
      <c r="C60" s="132" t="s">
        <v>515</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1.6832972174410314</v>
      </c>
      <c r="M60" s="129">
        <f>IF(M54="-","-",SUM(M51:M59)*'3k EBIT'!$E$9)</f>
        <v>1.7108489332441705</v>
      </c>
      <c r="N60" s="129">
        <f>IF(N54="-","-",SUM(N51:N59)*'3k EBIT'!$E$9)</f>
        <v>1.7228330495509354</v>
      </c>
      <c r="O60" s="30"/>
      <c r="P60" s="129">
        <f>IF(P54="-","-",SUM(P51:P59)*'3k EBIT'!$E$9)</f>
        <v>1.7228330495509354</v>
      </c>
      <c r="Q60" s="129">
        <f>IF(Q54="-","-",SUM(Q51:Q59)*'3k EBIT'!$E$9)</f>
        <v>1.77233445126374</v>
      </c>
      <c r="R60" s="129">
        <f>IF(R54="-","-",SUM(R51:R59)*'3k EBIT'!$E$9)</f>
        <v>1.7785745207716501</v>
      </c>
      <c r="S60" s="129">
        <f>IF(S54="-","-",SUM(S51:S59)*'3k EBIT'!$E$9)</f>
        <v>1.7801535917871942</v>
      </c>
      <c r="T60" s="129">
        <f>IF(T54="-","-",SUM(T51:T59)*'3k EBIT'!$E$9)</f>
        <v>1.7660698530058092</v>
      </c>
      <c r="U60" s="129">
        <f>IF(U54="-","-",SUM(U51:U59)*'3k EBIT'!$E$9)</f>
        <v>1.7964665698920124</v>
      </c>
      <c r="V60" s="129">
        <f>IF(V54="-","-",SUM(V51:V59)*'3k EBIT'!$E$9)</f>
        <v>1.8240750328850515</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516</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1.0748039181480256</v>
      </c>
      <c r="M61" s="129">
        <f>IF(M56="-","-",SUM(M51:M54,M56:M60)*'3l HAP'!$E$10)</f>
        <v>1.1211513170403795</v>
      </c>
      <c r="N61" s="129">
        <f>IF(N56="-","-",SUM(N51:N54,N56:N60)*'3l HAP'!$E$10)</f>
        <v>1.1303860209547683</v>
      </c>
      <c r="O61" s="30"/>
      <c r="P61" s="129">
        <f>IF(P56="-","-",SUM(P51:P54,P56:P60)*'3l HAP'!$E$10)</f>
        <v>1.1303860209547683</v>
      </c>
      <c r="Q61" s="129">
        <f>IF(Q56="-","-",SUM(Q51:Q54,Q56:Q60)*'3l HAP'!$E$10)</f>
        <v>1.1690651397241052</v>
      </c>
      <c r="R61" s="129">
        <f>IF(R56="-","-",SUM(R51:R54,R56:R60)*'3l HAP'!$E$10)</f>
        <v>1.1738736039308675</v>
      </c>
      <c r="S61" s="129">
        <f>IF(S56="-","-",SUM(S51:S54,S56:S60)*'3l HAP'!$E$10)</f>
        <v>1.2055510028092435</v>
      </c>
      <c r="T61" s="129">
        <f>IF(T56="-","-",SUM(T51:T54,T56:T60)*'3l HAP'!$E$10)</f>
        <v>1.1946983746867785</v>
      </c>
      <c r="U61" s="129">
        <f>IF(U56="-","-",SUM(U51:U54,U56:U60)*'3l HAP'!$E$10)</f>
        <v>1.1978143681134485</v>
      </c>
      <c r="V61" s="129">
        <f>IF(V56="-","-",SUM(V51:V54,V56:V60)*'3l HAP'!$E$10)</f>
        <v>1.2190888596775997</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89.669357715567969</v>
      </c>
      <c r="M62" s="129">
        <f t="shared" si="6"/>
        <v>91.165794820925328</v>
      </c>
      <c r="N62" s="129">
        <f t="shared" si="6"/>
        <v>91.805772227823724</v>
      </c>
      <c r="O62" s="30"/>
      <c r="P62" s="129">
        <f t="shared" ref="P62:Z62" si="7">IF(P56="-","-",SUM(P51:P61))</f>
        <v>91.805772227823724</v>
      </c>
      <c r="Q62" s="129">
        <f t="shared" si="7"/>
        <v>94.449787202705124</v>
      </c>
      <c r="R62" s="129">
        <f t="shared" si="7"/>
        <v>94.783020242197892</v>
      </c>
      <c r="S62" s="129">
        <f t="shared" si="7"/>
        <v>94.897806607565997</v>
      </c>
      <c r="T62" s="129">
        <f t="shared" si="7"/>
        <v>94.145704876071832</v>
      </c>
      <c r="U62" s="129">
        <f t="shared" si="7"/>
        <v>95.748647413222969</v>
      </c>
      <c r="V62" s="129">
        <f t="shared" si="7"/>
        <v>97.222998304223708</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25" x14ac:dyDescent="0.3">
      <c r="A70" s="256"/>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3">
      <c r="A71" s="256"/>
      <c r="B71" s="135" t="s">
        <v>349</v>
      </c>
      <c r="C71" s="135" t="s">
        <v>404</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3">
      <c r="A72" s="256"/>
      <c r="B72" s="135" t="s">
        <v>388</v>
      </c>
      <c r="C72" s="135" t="s">
        <v>515</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516</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f>IF('3c AA'!W158="-","-",'3c AA'!W158)</f>
        <v>0</v>
      </c>
      <c r="U77" s="129">
        <f>IF('3c AA'!X158="-","-",'3c AA'!X158)</f>
        <v>0</v>
      </c>
      <c r="V77" s="129">
        <f>IF('3c AA'!Y158="-","-",'3c AA'!Y158)</f>
        <v>0</v>
      </c>
      <c r="W77" s="129" t="str">
        <f>IF('3c AA'!Z158="-","-",'3c AA'!Z158)</f>
        <v>-</v>
      </c>
      <c r="X77" s="129" t="str">
        <f>IF('3c AA'!AA158="-","-",'3c AA'!AA158)</f>
        <v>-</v>
      </c>
      <c r="Y77" s="129" t="str">
        <f>IF('3c AA'!AB158="-","-",'3c AA'!AB158)</f>
        <v>-</v>
      </c>
      <c r="Z77" s="129" t="str">
        <f>IF('3c AA'!AC158="-","-",'3c AA'!AC158)</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f>IF('3i SMNCC'!R$59="-","-",'3i SMNCC'!R$59)</f>
        <v>4.3260832188341771</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3">
      <c r="A82" s="256"/>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f>IF('3g CPIH'!P$16="-","-",'3j PAAC PAP'!$G$17*('3g CPIH'!P$16/'3g CPIH'!$G$16))</f>
        <v>25.983398825831699</v>
      </c>
      <c r="U82" s="129">
        <f>IF('3g CPIH'!Q$16="-","-",'3j PAAC PAP'!$G$17*('3g CPIH'!Q$16/'3g CPIH'!$G$16))</f>
        <v>26.126689628180038</v>
      </c>
      <c r="V82" s="129">
        <f>IF('3g CPIH'!R$16="-","-",'3j PAAC PAP'!$G$17*('3g CPIH'!R$16/'3g CPIH'!$G$16))</f>
        <v>26.604325636007829</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3">
      <c r="A83" s="256"/>
      <c r="B83" s="132" t="s">
        <v>349</v>
      </c>
      <c r="C83" s="132" t="s">
        <v>404</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f>IF(T78="-","-",SUM(T75:T81)*'3j PAAC PAP'!$G$35)</f>
        <v>0</v>
      </c>
      <c r="U83" s="129">
        <f>IF(U78="-","-",SUM(U75:U81)*'3j PAAC PAP'!$G$35)</f>
        <v>0</v>
      </c>
      <c r="V83" s="129">
        <f>IF(V78="-","-",SUM(V75:V81)*'3j PAAC PAP'!$G$35)</f>
        <v>0</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3">
      <c r="A84" s="256"/>
      <c r="B84" s="132" t="s">
        <v>388</v>
      </c>
      <c r="C84" s="132" t="s">
        <v>515</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1.7349032534410314</v>
      </c>
      <c r="M84" s="129">
        <f>IF(M78="-","-",SUM(M75:M83)*'3k EBIT'!$E$9)</f>
        <v>1.8303204412441707</v>
      </c>
      <c r="N84" s="129">
        <f>IF(N78="-","-",SUM(N75:N83)*'3k EBIT'!$E$9)</f>
        <v>1.8423045575509354</v>
      </c>
      <c r="O84" s="30"/>
      <c r="P84" s="129">
        <f>IF(P78="-","-",SUM(P75:P83)*'3k EBIT'!$E$9)</f>
        <v>1.8423045575509354</v>
      </c>
      <c r="Q84" s="129">
        <f>IF(Q78="-","-",SUM(Q75:Q83)*'3k EBIT'!$E$9)</f>
        <v>1.90594459926374</v>
      </c>
      <c r="R84" s="129">
        <f>IF(R78="-","-",SUM(R75:R83)*'3k EBIT'!$E$9)</f>
        <v>1.9121846687716502</v>
      </c>
      <c r="S84" s="129">
        <f>IF(S78="-","-",SUM(S75:S83)*'3k EBIT'!$E$9)</f>
        <v>2.0332352477871947</v>
      </c>
      <c r="T84" s="129">
        <f>IF(T78="-","-",SUM(T75:T83)*'3k EBIT'!$E$9)</f>
        <v>2.0191515090058094</v>
      </c>
      <c r="U84" s="129">
        <f>IF(U78="-","-",SUM(U75:U83)*'3k EBIT'!$E$9)</f>
        <v>1.9908728698920124</v>
      </c>
      <c r="V84" s="129">
        <f>IF(V78="-","-",SUM(V75:V83)*'3k EBIT'!$E$9)</f>
        <v>2.0184813328850515</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516</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1.0755594821211014</v>
      </c>
      <c r="M85" s="129">
        <f>IF(M80="-","-",SUM(M75:M78,M80:M84)*'3l HAP'!$E$10)</f>
        <v>1.1229004993890075</v>
      </c>
      <c r="N85" s="129">
        <f>IF(N80="-","-",SUM(N75:N78,N80:N84)*'3l HAP'!$E$10)</f>
        <v>1.1321352033033962</v>
      </c>
      <c r="O85" s="30"/>
      <c r="P85" s="129">
        <f>IF(P80="-","-",SUM(P75:P78,P80:P84)*'3l HAP'!$E$10)</f>
        <v>1.1321352033033962</v>
      </c>
      <c r="Q85" s="129">
        <f>IF(Q80="-","-",SUM(Q75:Q78,Q80:Q84)*'3l HAP'!$E$10)</f>
        <v>1.171021325900973</v>
      </c>
      <c r="R85" s="129">
        <f>IF(R80="-","-",SUM(R75:R78,R80:R84)*'3l HAP'!$E$10)</f>
        <v>1.1758297901077353</v>
      </c>
      <c r="S85" s="129">
        <f>IF(S80="-","-",SUM(S75:S78,S80:S84)*'3l HAP'!$E$10)</f>
        <v>1.2092563713347395</v>
      </c>
      <c r="T85" s="129">
        <f>IF(T80="-","-",SUM(T75:T78,T80:T84)*'3l HAP'!$E$10)</f>
        <v>1.1984037432122745</v>
      </c>
      <c r="U85" s="129">
        <f>IF(U80="-","-",SUM(U75:U78,U80:U84)*'3l HAP'!$E$10)</f>
        <v>1.2006606707517484</v>
      </c>
      <c r="V85" s="129">
        <f>IF(V80="-","-",SUM(V75:V78,V80:V84)*'3l HAP'!$E$10)</f>
        <v>1.2219351623158996</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92.386219315541041</v>
      </c>
      <c r="M86" s="129">
        <f t="shared" si="10"/>
        <v>97.455515511273958</v>
      </c>
      <c r="N86" s="129">
        <f t="shared" si="10"/>
        <v>98.09549291817234</v>
      </c>
      <c r="O86" s="30"/>
      <c r="P86" s="129">
        <f t="shared" ref="P86:Z86" si="11">IF(P80="-","-",SUM(P75:P85))</f>
        <v>98.09549291817234</v>
      </c>
      <c r="Q86" s="129">
        <f t="shared" si="11"/>
        <v>101.48385353688197</v>
      </c>
      <c r="R86" s="129">
        <f t="shared" si="11"/>
        <v>101.81708657637475</v>
      </c>
      <c r="S86" s="129">
        <f t="shared" si="11"/>
        <v>108.2215936320915</v>
      </c>
      <c r="T86" s="129">
        <f t="shared" si="11"/>
        <v>107.46949190059733</v>
      </c>
      <c r="U86" s="129">
        <f t="shared" si="11"/>
        <v>105.98340001586125</v>
      </c>
      <c r="V86" s="129">
        <f t="shared" si="11"/>
        <v>107.457750906862</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3">
      <c r="A94" s="256"/>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3">
      <c r="A95" s="256"/>
      <c r="B95" s="135" t="s">
        <v>349</v>
      </c>
      <c r="C95" s="135" t="s">
        <v>404</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3">
      <c r="A96" s="256"/>
      <c r="B96" s="135" t="s">
        <v>388</v>
      </c>
      <c r="C96" s="135" t="s">
        <v>515</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516</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f>IF('3c AA'!W160="-","-",'3c AA'!W160)</f>
        <v>0</v>
      </c>
      <c r="U101" s="129">
        <f>IF('3c AA'!X160="-","-",'3c AA'!X160)</f>
        <v>0</v>
      </c>
      <c r="V101" s="129">
        <f>IF('3c AA'!Y160="-","-",'3c AA'!Y160)</f>
        <v>0</v>
      </c>
      <c r="W101" s="129" t="str">
        <f>IF('3c AA'!Z160="-","-",'3c AA'!Z160)</f>
        <v>-</v>
      </c>
      <c r="X101" s="129" t="str">
        <f>IF('3c AA'!AA160="-","-",'3c AA'!AA160)</f>
        <v>-</v>
      </c>
      <c r="Y101" s="129" t="str">
        <f>IF('3c AA'!AB160="-","-",'3c AA'!AB160)</f>
        <v>-</v>
      </c>
      <c r="Z101" s="129" t="str">
        <f>IF('3c AA'!AC160="-","-",'3c AA'!AC160)</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f>IF('3i SMNCC'!R$59="-","-",'3i SMNCC'!R$59)</f>
        <v>4.3260832188341771</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3">
      <c r="A106" s="256"/>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f>IF('3g CPIH'!P$16="-","-",'3j PAAC PAP'!$G$17*('3g CPIH'!P$16/'3g CPIH'!$G$16))</f>
        <v>25.983398825831699</v>
      </c>
      <c r="U106" s="129">
        <f>IF('3g CPIH'!Q$16="-","-",'3j PAAC PAP'!$G$17*('3g CPIH'!Q$16/'3g CPIH'!$G$16))</f>
        <v>26.126689628180038</v>
      </c>
      <c r="V106" s="129">
        <f>IF('3g CPIH'!R$16="-","-",'3j PAAC PAP'!$G$17*('3g CPIH'!R$16/'3g CPIH'!$G$16))</f>
        <v>26.604325636007829</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3">
      <c r="A107" s="256"/>
      <c r="B107" s="132" t="s">
        <v>349</v>
      </c>
      <c r="C107" s="132" t="s">
        <v>404</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f>IF(T102="-","-",SUM(T99:T105)*'3j PAAC PAP'!$G$35)</f>
        <v>0</v>
      </c>
      <c r="U107" s="129">
        <f>IF(U102="-","-",SUM(U99:U105)*'3j PAAC PAP'!$G$35)</f>
        <v>0</v>
      </c>
      <c r="V107" s="129">
        <f>IF(V102="-","-",SUM(V99:V105)*'3j PAAC PAP'!$G$35)</f>
        <v>0</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3">
      <c r="A108" s="256"/>
      <c r="B108" s="132" t="s">
        <v>388</v>
      </c>
      <c r="C108" s="132" t="s">
        <v>515</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1.6041208334410317</v>
      </c>
      <c r="M108" s="129">
        <f>IF(M102="-","-",SUM(M99:M107)*'3k EBIT'!$E$9)</f>
        <v>1.6592428972441704</v>
      </c>
      <c r="N108" s="129">
        <f>IF(N102="-","-",SUM(N99:N107)*'3k EBIT'!$E$9)</f>
        <v>1.6712270135509353</v>
      </c>
      <c r="O108" s="30"/>
      <c r="P108" s="129">
        <f>IF(P102="-","-",SUM(P99:P107)*'3k EBIT'!$E$9)</f>
        <v>1.6712270135509353</v>
      </c>
      <c r="Q108" s="129">
        <f>IF(Q102="-","-",SUM(Q99:Q107)*'3k EBIT'!$E$9)</f>
        <v>1.7313323952637403</v>
      </c>
      <c r="R108" s="129">
        <f>IF(R102="-","-",SUM(R99:R107)*'3k EBIT'!$E$9)</f>
        <v>1.7375724647716502</v>
      </c>
      <c r="S108" s="129">
        <f>IF(S102="-","-",SUM(S99:S107)*'3k EBIT'!$E$9)</f>
        <v>1.8084308717871944</v>
      </c>
      <c r="T108" s="129">
        <f>IF(T102="-","-",SUM(T99:T107)*'3k EBIT'!$E$9)</f>
        <v>1.7943471330058094</v>
      </c>
      <c r="U108" s="129">
        <f>IF(U102="-","-",SUM(U99:U107)*'3k EBIT'!$E$9)</f>
        <v>1.8367616938920124</v>
      </c>
      <c r="V108" s="129">
        <f>IF(V102="-","-",SUM(V99:V107)*'3k EBIT'!$E$9)</f>
        <v>1.8643701568850515</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516</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1.0736446967098814</v>
      </c>
      <c r="M109" s="129">
        <f>IF(M104="-","-",SUM(M99:M102,M104:M108)*'3l HAP'!$E$10)</f>
        <v>1.1203957530673037</v>
      </c>
      <c r="N109" s="129">
        <f>IF(N104="-","-",SUM(N99:N102,N104:N108)*'3l HAP'!$E$10)</f>
        <v>1.1296304569816922</v>
      </c>
      <c r="O109" s="30"/>
      <c r="P109" s="129">
        <f>IF(P104="-","-",SUM(P99:P102,P104:P108)*'3l HAP'!$E$10)</f>
        <v>1.1296304569816922</v>
      </c>
      <c r="Q109" s="129">
        <f>IF(Q104="-","-",SUM(Q99:Q102,Q104:Q108)*'3l HAP'!$E$10)</f>
        <v>1.168464828622209</v>
      </c>
      <c r="R109" s="129">
        <f>IF(R104="-","-",SUM(R99:R102,R104:R108)*'3l HAP'!$E$10)</f>
        <v>1.1732732928289713</v>
      </c>
      <c r="S109" s="129">
        <f>IF(S104="-","-",SUM(S99:S102,S104:S108)*'3l HAP'!$E$10)</f>
        <v>1.2059650104657236</v>
      </c>
      <c r="T109" s="129">
        <f>IF(T104="-","-",SUM(T99:T102,T104:T108)*'3l HAP'!$E$10)</f>
        <v>1.1951123823432586</v>
      </c>
      <c r="U109" s="129">
        <f>IF(U104="-","-",SUM(U99:U102,U104:U108)*'3l HAP'!$E$10)</f>
        <v>1.1984043290239326</v>
      </c>
      <c r="V109" s="129">
        <f>IF(V104="-","-",SUM(V99:V102,V104:V108)*'3l HAP'!$E$10)</f>
        <v>1.2196788205880837</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85.501022110129824</v>
      </c>
      <c r="M110" s="129">
        <f t="shared" si="14"/>
        <v>88.448933220952242</v>
      </c>
      <c r="N110" s="129">
        <f t="shared" si="14"/>
        <v>89.088910627850638</v>
      </c>
      <c r="O110" s="30"/>
      <c r="P110" s="129">
        <f t="shared" ref="P110:Z110" si="15">IF(P104="-","-",SUM(P99:P109))</f>
        <v>89.088910627850638</v>
      </c>
      <c r="Q110" s="129">
        <f t="shared" si="15"/>
        <v>92.291184835603218</v>
      </c>
      <c r="R110" s="129">
        <f t="shared" si="15"/>
        <v>92.624417875095972</v>
      </c>
      <c r="S110" s="129">
        <f t="shared" si="15"/>
        <v>96.386497895222476</v>
      </c>
      <c r="T110" s="129">
        <f t="shared" si="15"/>
        <v>95.634396163728326</v>
      </c>
      <c r="U110" s="129">
        <f t="shared" si="15"/>
        <v>97.87003249813344</v>
      </c>
      <c r="V110" s="129">
        <f t="shared" si="15"/>
        <v>99.344383389134194</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3">
      <c r="A118" s="256"/>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3">
      <c r="A119" s="256"/>
      <c r="B119" s="135" t="s">
        <v>349</v>
      </c>
      <c r="C119" s="135" t="s">
        <v>404</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3">
      <c r="A120" s="256"/>
      <c r="B120" s="135" t="s">
        <v>388</v>
      </c>
      <c r="C120" s="135" t="s">
        <v>515</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516</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f>IF('3c AA'!W162="-","-",'3c AA'!W162)</f>
        <v>0</v>
      </c>
      <c r="U125" s="129">
        <f>IF('3c AA'!X162="-","-",'3c AA'!X162)</f>
        <v>0</v>
      </c>
      <c r="V125" s="129">
        <f>IF('3c AA'!Y162="-","-",'3c AA'!Y162)</f>
        <v>0</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f>IF('3i SMNCC'!R$59="-","-",'3i SMNCC'!R$59)</f>
        <v>4.3260832188341771</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3">
      <c r="A130" s="256"/>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f>IF('3g CPIH'!P$16="-","-",'3j PAAC PAP'!$G$17*('3g CPIH'!P$16/'3g CPIH'!$G$16))</f>
        <v>25.983398825831699</v>
      </c>
      <c r="U130" s="129">
        <f>IF('3g CPIH'!Q$16="-","-",'3j PAAC PAP'!$G$17*('3g CPIH'!Q$16/'3g CPIH'!$G$16))</f>
        <v>26.126689628180038</v>
      </c>
      <c r="V130" s="129">
        <f>IF('3g CPIH'!R$16="-","-",'3j PAAC PAP'!$G$17*('3g CPIH'!R$16/'3g CPIH'!$G$16))</f>
        <v>26.604325636007829</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3">
      <c r="A131" s="256"/>
      <c r="B131" s="132" t="s">
        <v>349</v>
      </c>
      <c r="C131" s="132" t="s">
        <v>404</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f>IF(T126="-","-",SUM(T123:T129)*'3j PAAC PAP'!$G$35)</f>
        <v>0</v>
      </c>
      <c r="U131" s="129">
        <f>IF(U126="-","-",SUM(U123:U129)*'3j PAAC PAP'!$G$35)</f>
        <v>0</v>
      </c>
      <c r="V131" s="129">
        <f>IF(V126="-","-",SUM(V123:V129)*'3j PAAC PAP'!$G$35)</f>
        <v>0</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3">
      <c r="A132" s="256"/>
      <c r="B132" s="132" t="s">
        <v>388</v>
      </c>
      <c r="C132" s="132" t="s">
        <v>515</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1.7030913134410317</v>
      </c>
      <c r="M132" s="129">
        <f>IF(M126="-","-",SUM(M123:M131)*'3k EBIT'!$E$9)</f>
        <v>1.7737658812441708</v>
      </c>
      <c r="N132" s="129">
        <f>IF(N126="-","-",SUM(N123:N131)*'3k EBIT'!$E$9)</f>
        <v>1.7857499975509357</v>
      </c>
      <c r="O132" s="30"/>
      <c r="P132" s="129">
        <f>IF(P126="-","-",SUM(P123:P131)*'3k EBIT'!$E$9)</f>
        <v>1.7857499975509357</v>
      </c>
      <c r="Q132" s="129">
        <f>IF(Q126="-","-",SUM(Q123:Q131)*'3k EBIT'!$E$9)</f>
        <v>1.8211127592637402</v>
      </c>
      <c r="R132" s="129">
        <f>IF(R126="-","-",SUM(R123:R131)*'3k EBIT'!$E$9)</f>
        <v>1.8273528287716503</v>
      </c>
      <c r="S132" s="129">
        <f>IF(S126="-","-",SUM(S123:S131)*'3k EBIT'!$E$9)</f>
        <v>1.8706408877871943</v>
      </c>
      <c r="T132" s="129">
        <f>IF(T126="-","-",SUM(T123:T131)*'3k EBIT'!$E$9)</f>
        <v>1.8565571490058093</v>
      </c>
      <c r="U132" s="129">
        <f>IF(U126="-","-",SUM(U123:U131)*'3k EBIT'!$E$9)</f>
        <v>1.8862469338920125</v>
      </c>
      <c r="V132" s="129">
        <f>IF(V126="-","-",SUM(V123:V131)*'3k EBIT'!$E$9)</f>
        <v>1.9138553968850516</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516</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1.0750937235075615</v>
      </c>
      <c r="M133" s="129">
        <f>IF(M128="-","-",SUM(M123:M126,M128:M132)*'3l HAP'!$E$10)</f>
        <v>1.1220724840760476</v>
      </c>
      <c r="N133" s="129">
        <f>IF(N128="-","-",SUM(N123:N126,N128:N132)*'3l HAP'!$E$10)</f>
        <v>1.1313071879904364</v>
      </c>
      <c r="O133" s="30"/>
      <c r="P133" s="129">
        <f>IF(P128="-","-",SUM(P123:P126,P128:P132)*'3l HAP'!$E$10)</f>
        <v>1.1313071879904364</v>
      </c>
      <c r="Q133" s="129">
        <f>IF(Q128="-","-",SUM(Q123:Q126,Q128:Q132)*'3l HAP'!$E$10)</f>
        <v>1.1697793029315331</v>
      </c>
      <c r="R133" s="129">
        <f>IF(R128="-","-",SUM(R123:R126,R128:R132)*'3l HAP'!$E$10)</f>
        <v>1.1745877671382954</v>
      </c>
      <c r="S133" s="129">
        <f>IF(S128="-","-",SUM(S123:S126,S128:S132)*'3l HAP'!$E$10)</f>
        <v>1.2068758273099793</v>
      </c>
      <c r="T133" s="129">
        <f>IF(T128="-","-",SUM(T123:T126,T128:T132)*'3l HAP'!$E$10)</f>
        <v>1.1960231991875145</v>
      </c>
      <c r="U133" s="129">
        <f>IF(U128="-","-",SUM(U123:U126,U128:U132)*'3l HAP'!$E$10)</f>
        <v>1.1991288424227724</v>
      </c>
      <c r="V133" s="129">
        <f>IF(V128="-","-",SUM(V123:V126,V128:V132)*'3l HAP'!$E$10)</f>
        <v>1.2204033339869238</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90.711441616927516</v>
      </c>
      <c r="M134" s="129">
        <f t="shared" si="18"/>
        <v>94.478132935961</v>
      </c>
      <c r="N134" s="129">
        <f t="shared" si="18"/>
        <v>95.118110342859396</v>
      </c>
      <c r="O134" s="30"/>
      <c r="P134" s="129">
        <f t="shared" ref="P134:Z134" si="19">IF(P128="-","-",SUM(P123:P133))</f>
        <v>95.118110342859396</v>
      </c>
      <c r="Q134" s="129">
        <f t="shared" si="19"/>
        <v>97.017779673912543</v>
      </c>
      <c r="R134" s="129">
        <f t="shared" si="19"/>
        <v>97.351012713405311</v>
      </c>
      <c r="S134" s="129">
        <f t="shared" si="19"/>
        <v>99.661618728066728</v>
      </c>
      <c r="T134" s="129">
        <f t="shared" si="19"/>
        <v>98.909516996572563</v>
      </c>
      <c r="U134" s="129">
        <f t="shared" si="19"/>
        <v>100.47524225153228</v>
      </c>
      <c r="V134" s="129">
        <f t="shared" si="19"/>
        <v>101.94959314253305</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 customHeight="1" x14ac:dyDescent="0.3">
      <c r="A142" s="256"/>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3">
      <c r="A143" s="256"/>
      <c r="B143" s="135" t="s">
        <v>349</v>
      </c>
      <c r="C143" s="135" t="s">
        <v>404</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3">
      <c r="A144" s="256"/>
      <c r="B144" s="135" t="s">
        <v>388</v>
      </c>
      <c r="C144" s="135" t="s">
        <v>515</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516</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f>IF('3c AA'!W164="-","-",'3c AA'!W164)</f>
        <v>0</v>
      </c>
      <c r="U149" s="129">
        <f>IF('3c AA'!X164="-","-",'3c AA'!X164)</f>
        <v>0</v>
      </c>
      <c r="V149" s="129">
        <f>IF('3c AA'!Y164="-","-",'3c AA'!Y164)</f>
        <v>0</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f>IF('3i SMNCC'!R$59="-","-",'3i SMNCC'!R$59)</f>
        <v>4.3260832188341771</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3">
      <c r="A154" s="256"/>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f>IF('3g CPIH'!P$16="-","-",'3j PAAC PAP'!$G$17*('3g CPIH'!P$16/'3g CPIH'!$G$16))</f>
        <v>25.983398825831699</v>
      </c>
      <c r="U154" s="129">
        <f>IF('3g CPIH'!Q$16="-","-",'3j PAAC PAP'!$G$17*('3g CPIH'!Q$16/'3g CPIH'!$G$16))</f>
        <v>26.126689628180038</v>
      </c>
      <c r="V154" s="129">
        <f>IF('3g CPIH'!R$16="-","-",'3j PAAC PAP'!$G$17*('3g CPIH'!R$16/'3g CPIH'!$G$16))</f>
        <v>26.604325636007829</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3">
      <c r="A155" s="256"/>
      <c r="B155" s="132" t="s">
        <v>349</v>
      </c>
      <c r="C155" s="132" t="s">
        <v>404</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f>IF(T150="-","-",SUM(T147:T153)*'3j PAAC PAP'!$G$35)</f>
        <v>0</v>
      </c>
      <c r="U155" s="129">
        <f>IF(U150="-","-",SUM(U147:U153)*'3j PAAC PAP'!$G$35)</f>
        <v>0</v>
      </c>
      <c r="V155" s="129">
        <f>IF(V150="-","-",SUM(V147:V153)*'3j PAAC PAP'!$G$35)</f>
        <v>0</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3">
      <c r="A156" s="256"/>
      <c r="B156" s="132" t="s">
        <v>388</v>
      </c>
      <c r="C156" s="132" t="s">
        <v>515</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1.7504557574410315</v>
      </c>
      <c r="M156" s="129">
        <f>IF(M150="-","-",SUM(M147:M155)*'3k EBIT'!$E$9)</f>
        <v>1.8161818012441706</v>
      </c>
      <c r="N156" s="129">
        <f>IF(N150="-","-",SUM(N147:N155)*'3k EBIT'!$E$9)</f>
        <v>1.8281659175509355</v>
      </c>
      <c r="O156" s="30"/>
      <c r="P156" s="129">
        <f>IF(P150="-","-",SUM(P147:P155)*'3k EBIT'!$E$9)</f>
        <v>1.8281659175509355</v>
      </c>
      <c r="Q156" s="129">
        <f>IF(Q150="-","-",SUM(Q147:Q155)*'3k EBIT'!$E$9)</f>
        <v>1.9207901712637401</v>
      </c>
      <c r="R156" s="129">
        <f>IF(R150="-","-",SUM(R147:R155)*'3k EBIT'!$E$9)</f>
        <v>1.9270302407716504</v>
      </c>
      <c r="S156" s="129">
        <f>IF(S150="-","-",SUM(S147:S155)*'3k EBIT'!$E$9)</f>
        <v>2.0417184317871944</v>
      </c>
      <c r="T156" s="129">
        <f>IF(T150="-","-",SUM(T147:T155)*'3k EBIT'!$E$9)</f>
        <v>2.0276346930058091</v>
      </c>
      <c r="U156" s="129">
        <f>IF(U150="-","-",SUM(U147:U155)*'3k EBIT'!$E$9)</f>
        <v>2.0149085578920127</v>
      </c>
      <c r="V156" s="129">
        <f>IF(V150="-","-",SUM(V147:V155)*'3k EBIT'!$E$9)</f>
        <v>2.0425170208850516</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516</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1.0757871863321653</v>
      </c>
      <c r="M157" s="129">
        <f>IF(M152="-","-",SUM(M147:M150,M152:M156)*'3l HAP'!$E$10)</f>
        <v>1.1226934955607677</v>
      </c>
      <c r="N157" s="129">
        <f>IF(N152="-","-",SUM(N147:N150,N152:N156)*'3l HAP'!$E$10)</f>
        <v>1.1319281994751562</v>
      </c>
      <c r="O157" s="30"/>
      <c r="P157" s="129">
        <f>IF(P152="-","-",SUM(P147:P150,P152:P156)*'3l HAP'!$E$10)</f>
        <v>1.1319281994751562</v>
      </c>
      <c r="Q157" s="129">
        <f>IF(Q152="-","-",SUM(Q147:Q150,Q152:Q156)*'3l HAP'!$E$10)</f>
        <v>1.1712386799206251</v>
      </c>
      <c r="R157" s="129">
        <f>IF(R152="-","-",SUM(R147:R150,R152:R156)*'3l HAP'!$E$10)</f>
        <v>1.1760471441273874</v>
      </c>
      <c r="S157" s="129">
        <f>IF(S152="-","-",SUM(S147:S150,S152:S156)*'3l HAP'!$E$10)</f>
        <v>1.2093805736316834</v>
      </c>
      <c r="T157" s="129">
        <f>IF(T152="-","-",SUM(T147:T150,T152:T156)*'3l HAP'!$E$10)</f>
        <v>1.1985279455092186</v>
      </c>
      <c r="U157" s="129">
        <f>IF(U152="-","-",SUM(U147:U150,U152:U156)*'3l HAP'!$E$10)</f>
        <v>1.2010125772597564</v>
      </c>
      <c r="V157" s="129">
        <f>IF(V152="-","-",SUM(V147:V150,V152:V156)*'3l HAP'!$E$10)</f>
        <v>1.2222870688239078</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93.204999523752107</v>
      </c>
      <c r="M158" s="129">
        <f t="shared" si="22"/>
        <v>96.711169867445719</v>
      </c>
      <c r="N158" s="129">
        <f t="shared" si="22"/>
        <v>97.351147274344115</v>
      </c>
      <c r="O158" s="30"/>
      <c r="P158" s="129">
        <f t="shared" ref="P158:Z158" si="23">IF(P152="-","-",SUM(P147:P157))</f>
        <v>97.351147274344115</v>
      </c>
      <c r="Q158" s="129">
        <f t="shared" si="23"/>
        <v>102.26541646290164</v>
      </c>
      <c r="R158" s="129">
        <f t="shared" si="23"/>
        <v>102.59864950239441</v>
      </c>
      <c r="S158" s="129">
        <f t="shared" si="23"/>
        <v>108.66820101838842</v>
      </c>
      <c r="T158" s="129">
        <f t="shared" si="23"/>
        <v>107.91609928689427</v>
      </c>
      <c r="U158" s="129">
        <f t="shared" si="23"/>
        <v>107.24878761036928</v>
      </c>
      <c r="V158" s="129">
        <f t="shared" si="23"/>
        <v>108.72313850137003</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25" x14ac:dyDescent="0.3">
      <c r="A166" s="256"/>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3">
      <c r="A167" s="256"/>
      <c r="B167" s="135" t="s">
        <v>349</v>
      </c>
      <c r="C167" s="135" t="s">
        <v>404</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3">
      <c r="A168" s="256"/>
      <c r="B168" s="135" t="s">
        <v>388</v>
      </c>
      <c r="C168" s="135" t="s">
        <v>515</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516</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f>IF('3c AA'!W166="-","-",'3c AA'!W166)</f>
        <v>0</v>
      </c>
      <c r="U173" s="129">
        <f>IF('3c AA'!X166="-","-",'3c AA'!X166)</f>
        <v>0</v>
      </c>
      <c r="V173" s="129">
        <f>IF('3c AA'!Y166="-","-",'3c AA'!Y166)</f>
        <v>0</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f>IF('3i SMNCC'!R$59="-","-",'3i SMNCC'!R$59)</f>
        <v>4.3260832188341771</v>
      </c>
      <c r="W177" s="129" t="str">
        <f>IF('3i SMNCC'!S$59="-","-",'3i SMNCC'!S$59)</f>
        <v>-</v>
      </c>
      <c r="X177" s="129" t="str">
        <f>IF('3i SMNCC'!T$59="-","-",'3i SMNCC'!T$59)</f>
        <v>-</v>
      </c>
      <c r="Y177" s="129" t="str">
        <f>IF('3i SMNCC'!U$59="-","-",'3i SMNCC'!U$59)</f>
        <v>-</v>
      </c>
      <c r="Z177" s="129" t="str">
        <f>IF('3i SMNCC'!V$59="-","-",'3i SMNCC'!V$59)</f>
        <v>-</v>
      </c>
      <c r="AA177" s="28"/>
    </row>
    <row r="178" spans="1:27" s="29" customFormat="1" ht="12.4" customHeight="1" x14ac:dyDescent="0.3">
      <c r="A178" s="256"/>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f>IF('3g CPIH'!P$16="-","-",'3j PAAC PAP'!$G$17*('3g CPIH'!P$16/'3g CPIH'!$G$16))</f>
        <v>25.983398825831699</v>
      </c>
      <c r="U178" s="129">
        <f>IF('3g CPIH'!Q$16="-","-",'3j PAAC PAP'!$G$17*('3g CPIH'!Q$16/'3g CPIH'!$G$16))</f>
        <v>26.126689628180038</v>
      </c>
      <c r="V178" s="129">
        <f>IF('3g CPIH'!R$16="-","-",'3j PAAC PAP'!$G$17*('3g CPIH'!R$16/'3g CPIH'!$G$16))</f>
        <v>26.604325636007829</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3">
      <c r="A179" s="256"/>
      <c r="B179" s="132" t="s">
        <v>349</v>
      </c>
      <c r="C179" s="132" t="s">
        <v>404</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f>IF(T174="-","-",SUM(T171:T177)*'3j PAAC PAP'!$G$35)</f>
        <v>0</v>
      </c>
      <c r="U179" s="129">
        <f>IF(U174="-","-",SUM(U171:U177)*'3j PAAC PAP'!$G$35)</f>
        <v>0</v>
      </c>
      <c r="V179" s="129">
        <f>IF(V174="-","-",SUM(V171:V177)*'3j PAAC PAP'!$G$35)</f>
        <v>0</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35">
      <c r="A180" s="256"/>
      <c r="B180" s="132" t="s">
        <v>388</v>
      </c>
      <c r="C180" s="178" t="s">
        <v>515</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1.9660700174410315</v>
      </c>
      <c r="M180" s="129">
        <f>IF(M174="-","-",SUM(M171:M179)*'3k EBIT'!$E$9)</f>
        <v>2.0169504892441705</v>
      </c>
      <c r="N180" s="129">
        <f>IF(N174="-","-",SUM(N171:N179)*'3k EBIT'!$E$9)</f>
        <v>2.0289346055509352</v>
      </c>
      <c r="O180" s="30"/>
      <c r="P180" s="129">
        <f>IF(P174="-","-",SUM(P171:P179)*'3k EBIT'!$E$9)</f>
        <v>2.0289346055509352</v>
      </c>
      <c r="Q180" s="129">
        <f>IF(Q174="-","-",SUM(Q171:Q179)*'3k EBIT'!$E$9)</f>
        <v>1.98441405126374</v>
      </c>
      <c r="R180" s="129">
        <f>IF(R174="-","-",SUM(R171:R179)*'3k EBIT'!$E$9)</f>
        <v>1.9906541207716502</v>
      </c>
      <c r="S180" s="129">
        <f>IF(S174="-","-",SUM(S171:S179)*'3k EBIT'!$E$9)</f>
        <v>2.035356043787194</v>
      </c>
      <c r="T180" s="129">
        <f>IF(T174="-","-",SUM(T171:T179)*'3k EBIT'!$E$9)</f>
        <v>2.0212723050058092</v>
      </c>
      <c r="U180" s="129">
        <f>IF(U174="-","-",SUM(U171:U179)*'3k EBIT'!$E$9)</f>
        <v>2.0523759538920121</v>
      </c>
      <c r="V180" s="129">
        <f>IF(V174="-","-",SUM(V171:V179)*'3k EBIT'!$E$9)</f>
        <v>2.0799844168850514</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516</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1.0789439947128252</v>
      </c>
      <c r="M181" s="129">
        <f>IF(M176="-","-",SUM(M171:M174,M176:M180)*'3l HAP'!$E$10)</f>
        <v>1.1256329499217754</v>
      </c>
      <c r="N181" s="129">
        <f>IF(N176="-","-",SUM(N171:N174,N176:N180)*'3l HAP'!$E$10)</f>
        <v>1.1348676538361642</v>
      </c>
      <c r="O181" s="30"/>
      <c r="P181" s="129">
        <f>IF(P176="-","-",SUM(P171:P174,P176:P180)*'3l HAP'!$E$10)</f>
        <v>1.1348676538361642</v>
      </c>
      <c r="Q181" s="129">
        <f>IF(Q176="-","-",SUM(Q171:Q174,Q176:Q180)*'3l HAP'!$E$10)</f>
        <v>1.172170197147705</v>
      </c>
      <c r="R181" s="129">
        <f>IF(R176="-","-",SUM(R171:R174,R176:R180)*'3l HAP'!$E$10)</f>
        <v>1.1769786613544673</v>
      </c>
      <c r="S181" s="129">
        <f>IF(S176="-","-",SUM(S171:S174,S176:S180)*'3l HAP'!$E$10)</f>
        <v>1.2092874219089755</v>
      </c>
      <c r="T181" s="129">
        <f>IF(T176="-","-",SUM(T171:T174,T176:T180)*'3l HAP'!$E$10)</f>
        <v>1.1984347937865105</v>
      </c>
      <c r="U181" s="129">
        <f>IF(U176="-","-",SUM(U171:U174,U176:U180)*'3l HAP'!$E$10)</f>
        <v>1.2015611374045925</v>
      </c>
      <c r="V181" s="129">
        <f>IF(V176="-","-",SUM(V171:V174,V176:V180)*'3l HAP'!$E$10)</f>
        <v>1.2228356289687439</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104.55627059213276</v>
      </c>
      <c r="M182" s="129">
        <f t="shared" si="26"/>
        <v>107.28087800980673</v>
      </c>
      <c r="N182" s="129">
        <f t="shared" si="26"/>
        <v>107.92085541670511</v>
      </c>
      <c r="O182" s="30"/>
      <c r="P182" s="129">
        <f t="shared" ref="P182:Z182" si="27">IF(P176="-","-",SUM(P171:P181))</f>
        <v>107.92085541670511</v>
      </c>
      <c r="Q182" s="129">
        <f t="shared" si="27"/>
        <v>105.61497186012872</v>
      </c>
      <c r="R182" s="129">
        <f t="shared" si="27"/>
        <v>105.94820489962149</v>
      </c>
      <c r="S182" s="129">
        <f t="shared" si="27"/>
        <v>108.33324547866572</v>
      </c>
      <c r="T182" s="129">
        <f t="shared" si="27"/>
        <v>107.58114374717157</v>
      </c>
      <c r="U182" s="129">
        <f t="shared" si="27"/>
        <v>109.22130356651409</v>
      </c>
      <c r="V182" s="129">
        <f t="shared" si="27"/>
        <v>110.69565445751485</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t="str">
        <f t="shared" si="31"/>
        <v>-</v>
      </c>
      <c r="X189" s="38" t="str">
        <f t="shared" si="31"/>
        <v>-</v>
      </c>
      <c r="Y189" s="38" t="str">
        <f t="shared" si="31"/>
        <v>-</v>
      </c>
      <c r="Z189" s="38" t="str">
        <f t="shared" si="31"/>
        <v>-</v>
      </c>
      <c r="AA189" s="28"/>
    </row>
    <row r="190" spans="1:27" s="29" customFormat="1" ht="11.25" x14ac:dyDescent="0.3">
      <c r="A190" s="256"/>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t="str">
        <f t="shared" si="31"/>
        <v>-</v>
      </c>
      <c r="X190" s="38" t="str">
        <f t="shared" si="31"/>
        <v>-</v>
      </c>
      <c r="Y190" s="38" t="str">
        <f t="shared" si="31"/>
        <v>-</v>
      </c>
      <c r="Z190" s="38" t="str">
        <f t="shared" si="31"/>
        <v>-</v>
      </c>
      <c r="AA190" s="28"/>
    </row>
    <row r="191" spans="1:27" s="29" customFormat="1" ht="11.25" x14ac:dyDescent="0.3">
      <c r="A191" s="256"/>
      <c r="B191" s="135" t="s">
        <v>349</v>
      </c>
      <c r="C191" s="135" t="s">
        <v>404</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t="str">
        <f t="shared" si="31"/>
        <v>-</v>
      </c>
      <c r="X191" s="38" t="str">
        <f t="shared" si="31"/>
        <v>-</v>
      </c>
      <c r="Y191" s="38" t="str">
        <f t="shared" si="31"/>
        <v>-</v>
      </c>
      <c r="Z191" s="38" t="str">
        <f t="shared" si="31"/>
        <v>-</v>
      </c>
      <c r="AA191" s="28"/>
    </row>
    <row r="192" spans="1:27" s="29" customFormat="1" ht="11.25" x14ac:dyDescent="0.3">
      <c r="A192" s="256"/>
      <c r="B192" s="135" t="s">
        <v>388</v>
      </c>
      <c r="C192" s="135" t="s">
        <v>515</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516</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79998168889431442"/>
  </sheetPr>
  <dimension ref="A1:BG70"/>
  <sheetViews>
    <sheetView zoomScaleNormal="100" workbookViewId="0"/>
  </sheetViews>
  <sheetFormatPr defaultColWidth="0" defaultRowHeight="11.25" customHeight="1" zeroHeight="1" x14ac:dyDescent="0.3"/>
  <cols>
    <col min="1" max="1" width="6" style="83" customWidth="1"/>
    <col min="2" max="2" width="35" style="83" customWidth="1"/>
    <col min="3" max="3" width="15.1171875" style="83" customWidth="1"/>
    <col min="4" max="4" width="17.234375" style="83" customWidth="1"/>
    <col min="5" max="5" width="13" style="83" customWidth="1"/>
    <col min="6" max="6" width="25.46875" style="83" customWidth="1"/>
    <col min="7" max="7" width="1" style="83" customWidth="1"/>
    <col min="8" max="15" width="13.64453125" style="83" customWidth="1"/>
    <col min="16" max="16" width="0.87890625" style="83" customWidth="1"/>
    <col min="17" max="27" width="13.64453125" style="83" customWidth="1"/>
    <col min="28" max="28" width="7.87890625" style="85" customWidth="1"/>
    <col min="29" max="59" width="0" style="83" hidden="1" customWidth="1"/>
    <col min="60" max="16384" width="7.87890625" style="83" hidden="1"/>
  </cols>
  <sheetData>
    <row r="1" spans="1:40" s="113" customFormat="1" ht="12.4" customHeight="1" x14ac:dyDescent="0.3"/>
    <row r="2" spans="1:40" s="113" customFormat="1" ht="18.399999999999999" customHeight="1" x14ac:dyDescent="0.45">
      <c r="A2" s="5"/>
      <c r="B2" s="533" t="s">
        <v>454</v>
      </c>
      <c r="C2" s="533"/>
      <c r="D2" s="533"/>
      <c r="E2" s="533"/>
      <c r="F2" s="533"/>
      <c r="G2" s="533"/>
      <c r="H2" s="533"/>
      <c r="I2" s="533"/>
      <c r="J2" s="533"/>
      <c r="K2" s="533"/>
      <c r="L2" s="533"/>
      <c r="M2" s="533"/>
      <c r="N2" s="533"/>
      <c r="O2" s="114"/>
      <c r="P2" s="114"/>
      <c r="Q2" s="114"/>
      <c r="R2" s="114"/>
      <c r="S2" s="114"/>
      <c r="U2" s="114"/>
      <c r="V2" s="114"/>
      <c r="W2" s="114"/>
      <c r="X2" s="114"/>
      <c r="Y2" s="114"/>
      <c r="AB2" s="114"/>
      <c r="AC2" s="114"/>
      <c r="AD2" s="114"/>
      <c r="AE2" s="114"/>
      <c r="AF2" s="114"/>
      <c r="AH2" s="114"/>
      <c r="AI2" s="114"/>
      <c r="AJ2" s="114"/>
      <c r="AK2" s="114"/>
      <c r="AL2" s="114"/>
    </row>
    <row r="3" spans="1:40" s="113" customFormat="1" ht="46.15" customHeight="1" x14ac:dyDescent="0.3">
      <c r="A3" s="362"/>
      <c r="B3" s="551" t="s">
        <v>481</v>
      </c>
      <c r="C3" s="551"/>
      <c r="D3" s="551"/>
      <c r="E3" s="551"/>
      <c r="F3" s="551"/>
      <c r="G3" s="551"/>
      <c r="H3" s="551"/>
      <c r="I3" s="551"/>
      <c r="J3" s="551"/>
      <c r="K3" s="551"/>
      <c r="L3" s="551"/>
      <c r="M3" s="551"/>
      <c r="N3" s="551"/>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45" customHeight="1" x14ac:dyDescent="0.3">
      <c r="A4" s="213"/>
      <c r="B4" s="213"/>
      <c r="C4" s="213"/>
      <c r="D4" s="213"/>
      <c r="E4" s="213"/>
      <c r="F4" s="213"/>
      <c r="G4" s="214"/>
      <c r="H4" s="214"/>
      <c r="I4" s="214"/>
      <c r="J4" s="214"/>
      <c r="K4" s="214"/>
      <c r="L4" s="214"/>
      <c r="N4" s="215"/>
      <c r="O4" s="214"/>
      <c r="P4" s="214"/>
      <c r="Q4" s="214"/>
      <c r="R4" s="214"/>
      <c r="S4" s="214"/>
      <c r="T4" s="214"/>
      <c r="U4" s="214"/>
      <c r="V4" s="214"/>
      <c r="W4" s="214"/>
      <c r="X4" s="214"/>
      <c r="Y4" s="214"/>
      <c r="Z4" s="214"/>
      <c r="AA4" s="215"/>
      <c r="AB4" s="214"/>
      <c r="AC4" s="214"/>
      <c r="AD4" s="214"/>
      <c r="AE4" s="214"/>
      <c r="AF4" s="214"/>
      <c r="AG4" s="214"/>
      <c r="AH4" s="214"/>
      <c r="AI4" s="214"/>
      <c r="AJ4" s="214"/>
      <c r="AK4" s="214"/>
      <c r="AL4" s="214"/>
      <c r="AM4" s="214"/>
      <c r="AN4" s="215"/>
    </row>
    <row r="5" spans="1:40" s="49" customFormat="1" ht="12.4" x14ac:dyDescent="0.3">
      <c r="A5" s="50"/>
      <c r="B5" s="50" t="s">
        <v>464</v>
      </c>
    </row>
    <row r="6" spans="1:40" s="85" customFormat="1" ht="12.4" customHeight="1" x14ac:dyDescent="0.3"/>
    <row r="7" spans="1:40" x14ac:dyDescent="0.3">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3">
      <c r="A8" s="85"/>
      <c r="B8" s="537" t="s">
        <v>41</v>
      </c>
      <c r="C8" s="538" t="s">
        <v>334</v>
      </c>
      <c r="D8" s="539" t="s">
        <v>45</v>
      </c>
      <c r="E8" s="540" t="s">
        <v>4</v>
      </c>
      <c r="F8" s="543"/>
      <c r="G8" s="23"/>
      <c r="H8" s="552" t="s">
        <v>482</v>
      </c>
      <c r="I8" s="553"/>
      <c r="J8" s="553"/>
      <c r="K8" s="553"/>
      <c r="L8" s="553"/>
      <c r="M8" s="553"/>
      <c r="N8" s="553"/>
      <c r="O8" s="554"/>
      <c r="P8" s="23"/>
      <c r="Q8" s="552" t="s">
        <v>474</v>
      </c>
      <c r="R8" s="555"/>
      <c r="S8" s="555"/>
      <c r="T8" s="555"/>
      <c r="U8" s="555"/>
      <c r="V8" s="555"/>
      <c r="W8" s="555"/>
      <c r="X8" s="555"/>
      <c r="Y8" s="555"/>
      <c r="Z8" s="555"/>
      <c r="AA8" s="556"/>
    </row>
    <row r="9" spans="1:40" ht="11.25" customHeight="1" x14ac:dyDescent="0.3">
      <c r="A9" s="85"/>
      <c r="B9" s="537"/>
      <c r="C9" s="538"/>
      <c r="D9" s="539"/>
      <c r="E9" s="541"/>
      <c r="F9" s="543"/>
      <c r="G9" s="23"/>
      <c r="H9" s="527" t="s">
        <v>461</v>
      </c>
      <c r="I9" s="528"/>
      <c r="J9" s="528"/>
      <c r="K9" s="528"/>
      <c r="L9" s="528"/>
      <c r="M9" s="528"/>
      <c r="N9" s="528"/>
      <c r="O9" s="529"/>
      <c r="P9" s="23"/>
      <c r="Q9" s="557" t="s">
        <v>475</v>
      </c>
      <c r="R9" s="558"/>
      <c r="S9" s="558"/>
      <c r="T9" s="558"/>
      <c r="U9" s="558"/>
      <c r="V9" s="558"/>
      <c r="W9" s="558"/>
      <c r="X9" s="558"/>
      <c r="Y9" s="558"/>
      <c r="Z9" s="558"/>
      <c r="AA9" s="559"/>
    </row>
    <row r="10" spans="1:40" ht="25.5" customHeight="1" x14ac:dyDescent="0.3">
      <c r="A10" s="85"/>
      <c r="B10" s="537"/>
      <c r="C10" s="538"/>
      <c r="D10" s="539"/>
      <c r="E10" s="541"/>
      <c r="F10" s="13" t="s">
        <v>5</v>
      </c>
      <c r="G10" s="23"/>
      <c r="H10" s="14" t="s">
        <v>303</v>
      </c>
      <c r="I10" s="14" t="s">
        <v>297</v>
      </c>
      <c r="J10" s="14" t="s">
        <v>298</v>
      </c>
      <c r="K10" s="14" t="s">
        <v>299</v>
      </c>
      <c r="L10" s="14" t="s">
        <v>6</v>
      </c>
      <c r="M10" s="15" t="s">
        <v>7</v>
      </c>
      <c r="N10" s="14" t="s">
        <v>8</v>
      </c>
      <c r="O10" s="14" t="s">
        <v>304</v>
      </c>
      <c r="P10" s="23"/>
      <c r="Q10" s="106" t="s">
        <v>449</v>
      </c>
      <c r="R10" s="16" t="s">
        <v>9</v>
      </c>
      <c r="S10" s="16" t="s">
        <v>10</v>
      </c>
      <c r="T10" s="17" t="s">
        <v>11</v>
      </c>
      <c r="U10" s="16" t="s">
        <v>12</v>
      </c>
      <c r="V10" s="16" t="s">
        <v>13</v>
      </c>
      <c r="W10" s="16" t="s">
        <v>14</v>
      </c>
      <c r="X10" s="16" t="s">
        <v>15</v>
      </c>
      <c r="Y10" s="16" t="s">
        <v>16</v>
      </c>
      <c r="Z10" s="16" t="s">
        <v>17</v>
      </c>
      <c r="AA10" s="16" t="s">
        <v>18</v>
      </c>
    </row>
    <row r="11" spans="1:40" ht="16.5" customHeight="1" x14ac:dyDescent="0.3">
      <c r="A11" s="85"/>
      <c r="B11" s="537"/>
      <c r="C11" s="538"/>
      <c r="D11" s="539"/>
      <c r="E11" s="541"/>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3">
      <c r="A12" s="85"/>
      <c r="B12" s="537"/>
      <c r="C12" s="538"/>
      <c r="D12" s="539"/>
      <c r="E12" s="542"/>
      <c r="F12" s="235" t="s">
        <v>436</v>
      </c>
      <c r="G12" s="23"/>
      <c r="H12" s="236" t="s">
        <v>437</v>
      </c>
      <c r="I12" s="236" t="s">
        <v>437</v>
      </c>
      <c r="J12" s="237" t="s">
        <v>438</v>
      </c>
      <c r="K12" s="237" t="s">
        <v>438</v>
      </c>
      <c r="L12" s="237" t="s">
        <v>439</v>
      </c>
      <c r="M12" s="237" t="s">
        <v>439</v>
      </c>
      <c r="N12" s="237" t="s">
        <v>314</v>
      </c>
      <c r="O12" s="237" t="s">
        <v>314</v>
      </c>
      <c r="P12" s="23"/>
      <c r="Q12" s="237" t="s">
        <v>314</v>
      </c>
      <c r="R12" s="237" t="s">
        <v>36</v>
      </c>
      <c r="S12" s="237" t="s">
        <v>36</v>
      </c>
      <c r="T12" s="237" t="s">
        <v>37</v>
      </c>
      <c r="U12" s="237" t="s">
        <v>37</v>
      </c>
      <c r="V12" s="237" t="s">
        <v>38</v>
      </c>
      <c r="W12" s="237" t="s">
        <v>38</v>
      </c>
      <c r="X12" s="237" t="s">
        <v>39</v>
      </c>
      <c r="Y12" s="237" t="s">
        <v>39</v>
      </c>
      <c r="Z12" s="237" t="s">
        <v>40</v>
      </c>
      <c r="AA12" s="237" t="s">
        <v>40</v>
      </c>
    </row>
    <row r="13" spans="1:40" x14ac:dyDescent="0.3">
      <c r="A13" s="85"/>
      <c r="B13" s="544" t="s">
        <v>32</v>
      </c>
      <c r="C13" s="545" t="s">
        <v>477</v>
      </c>
      <c r="D13" s="39" t="s">
        <v>315</v>
      </c>
      <c r="E13" s="546" t="s">
        <v>316</v>
      </c>
      <c r="F13" s="549"/>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v>185.46726998859293</v>
      </c>
      <c r="W13" s="84">
        <v>255.96655321724327</v>
      </c>
      <c r="X13" s="84" t="s">
        <v>333</v>
      </c>
      <c r="Y13" s="84" t="s">
        <v>333</v>
      </c>
      <c r="Z13" s="84" t="s">
        <v>333</v>
      </c>
      <c r="AA13" s="84" t="s">
        <v>333</v>
      </c>
    </row>
    <row r="14" spans="1:40" x14ac:dyDescent="0.3">
      <c r="A14" s="85"/>
      <c r="B14" s="544"/>
      <c r="C14" s="545"/>
      <c r="D14" s="39" t="s">
        <v>317</v>
      </c>
      <c r="E14" s="547"/>
      <c r="F14" s="549"/>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v>182.30661617406102</v>
      </c>
      <c r="W14" s="84">
        <v>251.60256754784342</v>
      </c>
      <c r="X14" s="84" t="s">
        <v>333</v>
      </c>
      <c r="Y14" s="84" t="s">
        <v>333</v>
      </c>
      <c r="Z14" s="84" t="s">
        <v>333</v>
      </c>
      <c r="AA14" s="84" t="s">
        <v>333</v>
      </c>
    </row>
    <row r="15" spans="1:40" x14ac:dyDescent="0.3">
      <c r="A15" s="85"/>
      <c r="B15" s="544"/>
      <c r="C15" s="545"/>
      <c r="D15" s="39" t="s">
        <v>318</v>
      </c>
      <c r="E15" s="547"/>
      <c r="F15" s="549"/>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v>187.35796350833712</v>
      </c>
      <c r="W15" s="84">
        <v>258.57949681621557</v>
      </c>
      <c r="X15" s="84" t="s">
        <v>333</v>
      </c>
      <c r="Y15" s="84" t="s">
        <v>333</v>
      </c>
      <c r="Z15" s="84" t="s">
        <v>333</v>
      </c>
      <c r="AA15" s="84" t="s">
        <v>333</v>
      </c>
    </row>
    <row r="16" spans="1:40" x14ac:dyDescent="0.3">
      <c r="A16" s="85"/>
      <c r="B16" s="544"/>
      <c r="C16" s="545"/>
      <c r="D16" s="39" t="s">
        <v>319</v>
      </c>
      <c r="E16" s="547"/>
      <c r="F16" s="549"/>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v>188.54405943162521</v>
      </c>
      <c r="W16" s="84">
        <v>260.19675437060499</v>
      </c>
      <c r="X16" s="84" t="s">
        <v>333</v>
      </c>
      <c r="Y16" s="84" t="s">
        <v>333</v>
      </c>
      <c r="Z16" s="84" t="s">
        <v>333</v>
      </c>
      <c r="AA16" s="84" t="s">
        <v>333</v>
      </c>
    </row>
    <row r="17" spans="1:27" x14ac:dyDescent="0.3">
      <c r="A17" s="85"/>
      <c r="B17" s="544"/>
      <c r="C17" s="545"/>
      <c r="D17" s="39" t="s">
        <v>320</v>
      </c>
      <c r="E17" s="547"/>
      <c r="F17" s="549"/>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v>185.61395124194081</v>
      </c>
      <c r="W17" s="84">
        <v>256.16306888496325</v>
      </c>
      <c r="X17" s="84" t="s">
        <v>333</v>
      </c>
      <c r="Y17" s="84" t="s">
        <v>333</v>
      </c>
      <c r="Z17" s="84" t="s">
        <v>333</v>
      </c>
      <c r="AA17" s="84" t="s">
        <v>333</v>
      </c>
    </row>
    <row r="18" spans="1:27" x14ac:dyDescent="0.3">
      <c r="A18" s="85"/>
      <c r="B18" s="544"/>
      <c r="C18" s="545"/>
      <c r="D18" s="39" t="s">
        <v>321</v>
      </c>
      <c r="E18" s="547"/>
      <c r="F18" s="549"/>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v>179.50252039949856</v>
      </c>
      <c r="W18" s="84">
        <v>247.72816571888947</v>
      </c>
      <c r="X18" s="84" t="s">
        <v>333</v>
      </c>
      <c r="Y18" s="84" t="s">
        <v>333</v>
      </c>
      <c r="Z18" s="84" t="s">
        <v>333</v>
      </c>
      <c r="AA18" s="84" t="s">
        <v>333</v>
      </c>
    </row>
    <row r="19" spans="1:27" x14ac:dyDescent="0.3">
      <c r="A19" s="85"/>
      <c r="B19" s="544"/>
      <c r="C19" s="545"/>
      <c r="D19" s="39" t="s">
        <v>322</v>
      </c>
      <c r="E19" s="547"/>
      <c r="F19" s="549"/>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v>182.68218190723979</v>
      </c>
      <c r="W19" s="84">
        <v>252.11581447317729</v>
      </c>
      <c r="X19" s="84" t="s">
        <v>333</v>
      </c>
      <c r="Y19" s="84" t="s">
        <v>333</v>
      </c>
      <c r="Z19" s="84" t="s">
        <v>333</v>
      </c>
      <c r="AA19" s="84" t="s">
        <v>333</v>
      </c>
    </row>
    <row r="20" spans="1:27" x14ac:dyDescent="0.3">
      <c r="A20" s="85"/>
      <c r="B20" s="544"/>
      <c r="C20" s="545"/>
      <c r="D20" s="39" t="s">
        <v>323</v>
      </c>
      <c r="E20" s="547"/>
      <c r="F20" s="549"/>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v>186.74043687430571</v>
      </c>
      <c r="W20" s="84">
        <v>257.20041348729342</v>
      </c>
      <c r="X20" s="84" t="s">
        <v>333</v>
      </c>
      <c r="Y20" s="84" t="s">
        <v>333</v>
      </c>
      <c r="Z20" s="84" t="s">
        <v>333</v>
      </c>
      <c r="AA20" s="84" t="s">
        <v>333</v>
      </c>
    </row>
    <row r="21" spans="1:27" x14ac:dyDescent="0.3">
      <c r="A21" s="85"/>
      <c r="B21" s="544"/>
      <c r="C21" s="545"/>
      <c r="D21" s="39" t="s">
        <v>324</v>
      </c>
      <c r="E21" s="547"/>
      <c r="F21" s="549"/>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v>185.69883153945824</v>
      </c>
      <c r="W21" s="84">
        <v>256.2864914619941</v>
      </c>
      <c r="X21" s="84" t="s">
        <v>333</v>
      </c>
      <c r="Y21" s="84" t="s">
        <v>333</v>
      </c>
      <c r="Z21" s="84" t="s">
        <v>333</v>
      </c>
      <c r="AA21" s="84" t="s">
        <v>333</v>
      </c>
    </row>
    <row r="22" spans="1:27" x14ac:dyDescent="0.3">
      <c r="A22" s="85"/>
      <c r="B22" s="544"/>
      <c r="C22" s="545"/>
      <c r="D22" s="39" t="s">
        <v>325</v>
      </c>
      <c r="E22" s="547"/>
      <c r="F22" s="549"/>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v>183.72407493082196</v>
      </c>
      <c r="W22" s="84">
        <v>253.56482343178985</v>
      </c>
      <c r="X22" s="84" t="s">
        <v>333</v>
      </c>
      <c r="Y22" s="84" t="s">
        <v>333</v>
      </c>
      <c r="Z22" s="84" t="s">
        <v>333</v>
      </c>
      <c r="AA22" s="84" t="s">
        <v>333</v>
      </c>
    </row>
    <row r="23" spans="1:27" x14ac:dyDescent="0.3">
      <c r="A23" s="85"/>
      <c r="B23" s="544"/>
      <c r="C23" s="545"/>
      <c r="D23" s="39" t="s">
        <v>326</v>
      </c>
      <c r="E23" s="547"/>
      <c r="F23" s="549"/>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v>183.62510238424454</v>
      </c>
      <c r="W23" s="84">
        <v>253.42893744783137</v>
      </c>
      <c r="X23" s="84" t="s">
        <v>333</v>
      </c>
      <c r="Y23" s="84" t="s">
        <v>333</v>
      </c>
      <c r="Z23" s="84" t="s">
        <v>333</v>
      </c>
      <c r="AA23" s="84" t="s">
        <v>333</v>
      </c>
    </row>
    <row r="24" spans="1:27" x14ac:dyDescent="0.3">
      <c r="A24" s="85"/>
      <c r="B24" s="544"/>
      <c r="C24" s="545"/>
      <c r="D24" s="39" t="s">
        <v>327</v>
      </c>
      <c r="E24" s="547"/>
      <c r="F24" s="549"/>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v>184.22611982952537</v>
      </c>
      <c r="W24" s="84">
        <v>254.24213333190744</v>
      </c>
      <c r="X24" s="84" t="s">
        <v>333</v>
      </c>
      <c r="Y24" s="84" t="s">
        <v>333</v>
      </c>
      <c r="Z24" s="84" t="s">
        <v>333</v>
      </c>
      <c r="AA24" s="84" t="s">
        <v>333</v>
      </c>
    </row>
    <row r="25" spans="1:27" x14ac:dyDescent="0.3">
      <c r="A25" s="85"/>
      <c r="B25" s="544"/>
      <c r="C25" s="545"/>
      <c r="D25" s="39" t="s">
        <v>328</v>
      </c>
      <c r="E25" s="547"/>
      <c r="F25" s="549"/>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v>184.19265659207929</v>
      </c>
      <c r="W25" s="84">
        <v>254.18953506839404</v>
      </c>
      <c r="X25" s="84" t="s">
        <v>333</v>
      </c>
      <c r="Y25" s="84" t="s">
        <v>333</v>
      </c>
      <c r="Z25" s="84" t="s">
        <v>333</v>
      </c>
      <c r="AA25" s="84" t="s">
        <v>333</v>
      </c>
    </row>
    <row r="26" spans="1:27" x14ac:dyDescent="0.3">
      <c r="A26" s="85"/>
      <c r="B26" s="544"/>
      <c r="C26" s="545"/>
      <c r="D26" s="39" t="s">
        <v>329</v>
      </c>
      <c r="E26" s="547"/>
      <c r="F26" s="549"/>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v>179.00868844199979</v>
      </c>
      <c r="W26" s="84">
        <v>248.59218213770555</v>
      </c>
      <c r="X26" s="84" t="s">
        <v>333</v>
      </c>
      <c r="Y26" s="84" t="s">
        <v>333</v>
      </c>
      <c r="Z26" s="84" t="s">
        <v>333</v>
      </c>
      <c r="AA26" s="84" t="s">
        <v>333</v>
      </c>
    </row>
    <row r="27" spans="1:27" x14ac:dyDescent="0.3">
      <c r="A27" s="85"/>
      <c r="B27" s="544"/>
      <c r="C27" s="545" t="s">
        <v>478</v>
      </c>
      <c r="D27" s="39" t="s">
        <v>315</v>
      </c>
      <c r="E27" s="547"/>
      <c r="F27" s="549"/>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v>252.2868754752844</v>
      </c>
      <c r="W27" s="84">
        <v>350.24152025239607</v>
      </c>
      <c r="X27" s="84" t="s">
        <v>333</v>
      </c>
      <c r="Y27" s="84" t="s">
        <v>333</v>
      </c>
      <c r="Z27" s="84" t="s">
        <v>333</v>
      </c>
      <c r="AA27" s="84" t="s">
        <v>333</v>
      </c>
    </row>
    <row r="28" spans="1:27" x14ac:dyDescent="0.3">
      <c r="A28" s="85"/>
      <c r="B28" s="544"/>
      <c r="C28" s="545"/>
      <c r="D28" s="39" t="s">
        <v>317</v>
      </c>
      <c r="E28" s="547"/>
      <c r="F28" s="549"/>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v>248.44337230258066</v>
      </c>
      <c r="W28" s="84">
        <v>344.903293725764</v>
      </c>
      <c r="X28" s="84" t="s">
        <v>333</v>
      </c>
      <c r="Y28" s="84" t="s">
        <v>333</v>
      </c>
      <c r="Z28" s="84" t="s">
        <v>333</v>
      </c>
      <c r="AA28" s="84" t="s">
        <v>333</v>
      </c>
    </row>
    <row r="29" spans="1:27" x14ac:dyDescent="0.3">
      <c r="A29" s="85"/>
      <c r="B29" s="544"/>
      <c r="C29" s="545"/>
      <c r="D29" s="39" t="s">
        <v>318</v>
      </c>
      <c r="E29" s="547"/>
      <c r="F29" s="549"/>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v>254.71519815414416</v>
      </c>
      <c r="W29" s="84">
        <v>353.60968283194467</v>
      </c>
      <c r="X29" s="84" t="s">
        <v>333</v>
      </c>
      <c r="Y29" s="84" t="s">
        <v>333</v>
      </c>
      <c r="Z29" s="84" t="s">
        <v>333</v>
      </c>
      <c r="AA29" s="84" t="s">
        <v>333</v>
      </c>
    </row>
    <row r="30" spans="1:27" x14ac:dyDescent="0.3">
      <c r="A30" s="85"/>
      <c r="B30" s="544"/>
      <c r="C30" s="545"/>
      <c r="D30" s="39" t="s">
        <v>319</v>
      </c>
      <c r="E30" s="547"/>
      <c r="F30" s="549"/>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v>256.08723122191924</v>
      </c>
      <c r="W30" s="84">
        <v>355.51156575264434</v>
      </c>
      <c r="X30" s="84" t="s">
        <v>333</v>
      </c>
      <c r="Y30" s="84" t="s">
        <v>333</v>
      </c>
      <c r="Z30" s="84" t="s">
        <v>333</v>
      </c>
      <c r="AA30" s="84" t="s">
        <v>333</v>
      </c>
    </row>
    <row r="31" spans="1:27" x14ac:dyDescent="0.3">
      <c r="A31" s="85"/>
      <c r="B31" s="544"/>
      <c r="C31" s="545"/>
      <c r="D31" s="39" t="s">
        <v>320</v>
      </c>
      <c r="E31" s="547"/>
      <c r="F31" s="549"/>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v>252.80134184619948</v>
      </c>
      <c r="W31" s="84">
        <v>350.9447732807958</v>
      </c>
      <c r="X31" s="84" t="s">
        <v>333</v>
      </c>
      <c r="Y31" s="84" t="s">
        <v>333</v>
      </c>
      <c r="Z31" s="84" t="s">
        <v>333</v>
      </c>
      <c r="AA31" s="84" t="s">
        <v>333</v>
      </c>
    </row>
    <row r="32" spans="1:27" x14ac:dyDescent="0.3">
      <c r="A32" s="85"/>
      <c r="B32" s="544"/>
      <c r="C32" s="545"/>
      <c r="D32" s="39" t="s">
        <v>321</v>
      </c>
      <c r="E32" s="547"/>
      <c r="F32" s="549"/>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v>244.46770477753873</v>
      </c>
      <c r="W32" s="84">
        <v>339.39133389111936</v>
      </c>
      <c r="X32" s="84" t="s">
        <v>333</v>
      </c>
      <c r="Y32" s="84" t="s">
        <v>333</v>
      </c>
      <c r="Z32" s="84" t="s">
        <v>333</v>
      </c>
      <c r="AA32" s="84" t="s">
        <v>333</v>
      </c>
    </row>
    <row r="33" spans="1:28" x14ac:dyDescent="0.3">
      <c r="A33" s="85"/>
      <c r="B33" s="544"/>
      <c r="C33" s="545"/>
      <c r="D33" s="39" t="s">
        <v>322</v>
      </c>
      <c r="E33" s="547"/>
      <c r="F33" s="549"/>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v>248.67053766338475</v>
      </c>
      <c r="W33" s="84">
        <v>345.22858982708419</v>
      </c>
      <c r="X33" s="84" t="s">
        <v>333</v>
      </c>
      <c r="Y33" s="84" t="s">
        <v>333</v>
      </c>
      <c r="Z33" s="84" t="s">
        <v>333</v>
      </c>
      <c r="AA33" s="84" t="s">
        <v>333</v>
      </c>
    </row>
    <row r="34" spans="1:28" x14ac:dyDescent="0.3">
      <c r="A34" s="85"/>
      <c r="B34" s="544"/>
      <c r="C34" s="545"/>
      <c r="D34" s="39" t="s">
        <v>323</v>
      </c>
      <c r="E34" s="547"/>
      <c r="F34" s="549"/>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v>254.39634686017337</v>
      </c>
      <c r="W34" s="84">
        <v>352.5232271659105</v>
      </c>
      <c r="X34" s="84" t="s">
        <v>333</v>
      </c>
      <c r="Y34" s="84" t="s">
        <v>333</v>
      </c>
      <c r="Z34" s="84" t="s">
        <v>333</v>
      </c>
      <c r="AA34" s="84" t="s">
        <v>333</v>
      </c>
    </row>
    <row r="35" spans="1:28" x14ac:dyDescent="0.3">
      <c r="A35" s="85"/>
      <c r="B35" s="544"/>
      <c r="C35" s="545"/>
      <c r="D35" s="39" t="s">
        <v>324</v>
      </c>
      <c r="E35" s="547"/>
      <c r="F35" s="549"/>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v>252.64207895165805</v>
      </c>
      <c r="W35" s="84">
        <v>350.72503097474407</v>
      </c>
      <c r="X35" s="84" t="s">
        <v>333</v>
      </c>
      <c r="Y35" s="84" t="s">
        <v>333</v>
      </c>
      <c r="Z35" s="84" t="s">
        <v>333</v>
      </c>
      <c r="AA35" s="84" t="s">
        <v>333</v>
      </c>
    </row>
    <row r="36" spans="1:28" x14ac:dyDescent="0.3">
      <c r="A36" s="85"/>
      <c r="B36" s="544"/>
      <c r="C36" s="545"/>
      <c r="D36" s="39" t="s">
        <v>325</v>
      </c>
      <c r="E36" s="547"/>
      <c r="F36" s="549"/>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v>250.58865088867879</v>
      </c>
      <c r="W36" s="84">
        <v>347.8812281083658</v>
      </c>
      <c r="X36" s="84" t="s">
        <v>333</v>
      </c>
      <c r="Y36" s="84" t="s">
        <v>333</v>
      </c>
      <c r="Z36" s="84" t="s">
        <v>333</v>
      </c>
      <c r="AA36" s="84" t="s">
        <v>333</v>
      </c>
    </row>
    <row r="37" spans="1:28" x14ac:dyDescent="0.3">
      <c r="A37" s="85"/>
      <c r="B37" s="544"/>
      <c r="C37" s="545"/>
      <c r="D37" s="39" t="s">
        <v>326</v>
      </c>
      <c r="E37" s="547"/>
      <c r="F37" s="549"/>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v>250.43049351065076</v>
      </c>
      <c r="W37" s="84">
        <v>347.6562970247345</v>
      </c>
      <c r="X37" s="84" t="s">
        <v>333</v>
      </c>
      <c r="Y37" s="84" t="s">
        <v>333</v>
      </c>
      <c r="Z37" s="84" t="s">
        <v>333</v>
      </c>
      <c r="AA37" s="84" t="s">
        <v>333</v>
      </c>
    </row>
    <row r="38" spans="1:28" x14ac:dyDescent="0.3">
      <c r="A38" s="85"/>
      <c r="B38" s="544"/>
      <c r="C38" s="545"/>
      <c r="D38" s="39" t="s">
        <v>327</v>
      </c>
      <c r="E38" s="547"/>
      <c r="F38" s="549"/>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v>250.61544513328681</v>
      </c>
      <c r="W38" s="84">
        <v>347.91895473189419</v>
      </c>
      <c r="X38" s="84" t="s">
        <v>333</v>
      </c>
      <c r="Y38" s="84" t="s">
        <v>333</v>
      </c>
      <c r="Z38" s="84" t="s">
        <v>333</v>
      </c>
      <c r="AA38" s="84" t="s">
        <v>333</v>
      </c>
    </row>
    <row r="39" spans="1:28" x14ac:dyDescent="0.3">
      <c r="A39" s="85"/>
      <c r="B39" s="544"/>
      <c r="C39" s="545"/>
      <c r="D39" s="39" t="s">
        <v>328</v>
      </c>
      <c r="E39" s="547"/>
      <c r="F39" s="549"/>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v>250.23899265402011</v>
      </c>
      <c r="W39" s="84">
        <v>347.40765307769612</v>
      </c>
      <c r="X39" s="84" t="s">
        <v>333</v>
      </c>
      <c r="Y39" s="84" t="s">
        <v>333</v>
      </c>
      <c r="Z39" s="84" t="s">
        <v>333</v>
      </c>
      <c r="AA39" s="84" t="s">
        <v>333</v>
      </c>
    </row>
    <row r="40" spans="1:28" x14ac:dyDescent="0.3">
      <c r="A40" s="85"/>
      <c r="B40" s="544"/>
      <c r="C40" s="545"/>
      <c r="D40" s="39" t="s">
        <v>329</v>
      </c>
      <c r="E40" s="547"/>
      <c r="F40" s="549"/>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v>244.10123553746106</v>
      </c>
      <c r="W40" s="84">
        <v>341.04687898699029</v>
      </c>
      <c r="X40" s="84" t="s">
        <v>333</v>
      </c>
      <c r="Y40" s="84" t="s">
        <v>333</v>
      </c>
      <c r="Z40" s="84" t="s">
        <v>333</v>
      </c>
      <c r="AA40" s="84" t="s">
        <v>333</v>
      </c>
    </row>
    <row r="41" spans="1:28" x14ac:dyDescent="0.3">
      <c r="A41" s="85"/>
      <c r="B41" s="550" t="s">
        <v>33</v>
      </c>
      <c r="C41" s="550"/>
      <c r="D41" s="223"/>
      <c r="E41" s="548"/>
      <c r="F41" s="549"/>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v>187.06626878827944</v>
      </c>
      <c r="W41" s="84">
        <v>276.51257875872909</v>
      </c>
      <c r="X41" s="84" t="s">
        <v>333</v>
      </c>
      <c r="Y41" s="84" t="s">
        <v>333</v>
      </c>
      <c r="Z41" s="84" t="s">
        <v>333</v>
      </c>
      <c r="AA41" s="84" t="s">
        <v>333</v>
      </c>
    </row>
    <row r="42" spans="1:28" s="85" customFormat="1" x14ac:dyDescent="0.3">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5" x14ac:dyDescent="0.3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3">
      <c r="B44" s="123" t="s">
        <v>483</v>
      </c>
    </row>
    <row r="45" spans="1:28" s="85" customFormat="1" x14ac:dyDescent="0.3"/>
    <row r="46" spans="1:28" x14ac:dyDescent="0.3">
      <c r="A46" s="85"/>
      <c r="B46" s="534" t="s">
        <v>3</v>
      </c>
      <c r="C46" s="535"/>
      <c r="D46" s="536"/>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3">
      <c r="A47" s="85"/>
      <c r="B47" s="560" t="s">
        <v>479</v>
      </c>
      <c r="C47" s="560"/>
      <c r="D47" s="560"/>
      <c r="E47" s="561" t="s">
        <v>316</v>
      </c>
      <c r="F47" s="564"/>
      <c r="G47" s="23"/>
      <c r="H47" s="211">
        <v>178.33448071236876</v>
      </c>
      <c r="I47" s="211">
        <v>148.6368276293889</v>
      </c>
      <c r="J47" s="211">
        <v>166.29564018045022</v>
      </c>
      <c r="K47" s="85"/>
      <c r="L47" s="85"/>
      <c r="M47" s="85"/>
      <c r="N47" s="85"/>
      <c r="O47" s="85"/>
      <c r="P47" s="85"/>
      <c r="Q47" s="85"/>
      <c r="R47" s="85"/>
      <c r="S47" s="85"/>
      <c r="T47" s="85"/>
      <c r="U47" s="85"/>
      <c r="V47" s="85"/>
      <c r="W47" s="85"/>
      <c r="X47" s="85"/>
      <c r="Y47" s="85"/>
      <c r="Z47" s="85"/>
      <c r="AA47" s="85"/>
      <c r="AB47" s="83"/>
    </row>
    <row r="48" spans="1:28" x14ac:dyDescent="0.3">
      <c r="A48" s="85"/>
      <c r="B48" s="560" t="s">
        <v>480</v>
      </c>
      <c r="C48" s="560"/>
      <c r="D48" s="560"/>
      <c r="E48" s="562"/>
      <c r="F48" s="564"/>
      <c r="G48" s="23"/>
      <c r="H48" s="211">
        <v>241.19862672970493</v>
      </c>
      <c r="I48" s="211">
        <v>201.91575625447265</v>
      </c>
      <c r="J48" s="211">
        <v>225.91439154720877</v>
      </c>
      <c r="K48" s="85"/>
      <c r="L48" s="85"/>
      <c r="M48" s="85"/>
      <c r="N48" s="85"/>
      <c r="O48" s="85"/>
      <c r="P48" s="85"/>
      <c r="Q48" s="85"/>
      <c r="R48" s="85"/>
      <c r="S48" s="85"/>
      <c r="T48" s="85"/>
      <c r="U48" s="85"/>
      <c r="V48" s="85"/>
      <c r="W48" s="85"/>
      <c r="X48" s="85"/>
      <c r="Y48" s="85"/>
      <c r="Z48" s="85"/>
      <c r="AA48" s="85"/>
      <c r="AB48" s="83"/>
    </row>
    <row r="49" spans="1:28" x14ac:dyDescent="0.3">
      <c r="A49" s="85"/>
      <c r="B49" s="560" t="s">
        <v>33</v>
      </c>
      <c r="C49" s="560"/>
      <c r="D49" s="560"/>
      <c r="E49" s="563"/>
      <c r="F49" s="564"/>
      <c r="G49" s="23"/>
      <c r="H49" s="211">
        <v>223.35420693464852</v>
      </c>
      <c r="I49" s="211">
        <v>163.84598756890321</v>
      </c>
      <c r="J49" s="211">
        <v>199.47504466602001</v>
      </c>
      <c r="K49" s="85"/>
      <c r="L49" s="85"/>
      <c r="M49" s="85"/>
      <c r="N49" s="85"/>
      <c r="O49" s="85"/>
      <c r="P49" s="85"/>
      <c r="Q49" s="85"/>
      <c r="R49" s="85"/>
      <c r="S49" s="85"/>
      <c r="T49" s="85"/>
      <c r="U49" s="85"/>
      <c r="V49" s="85"/>
      <c r="W49" s="85"/>
      <c r="X49" s="85"/>
      <c r="Y49" s="85"/>
      <c r="Z49" s="85"/>
      <c r="AA49" s="85"/>
      <c r="AB49" s="83"/>
    </row>
    <row r="50" spans="1:28" s="85" customFormat="1" x14ac:dyDescent="0.3"/>
    <row r="51" spans="1:28" s="97" customFormat="1" ht="13.5" hidden="1" x14ac:dyDescent="0.35"/>
    <row r="52" spans="1:28" s="85" customFormat="1" hidden="1" x14ac:dyDescent="0.3">
      <c r="D52" s="42"/>
      <c r="E52" s="42"/>
    </row>
    <row r="53" spans="1:28" hidden="1" x14ac:dyDescent="0.3">
      <c r="D53" s="43"/>
      <c r="E53" s="43"/>
    </row>
    <row r="54" spans="1:28" hidden="1" x14ac:dyDescent="0.3">
      <c r="D54" s="43"/>
      <c r="E54" s="43"/>
    </row>
    <row r="55" spans="1:28" hidden="1" x14ac:dyDescent="0.3">
      <c r="D55" s="43"/>
      <c r="E55" s="43"/>
    </row>
    <row r="56" spans="1:28" hidden="1" x14ac:dyDescent="0.3">
      <c r="D56" s="43"/>
      <c r="E56" s="43"/>
    </row>
    <row r="57" spans="1:28" hidden="1" x14ac:dyDescent="0.3"/>
    <row r="58" spans="1:28" hidden="1" x14ac:dyDescent="0.3"/>
    <row r="59" spans="1:28" hidden="1" x14ac:dyDescent="0.3"/>
    <row r="60" spans="1:28" hidden="1" x14ac:dyDescent="0.3"/>
    <row r="61" spans="1:28" hidden="1" x14ac:dyDescent="0.3"/>
    <row r="62" spans="1:28" hidden="1" x14ac:dyDescent="0.3"/>
    <row r="63" spans="1:28" hidden="1" x14ac:dyDescent="0.3"/>
    <row r="64" spans="1:28" hidden="1" x14ac:dyDescent="0.3"/>
    <row r="65" hidden="1" x14ac:dyDescent="0.3"/>
    <row r="66" hidden="1" x14ac:dyDescent="0.3"/>
    <row r="67" hidden="1" x14ac:dyDescent="0.3"/>
    <row r="68" hidden="1" x14ac:dyDescent="0.3"/>
    <row r="69" hidden="1" x14ac:dyDescent="0.3"/>
    <row r="70" hidden="1" x14ac:dyDescent="0.3"/>
  </sheetData>
  <mergeCells count="23">
    <mergeCell ref="Q8:AA8"/>
    <mergeCell ref="H9:O9"/>
    <mergeCell ref="Q9:AA9"/>
    <mergeCell ref="B47:D47"/>
    <mergeCell ref="E47:E49"/>
    <mergeCell ref="F47:F49"/>
    <mergeCell ref="B48:D48"/>
    <mergeCell ref="B49:D49"/>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51"/>
  <sheetViews>
    <sheetView zoomScaleNormal="100" workbookViewId="0"/>
  </sheetViews>
  <sheetFormatPr defaultColWidth="0" defaultRowHeight="12.4" zeroHeight="1" x14ac:dyDescent="0.3"/>
  <cols>
    <col min="1" max="1" width="6.46875" style="64" customWidth="1"/>
    <col min="2" max="2" width="17.76171875" style="64" customWidth="1"/>
    <col min="3" max="3" width="20.234375" style="64" customWidth="1"/>
    <col min="4" max="4" width="20.3515625" style="64" customWidth="1"/>
    <col min="5" max="5" width="25.234375" style="64" customWidth="1"/>
    <col min="6" max="6" width="1.46875" style="64" customWidth="1"/>
    <col min="7" max="14" width="15.76171875" style="64" customWidth="1"/>
    <col min="15" max="15" width="1.1171875" style="64" customWidth="1"/>
    <col min="16" max="26" width="15.76171875" style="64" customWidth="1"/>
    <col min="27" max="27" width="6.46875" style="64" customWidth="1"/>
    <col min="28" max="16384" width="6.46875" style="64" hidden="1"/>
  </cols>
  <sheetData>
    <row r="1" spans="1:27" s="44" customFormat="1" ht="12.4" customHeight="1" x14ac:dyDescent="0.3"/>
    <row r="2" spans="1:27" s="44" customFormat="1" ht="18.399999999999999" customHeight="1" x14ac:dyDescent="0.45">
      <c r="B2" s="363" t="s">
        <v>457</v>
      </c>
      <c r="C2" s="363"/>
      <c r="D2" s="363"/>
      <c r="E2" s="363"/>
      <c r="F2" s="363"/>
      <c r="G2" s="363"/>
      <c r="H2" s="363"/>
      <c r="I2" s="363"/>
      <c r="J2" s="363"/>
      <c r="K2" s="363"/>
      <c r="L2" s="363"/>
      <c r="O2" s="45"/>
    </row>
    <row r="3" spans="1:27" s="44" customFormat="1" ht="51" customHeight="1" x14ac:dyDescent="0.3">
      <c r="B3" s="565" t="s">
        <v>484</v>
      </c>
      <c r="C3" s="565"/>
      <c r="D3" s="565"/>
      <c r="E3" s="565"/>
      <c r="F3" s="565"/>
      <c r="G3" s="565"/>
      <c r="H3" s="565"/>
      <c r="I3" s="565"/>
      <c r="J3" s="565"/>
      <c r="K3" s="565"/>
      <c r="L3" s="565"/>
      <c r="M3" s="565"/>
      <c r="N3" s="565"/>
      <c r="O3" s="46"/>
      <c r="P3" s="46"/>
      <c r="Q3" s="46"/>
      <c r="R3" s="46"/>
      <c r="S3" s="46"/>
      <c r="T3" s="46"/>
      <c r="U3" s="46"/>
      <c r="V3" s="46"/>
      <c r="W3" s="46"/>
      <c r="X3" s="46"/>
      <c r="Y3" s="46"/>
      <c r="Z3" s="46"/>
    </row>
    <row r="4" spans="1:27" s="44" customFormat="1" ht="12.4" customHeight="1" x14ac:dyDescent="0.3"/>
    <row r="5" spans="1:27" s="47" customFormat="1" x14ac:dyDescent="0.3"/>
    <row r="6" spans="1:27" s="49" customFormat="1" x14ac:dyDescent="0.3">
      <c r="B6" s="50" t="s">
        <v>485</v>
      </c>
    </row>
    <row r="7" spans="1:27" s="47" customFormat="1" x14ac:dyDescent="0.3">
      <c r="B7" s="48"/>
    </row>
    <row r="8" spans="1:27" s="52" customFormat="1" ht="12.4" customHeight="1" x14ac:dyDescent="0.3">
      <c r="A8" s="47"/>
      <c r="B8" s="566" t="s">
        <v>334</v>
      </c>
      <c r="C8" s="567" t="s">
        <v>45</v>
      </c>
      <c r="D8" s="568" t="s">
        <v>4</v>
      </c>
      <c r="E8" s="569"/>
      <c r="F8" s="51"/>
      <c r="G8" s="570" t="s">
        <v>482</v>
      </c>
      <c r="H8" s="571"/>
      <c r="I8" s="571"/>
      <c r="J8" s="571"/>
      <c r="K8" s="571"/>
      <c r="L8" s="571"/>
      <c r="M8" s="571"/>
      <c r="N8" s="572"/>
      <c r="O8" s="51"/>
      <c r="P8" s="552" t="s">
        <v>474</v>
      </c>
      <c r="Q8" s="555"/>
      <c r="R8" s="555"/>
      <c r="S8" s="555"/>
      <c r="T8" s="555"/>
      <c r="U8" s="555"/>
      <c r="V8" s="555"/>
      <c r="W8" s="555"/>
      <c r="X8" s="555"/>
      <c r="Y8" s="555"/>
      <c r="Z8" s="556"/>
      <c r="AA8" s="47"/>
    </row>
    <row r="9" spans="1:27" s="52" customFormat="1" ht="12.4" customHeight="1" x14ac:dyDescent="0.3">
      <c r="A9" s="47"/>
      <c r="B9" s="566"/>
      <c r="C9" s="567"/>
      <c r="D9" s="568"/>
      <c r="E9" s="569"/>
      <c r="F9" s="51"/>
      <c r="G9" s="527" t="s">
        <v>461</v>
      </c>
      <c r="H9" s="528"/>
      <c r="I9" s="528"/>
      <c r="J9" s="528"/>
      <c r="K9" s="528"/>
      <c r="L9" s="528"/>
      <c r="M9" s="528"/>
      <c r="N9" s="529"/>
      <c r="O9" s="51"/>
      <c r="P9" s="557" t="s">
        <v>475</v>
      </c>
      <c r="Q9" s="558"/>
      <c r="R9" s="558"/>
      <c r="S9" s="558"/>
      <c r="T9" s="558"/>
      <c r="U9" s="558"/>
      <c r="V9" s="558"/>
      <c r="W9" s="558"/>
      <c r="X9" s="558"/>
      <c r="Y9" s="558"/>
      <c r="Z9" s="559"/>
      <c r="AA9" s="47"/>
    </row>
    <row r="10" spans="1:27" s="52" customFormat="1" ht="22.5" x14ac:dyDescent="0.3">
      <c r="A10" s="47"/>
      <c r="B10" s="566"/>
      <c r="C10" s="567"/>
      <c r="D10" s="568"/>
      <c r="E10" s="53" t="s">
        <v>5</v>
      </c>
      <c r="F10" s="51"/>
      <c r="G10" s="54" t="s">
        <v>303</v>
      </c>
      <c r="H10" s="54" t="s">
        <v>297</v>
      </c>
      <c r="I10" s="54" t="s">
        <v>298</v>
      </c>
      <c r="J10" s="54" t="s">
        <v>299</v>
      </c>
      <c r="K10" s="54" t="s">
        <v>6</v>
      </c>
      <c r="L10" s="55" t="s">
        <v>7</v>
      </c>
      <c r="M10" s="54" t="s">
        <v>8</v>
      </c>
      <c r="N10" s="54" t="s">
        <v>304</v>
      </c>
      <c r="O10" s="51"/>
      <c r="P10" s="106" t="s">
        <v>449</v>
      </c>
      <c r="Q10" s="56" t="s">
        <v>9</v>
      </c>
      <c r="R10" s="56" t="s">
        <v>10</v>
      </c>
      <c r="S10" s="57" t="s">
        <v>11</v>
      </c>
      <c r="T10" s="56" t="s">
        <v>12</v>
      </c>
      <c r="U10" s="56" t="s">
        <v>13</v>
      </c>
      <c r="V10" s="56" t="s">
        <v>14</v>
      </c>
      <c r="W10" s="56" t="s">
        <v>15</v>
      </c>
      <c r="X10" s="56" t="s">
        <v>16</v>
      </c>
      <c r="Y10" s="56" t="s">
        <v>17</v>
      </c>
      <c r="Z10" s="56" t="s">
        <v>18</v>
      </c>
      <c r="AA10" s="47"/>
    </row>
    <row r="11" spans="1:27" s="61" customFormat="1" ht="12.4" customHeight="1" x14ac:dyDescent="0.3">
      <c r="A11" s="364"/>
      <c r="B11" s="566"/>
      <c r="C11" s="567"/>
      <c r="D11" s="568"/>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4"/>
    </row>
    <row r="12" spans="1:27" s="61" customFormat="1" ht="12.4" customHeight="1" x14ac:dyDescent="0.3">
      <c r="A12" s="364"/>
      <c r="B12" s="566"/>
      <c r="C12" s="567"/>
      <c r="D12" s="568"/>
      <c r="E12" s="125" t="s">
        <v>436</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4"/>
    </row>
    <row r="13" spans="1:27" s="61" customFormat="1" ht="12.4" customHeight="1" x14ac:dyDescent="0.3">
      <c r="A13" s="364"/>
      <c r="B13" s="573" t="s">
        <v>477</v>
      </c>
      <c r="C13" s="62" t="s">
        <v>315</v>
      </c>
      <c r="D13" s="576" t="s">
        <v>316</v>
      </c>
      <c r="E13" s="577"/>
      <c r="F13" s="51"/>
      <c r="G13" s="212">
        <v>5.7199162492486987E-2</v>
      </c>
      <c r="H13" s="212">
        <v>8.5798743738730476E-2</v>
      </c>
      <c r="I13" s="212">
        <v>0.27017091694487855</v>
      </c>
      <c r="J13" s="212">
        <v>0.2747503666693672</v>
      </c>
      <c r="K13" s="212">
        <v>3.5288369919445137</v>
      </c>
      <c r="L13" s="212">
        <v>3.4233284643042605</v>
      </c>
      <c r="M13" s="212">
        <v>11.820075926151441</v>
      </c>
      <c r="N13" s="212">
        <v>11.23650039616815</v>
      </c>
      <c r="O13" s="51"/>
      <c r="P13" s="212">
        <v>11.23650039616815</v>
      </c>
      <c r="Q13" s="212">
        <v>15.217885194859468</v>
      </c>
      <c r="R13" s="212">
        <v>15.148042252053873</v>
      </c>
      <c r="S13" s="212">
        <v>17.904770251104306</v>
      </c>
      <c r="T13" s="212">
        <v>18.9798419743104</v>
      </c>
      <c r="U13" s="212">
        <v>14.504523269083327</v>
      </c>
      <c r="V13" s="212">
        <v>14.876163475786743</v>
      </c>
      <c r="W13" s="212" t="s">
        <v>333</v>
      </c>
      <c r="X13" s="212" t="s">
        <v>333</v>
      </c>
      <c r="Y13" s="212" t="s">
        <v>333</v>
      </c>
      <c r="Z13" s="212" t="s">
        <v>333</v>
      </c>
      <c r="AA13" s="364"/>
    </row>
    <row r="14" spans="1:27" s="61" customFormat="1" ht="12.4" customHeight="1" x14ac:dyDescent="0.3">
      <c r="A14" s="364"/>
      <c r="B14" s="574"/>
      <c r="C14" s="62" t="s">
        <v>317</v>
      </c>
      <c r="D14" s="576"/>
      <c r="E14" s="577"/>
      <c r="F14" s="51"/>
      <c r="G14" s="212">
        <v>5.5304472239826249E-2</v>
      </c>
      <c r="H14" s="212">
        <v>8.2956708359739381E-2</v>
      </c>
      <c r="I14" s="212">
        <v>0.26122165649101947</v>
      </c>
      <c r="J14" s="212">
        <v>0.26564941450574442</v>
      </c>
      <c r="K14" s="212">
        <v>3.4119462410922781</v>
      </c>
      <c r="L14" s="212">
        <v>3.3099326243944498</v>
      </c>
      <c r="M14" s="212">
        <v>11.513796865231745</v>
      </c>
      <c r="N14" s="212">
        <v>10.945342808783455</v>
      </c>
      <c r="O14" s="51"/>
      <c r="P14" s="212">
        <v>10.945342808783455</v>
      </c>
      <c r="Q14" s="212">
        <v>14.665239004197298</v>
      </c>
      <c r="R14" s="212">
        <v>14.597846166128626</v>
      </c>
      <c r="S14" s="212">
        <v>17.390021956752758</v>
      </c>
      <c r="T14" s="212">
        <v>18.433863840816127</v>
      </c>
      <c r="U14" s="212">
        <v>14.100647761151276</v>
      </c>
      <c r="V14" s="212">
        <v>14.461983176944335</v>
      </c>
      <c r="W14" s="212" t="s">
        <v>333</v>
      </c>
      <c r="X14" s="212" t="s">
        <v>333</v>
      </c>
      <c r="Y14" s="212" t="s">
        <v>333</v>
      </c>
      <c r="Z14" s="212" t="s">
        <v>333</v>
      </c>
      <c r="AA14" s="364"/>
    </row>
    <row r="15" spans="1:27" s="61" customFormat="1" ht="12.4" customHeight="1" x14ac:dyDescent="0.3">
      <c r="A15" s="364"/>
      <c r="B15" s="574"/>
      <c r="C15" s="62" t="s">
        <v>318</v>
      </c>
      <c r="D15" s="576"/>
      <c r="E15" s="577"/>
      <c r="F15" s="51"/>
      <c r="G15" s="212">
        <v>5.6226213443823357E-2</v>
      </c>
      <c r="H15" s="212">
        <v>8.4339320165735032E-2</v>
      </c>
      <c r="I15" s="212">
        <v>0.2655753507658698</v>
      </c>
      <c r="J15" s="212">
        <v>0.27007690474750684</v>
      </c>
      <c r="K15" s="212">
        <v>3.4688120117771488</v>
      </c>
      <c r="L15" s="212">
        <v>3.3650981681343572</v>
      </c>
      <c r="M15" s="212">
        <v>11.907204039153976</v>
      </c>
      <c r="N15" s="212">
        <v>11.319326858738016</v>
      </c>
      <c r="O15" s="51"/>
      <c r="P15" s="212">
        <v>11.319326858738016</v>
      </c>
      <c r="Q15" s="212">
        <v>15.232508313769655</v>
      </c>
      <c r="R15" s="212">
        <v>15.162636096084153</v>
      </c>
      <c r="S15" s="212">
        <v>18.010418613276087</v>
      </c>
      <c r="T15" s="212">
        <v>19.09184860369589</v>
      </c>
      <c r="U15" s="212">
        <v>14.668754236620025</v>
      </c>
      <c r="V15" s="212">
        <v>15.044426820005809</v>
      </c>
      <c r="W15" s="212" t="s">
        <v>333</v>
      </c>
      <c r="X15" s="212" t="s">
        <v>333</v>
      </c>
      <c r="Y15" s="212" t="s">
        <v>333</v>
      </c>
      <c r="Z15" s="212" t="s">
        <v>333</v>
      </c>
      <c r="AA15" s="364"/>
    </row>
    <row r="16" spans="1:27" s="61" customFormat="1" ht="12.4" customHeight="1" x14ac:dyDescent="0.3">
      <c r="A16" s="364"/>
      <c r="B16" s="574"/>
      <c r="C16" s="62" t="s">
        <v>319</v>
      </c>
      <c r="D16" s="576"/>
      <c r="E16" s="577"/>
      <c r="F16" s="51"/>
      <c r="G16" s="212">
        <v>5.7506409560486027E-2</v>
      </c>
      <c r="H16" s="212">
        <v>8.6259614340729041E-2</v>
      </c>
      <c r="I16" s="212">
        <v>0.27162214836982868</v>
      </c>
      <c r="J16" s="212">
        <v>0.27622619674995474</v>
      </c>
      <c r="K16" s="212">
        <v>3.547792248839472</v>
      </c>
      <c r="L16" s="212">
        <v>3.4417169788842301</v>
      </c>
      <c r="M16" s="212">
        <v>12.060640597709659</v>
      </c>
      <c r="N16" s="212">
        <v>11.465188015787197</v>
      </c>
      <c r="O16" s="51"/>
      <c r="P16" s="212">
        <v>11.465188015787197</v>
      </c>
      <c r="Q16" s="212">
        <v>15.382265186051335</v>
      </c>
      <c r="R16" s="212">
        <v>15.311437840011674</v>
      </c>
      <c r="S16" s="212">
        <v>18.362914083511907</v>
      </c>
      <c r="T16" s="212">
        <v>19.465037159322346</v>
      </c>
      <c r="U16" s="212">
        <v>14.847761612022696</v>
      </c>
      <c r="V16" s="212">
        <v>15.228461879286145</v>
      </c>
      <c r="W16" s="212" t="s">
        <v>333</v>
      </c>
      <c r="X16" s="212" t="s">
        <v>333</v>
      </c>
      <c r="Y16" s="212" t="s">
        <v>333</v>
      </c>
      <c r="Z16" s="212" t="s">
        <v>333</v>
      </c>
      <c r="AA16" s="364"/>
    </row>
    <row r="17" spans="1:27" s="61" customFormat="1" ht="12.4" customHeight="1" x14ac:dyDescent="0.3">
      <c r="A17" s="364"/>
      <c r="B17" s="574"/>
      <c r="C17" s="62" t="s">
        <v>320</v>
      </c>
      <c r="D17" s="576"/>
      <c r="E17" s="577"/>
      <c r="F17" s="51"/>
      <c r="G17" s="212">
        <v>5.5662927152491819E-2</v>
      </c>
      <c r="H17" s="212">
        <v>8.3494390728737725E-2</v>
      </c>
      <c r="I17" s="212">
        <v>0.26291475982012807</v>
      </c>
      <c r="J17" s="212">
        <v>0.2673712162664299</v>
      </c>
      <c r="K17" s="212">
        <v>3.4340607074697291</v>
      </c>
      <c r="L17" s="212">
        <v>3.3313858914044152</v>
      </c>
      <c r="M17" s="212">
        <v>11.64388002361488</v>
      </c>
      <c r="N17" s="212">
        <v>11.069003559343694</v>
      </c>
      <c r="O17" s="51"/>
      <c r="P17" s="212">
        <v>11.069003559343694</v>
      </c>
      <c r="Q17" s="212">
        <v>14.865594162418741</v>
      </c>
      <c r="R17" s="212">
        <v>14.797332801348015</v>
      </c>
      <c r="S17" s="212">
        <v>17.741474539120862</v>
      </c>
      <c r="T17" s="212">
        <v>18.806674713475257</v>
      </c>
      <c r="U17" s="212">
        <v>14.448829132318501</v>
      </c>
      <c r="V17" s="212">
        <v>14.819034712264759</v>
      </c>
      <c r="W17" s="212" t="s">
        <v>333</v>
      </c>
      <c r="X17" s="212" t="s">
        <v>333</v>
      </c>
      <c r="Y17" s="212" t="s">
        <v>333</v>
      </c>
      <c r="Z17" s="212" t="s">
        <v>333</v>
      </c>
      <c r="AA17" s="364"/>
    </row>
    <row r="18" spans="1:27" s="61" customFormat="1" ht="12.4" customHeight="1" x14ac:dyDescent="0.3">
      <c r="A18" s="364"/>
      <c r="B18" s="574"/>
      <c r="C18" s="62" t="s">
        <v>321</v>
      </c>
      <c r="D18" s="576"/>
      <c r="E18" s="577"/>
      <c r="F18" s="51"/>
      <c r="G18" s="212">
        <v>5.6256662357449895E-2</v>
      </c>
      <c r="H18" s="212">
        <v>8.4384993536174846E-2</v>
      </c>
      <c r="I18" s="212">
        <v>0.26571917124428224</v>
      </c>
      <c r="J18" s="212">
        <v>0.2702231630110728</v>
      </c>
      <c r="K18" s="212">
        <v>3.4706905227218496</v>
      </c>
      <c r="L18" s="212">
        <v>3.3669205135705971</v>
      </c>
      <c r="M18" s="212">
        <v>11.48998299740572</v>
      </c>
      <c r="N18" s="212">
        <v>10.922704668645167</v>
      </c>
      <c r="O18" s="51"/>
      <c r="P18" s="212">
        <v>10.922704668645167</v>
      </c>
      <c r="Q18" s="212">
        <v>14.558987946385416</v>
      </c>
      <c r="R18" s="212">
        <v>14.492465736914953</v>
      </c>
      <c r="S18" s="212">
        <v>17.181194828314531</v>
      </c>
      <c r="T18" s="212">
        <v>18.214025568489518</v>
      </c>
      <c r="U18" s="212">
        <v>13.849815370689248</v>
      </c>
      <c r="V18" s="212">
        <v>14.205043940538802</v>
      </c>
      <c r="W18" s="212" t="s">
        <v>333</v>
      </c>
      <c r="X18" s="212" t="s">
        <v>333</v>
      </c>
      <c r="Y18" s="212" t="s">
        <v>333</v>
      </c>
      <c r="Z18" s="212" t="s">
        <v>333</v>
      </c>
      <c r="AA18" s="364"/>
    </row>
    <row r="19" spans="1:27" s="61" customFormat="1" ht="12.4" customHeight="1" x14ac:dyDescent="0.3">
      <c r="A19" s="364"/>
      <c r="B19" s="574"/>
      <c r="C19" s="62" t="s">
        <v>322</v>
      </c>
      <c r="D19" s="576"/>
      <c r="E19" s="577"/>
      <c r="F19" s="51"/>
      <c r="G19" s="212">
        <v>5.643104482248941E-2</v>
      </c>
      <c r="H19" s="212">
        <v>8.4646567233734107E-2</v>
      </c>
      <c r="I19" s="212">
        <v>0.26654283838250331</v>
      </c>
      <c r="J19" s="212">
        <v>0.27106079146789858</v>
      </c>
      <c r="K19" s="212">
        <v>3.4814488497071223</v>
      </c>
      <c r="L19" s="212">
        <v>3.3773571778543388</v>
      </c>
      <c r="M19" s="212">
        <v>11.713543315665916</v>
      </c>
      <c r="N19" s="212">
        <v>11.135227466332141</v>
      </c>
      <c r="O19" s="51"/>
      <c r="P19" s="212">
        <v>11.135227466332141</v>
      </c>
      <c r="Q19" s="212">
        <v>14.908847907513994</v>
      </c>
      <c r="R19" s="212">
        <v>14.840341561805861</v>
      </c>
      <c r="S19" s="212">
        <v>17.65520814469221</v>
      </c>
      <c r="T19" s="212">
        <v>18.715390910050182</v>
      </c>
      <c r="U19" s="212">
        <v>14.157233676645898</v>
      </c>
      <c r="V19" s="212">
        <v>14.520299552346499</v>
      </c>
      <c r="W19" s="212" t="s">
        <v>333</v>
      </c>
      <c r="X19" s="212" t="s">
        <v>333</v>
      </c>
      <c r="Y19" s="212" t="s">
        <v>333</v>
      </c>
      <c r="Z19" s="212" t="s">
        <v>333</v>
      </c>
      <c r="AA19" s="364"/>
    </row>
    <row r="20" spans="1:27" ht="12.4" customHeight="1" x14ac:dyDescent="0.3">
      <c r="A20" s="47"/>
      <c r="B20" s="574"/>
      <c r="C20" s="62" t="s">
        <v>323</v>
      </c>
      <c r="D20" s="576"/>
      <c r="E20" s="577"/>
      <c r="F20" s="63"/>
      <c r="G20" s="212">
        <v>5.5253264395159783E-2</v>
      </c>
      <c r="H20" s="212">
        <v>8.2879896592739671E-2</v>
      </c>
      <c r="I20" s="212">
        <v>0.26097978458686133</v>
      </c>
      <c r="J20" s="212">
        <v>0.26540344282564671</v>
      </c>
      <c r="K20" s="212">
        <v>3.4087870316097875</v>
      </c>
      <c r="L20" s="212">
        <v>3.3068678719644566</v>
      </c>
      <c r="M20" s="212">
        <v>11.616376346884401</v>
      </c>
      <c r="N20" s="212">
        <v>11.042857781904621</v>
      </c>
      <c r="O20" s="63"/>
      <c r="P20" s="212">
        <v>11.042857781904621</v>
      </c>
      <c r="Q20" s="212">
        <v>14.854031497940696</v>
      </c>
      <c r="R20" s="212">
        <v>14.922944451951974</v>
      </c>
      <c r="S20" s="212">
        <v>17.771247126179681</v>
      </c>
      <c r="T20" s="212">
        <v>18.924922297892913</v>
      </c>
      <c r="U20" s="212">
        <v>14.605282700767461</v>
      </c>
      <c r="V20" s="212">
        <v>14.897124543379949</v>
      </c>
      <c r="W20" s="212" t="s">
        <v>333</v>
      </c>
      <c r="X20" s="212" t="s">
        <v>333</v>
      </c>
      <c r="Y20" s="212" t="s">
        <v>333</v>
      </c>
      <c r="Z20" s="212" t="s">
        <v>333</v>
      </c>
      <c r="AA20" s="47"/>
    </row>
    <row r="21" spans="1:27" ht="12.4" customHeight="1" x14ac:dyDescent="0.3">
      <c r="A21" s="47"/>
      <c r="B21" s="574"/>
      <c r="C21" s="62" t="s">
        <v>324</v>
      </c>
      <c r="D21" s="576"/>
      <c r="E21" s="577"/>
      <c r="F21" s="63"/>
      <c r="G21" s="212">
        <v>5.6123797754490334E-2</v>
      </c>
      <c r="H21" s="212">
        <v>8.4185696631735515E-2</v>
      </c>
      <c r="I21" s="212">
        <v>0.26509160695755307</v>
      </c>
      <c r="J21" s="212">
        <v>0.26958496138731097</v>
      </c>
      <c r="K21" s="212">
        <v>3.4624935928121627</v>
      </c>
      <c r="L21" s="212">
        <v>3.3589686632743669</v>
      </c>
      <c r="M21" s="212">
        <v>11.735460395993773</v>
      </c>
      <c r="N21" s="212">
        <v>11.156062466320758</v>
      </c>
      <c r="O21" s="63"/>
      <c r="P21" s="212">
        <v>11.156062466320758</v>
      </c>
      <c r="Q21" s="212">
        <v>15.031064537267056</v>
      </c>
      <c r="R21" s="212">
        <v>14.962039383766744</v>
      </c>
      <c r="S21" s="212">
        <v>17.868079612309856</v>
      </c>
      <c r="T21" s="212">
        <v>18.940999076748088</v>
      </c>
      <c r="U21" s="212">
        <v>14.547213097256693</v>
      </c>
      <c r="V21" s="212">
        <v>14.919835332417646</v>
      </c>
      <c r="W21" s="212" t="s">
        <v>333</v>
      </c>
      <c r="X21" s="212" t="s">
        <v>333</v>
      </c>
      <c r="Y21" s="212" t="s">
        <v>333</v>
      </c>
      <c r="Z21" s="212" t="s">
        <v>333</v>
      </c>
      <c r="AA21" s="47"/>
    </row>
    <row r="22" spans="1:27" ht="12.4" customHeight="1" x14ac:dyDescent="0.3">
      <c r="A22" s="47"/>
      <c r="B22" s="574"/>
      <c r="C22" s="62" t="s">
        <v>325</v>
      </c>
      <c r="D22" s="576"/>
      <c r="E22" s="577"/>
      <c r="F22" s="63"/>
      <c r="G22" s="212">
        <v>5.5509303618492253E-2</v>
      </c>
      <c r="H22" s="212">
        <v>8.3263955427738387E-2</v>
      </c>
      <c r="I22" s="212">
        <v>0.26218914410765282</v>
      </c>
      <c r="J22" s="212">
        <v>0.26663330122613599</v>
      </c>
      <c r="K22" s="212">
        <v>3.4245830790222476</v>
      </c>
      <c r="L22" s="212">
        <v>3.3221916341144282</v>
      </c>
      <c r="M22" s="212">
        <v>11.406239831446058</v>
      </c>
      <c r="N22" s="212">
        <v>10.843096033018703</v>
      </c>
      <c r="O22" s="63"/>
      <c r="P22" s="212">
        <v>10.843096033018703</v>
      </c>
      <c r="Q22" s="212">
        <v>14.698769655470986</v>
      </c>
      <c r="R22" s="212">
        <v>14.631288012720409</v>
      </c>
      <c r="S22" s="212">
        <v>17.304138631284552</v>
      </c>
      <c r="T22" s="212">
        <v>18.342620772054598</v>
      </c>
      <c r="U22" s="212">
        <v>14.162511060001705</v>
      </c>
      <c r="V22" s="212">
        <v>14.525225694644554</v>
      </c>
      <c r="W22" s="212" t="s">
        <v>333</v>
      </c>
      <c r="X22" s="212" t="s">
        <v>333</v>
      </c>
      <c r="Y22" s="212" t="s">
        <v>333</v>
      </c>
      <c r="Z22" s="212" t="s">
        <v>333</v>
      </c>
      <c r="AA22" s="47"/>
    </row>
    <row r="23" spans="1:27" ht="12.4" customHeight="1" x14ac:dyDescent="0.3">
      <c r="A23" s="47"/>
      <c r="B23" s="574"/>
      <c r="C23" s="62" t="s">
        <v>326</v>
      </c>
      <c r="D23" s="576"/>
      <c r="E23" s="577"/>
      <c r="F23" s="63"/>
      <c r="G23" s="212">
        <v>5.438273103582917E-2</v>
      </c>
      <c r="H23" s="212">
        <v>8.1574096553743758E-2</v>
      </c>
      <c r="I23" s="212">
        <v>0.25686796221616925</v>
      </c>
      <c r="J23" s="212">
        <v>0.26122192426398211</v>
      </c>
      <c r="K23" s="212">
        <v>3.3550804704074078</v>
      </c>
      <c r="L23" s="212">
        <v>3.2547670806545437</v>
      </c>
      <c r="M23" s="212">
        <v>11.3739039895618</v>
      </c>
      <c r="N23" s="212">
        <v>10.812356661934036</v>
      </c>
      <c r="O23" s="63"/>
      <c r="P23" s="212">
        <v>10.812356661934036</v>
      </c>
      <c r="Q23" s="212">
        <v>14.653510570211337</v>
      </c>
      <c r="R23" s="212">
        <v>14.586379343382038</v>
      </c>
      <c r="S23" s="212">
        <v>17.393529431054528</v>
      </c>
      <c r="T23" s="212">
        <v>18.438069360462734</v>
      </c>
      <c r="U23" s="212">
        <v>14.162946170779563</v>
      </c>
      <c r="V23" s="212">
        <v>14.52557607956934</v>
      </c>
      <c r="W23" s="212" t="s">
        <v>333</v>
      </c>
      <c r="X23" s="212" t="s">
        <v>333</v>
      </c>
      <c r="Y23" s="212" t="s">
        <v>333</v>
      </c>
      <c r="Z23" s="212" t="s">
        <v>333</v>
      </c>
      <c r="AA23" s="47"/>
    </row>
    <row r="24" spans="1:27" ht="12.4" customHeight="1" x14ac:dyDescent="0.3">
      <c r="A24" s="47"/>
      <c r="B24" s="574"/>
      <c r="C24" s="62" t="s">
        <v>327</v>
      </c>
      <c r="D24" s="576"/>
      <c r="E24" s="577"/>
      <c r="F24" s="63"/>
      <c r="G24" s="212">
        <v>5.7352786026486517E-2</v>
      </c>
      <c r="H24" s="212">
        <v>8.6029179039729772E-2</v>
      </c>
      <c r="I24" s="212">
        <v>0.27089653265735369</v>
      </c>
      <c r="J24" s="212">
        <v>0.27548828170966105</v>
      </c>
      <c r="K24" s="212">
        <v>3.5383146203919931</v>
      </c>
      <c r="L24" s="212">
        <v>3.4325227215942462</v>
      </c>
      <c r="M24" s="212">
        <v>11.674347723612401</v>
      </c>
      <c r="N24" s="212">
        <v>11.097967021611735</v>
      </c>
      <c r="O24" s="63"/>
      <c r="P24" s="212">
        <v>11.097967021611735</v>
      </c>
      <c r="Q24" s="212">
        <v>14.924114124512787</v>
      </c>
      <c r="R24" s="212">
        <v>14.855519100112103</v>
      </c>
      <c r="S24" s="212">
        <v>17.828049148755994</v>
      </c>
      <c r="T24" s="212">
        <v>18.898269679832435</v>
      </c>
      <c r="U24" s="212">
        <v>14.390054921947449</v>
      </c>
      <c r="V24" s="212">
        <v>14.759098709543119</v>
      </c>
      <c r="W24" s="212" t="s">
        <v>333</v>
      </c>
      <c r="X24" s="212" t="s">
        <v>333</v>
      </c>
      <c r="Y24" s="212" t="s">
        <v>333</v>
      </c>
      <c r="Z24" s="212" t="s">
        <v>333</v>
      </c>
      <c r="AA24" s="47"/>
    </row>
    <row r="25" spans="1:27" ht="12.4" customHeight="1" x14ac:dyDescent="0.3">
      <c r="A25" s="47"/>
      <c r="B25" s="574"/>
      <c r="C25" s="62" t="s">
        <v>328</v>
      </c>
      <c r="D25" s="576"/>
      <c r="E25" s="577"/>
      <c r="F25" s="63"/>
      <c r="G25" s="212">
        <v>5.699433111382092E-2</v>
      </c>
      <c r="H25" s="212">
        <v>8.5491496670731373E-2</v>
      </c>
      <c r="I25" s="212">
        <v>0.26920342932824498</v>
      </c>
      <c r="J25" s="212">
        <v>0.27376647994897541</v>
      </c>
      <c r="K25" s="212">
        <v>3.5162001540145398</v>
      </c>
      <c r="L25" s="212">
        <v>3.411069454584279</v>
      </c>
      <c r="M25" s="212">
        <v>11.796224299080484</v>
      </c>
      <c r="N25" s="212">
        <v>11.213826361017571</v>
      </c>
      <c r="O25" s="63"/>
      <c r="P25" s="212">
        <v>11.213826361017571</v>
      </c>
      <c r="Q25" s="212">
        <v>15.043725244660884</v>
      </c>
      <c r="R25" s="212">
        <v>14.975042557017401</v>
      </c>
      <c r="S25" s="212">
        <v>17.81652010215473</v>
      </c>
      <c r="T25" s="212">
        <v>18.886863590805135</v>
      </c>
      <c r="U25" s="212">
        <v>14.373497403545668</v>
      </c>
      <c r="V25" s="212">
        <v>14.742481122034583</v>
      </c>
      <c r="W25" s="212" t="s">
        <v>333</v>
      </c>
      <c r="X25" s="212" t="s">
        <v>333</v>
      </c>
      <c r="Y25" s="212" t="s">
        <v>333</v>
      </c>
      <c r="Z25" s="212" t="s">
        <v>333</v>
      </c>
      <c r="AA25" s="47"/>
    </row>
    <row r="26" spans="1:27" ht="12.4" customHeight="1" x14ac:dyDescent="0.3">
      <c r="A26" s="47"/>
      <c r="B26" s="575"/>
      <c r="C26" s="62" t="s">
        <v>329</v>
      </c>
      <c r="D26" s="576"/>
      <c r="E26" s="577"/>
      <c r="F26" s="63"/>
      <c r="G26" s="212">
        <v>5.6072589909823813E-2</v>
      </c>
      <c r="H26" s="212">
        <v>8.4108884864735722E-2</v>
      </c>
      <c r="I26" s="212">
        <v>0.26484973505339465</v>
      </c>
      <c r="J26" s="212">
        <v>0.26933898970721293</v>
      </c>
      <c r="K26" s="212">
        <v>3.459334383329669</v>
      </c>
      <c r="L26" s="212">
        <v>3.3559039108443711</v>
      </c>
      <c r="M26" s="212">
        <v>11.38196650616657</v>
      </c>
      <c r="N26" s="212">
        <v>10.820021119555937</v>
      </c>
      <c r="O26" s="63"/>
      <c r="P26" s="212">
        <v>10.820021119555937</v>
      </c>
      <c r="Q26" s="212">
        <v>14.328685699058877</v>
      </c>
      <c r="R26" s="212">
        <v>14.185156414919366</v>
      </c>
      <c r="S26" s="212">
        <v>16.817862047615261</v>
      </c>
      <c r="T26" s="212">
        <v>17.877519256298584</v>
      </c>
      <c r="U26" s="212">
        <v>13.501244945734562</v>
      </c>
      <c r="V26" s="212">
        <v>13.924125614936395</v>
      </c>
      <c r="W26" s="212" t="s">
        <v>333</v>
      </c>
      <c r="X26" s="212" t="s">
        <v>333</v>
      </c>
      <c r="Y26" s="212" t="s">
        <v>333</v>
      </c>
      <c r="Z26" s="212" t="s">
        <v>333</v>
      </c>
      <c r="AA26" s="47"/>
    </row>
    <row r="27" spans="1:27" ht="12.4" customHeight="1" x14ac:dyDescent="0.3">
      <c r="A27" s="47"/>
      <c r="B27" s="573" t="s">
        <v>478</v>
      </c>
      <c r="C27" s="62" t="s">
        <v>315</v>
      </c>
      <c r="D27" s="576"/>
      <c r="E27" s="577"/>
      <c r="F27" s="63"/>
      <c r="G27" s="212">
        <v>6.1011775675744784E-2</v>
      </c>
      <c r="H27" s="212">
        <v>9.1517663513617176E-2</v>
      </c>
      <c r="I27" s="212">
        <v>0.28817917361843015</v>
      </c>
      <c r="J27" s="212">
        <v>0.29306386680507518</v>
      </c>
      <c r="K27" s="212">
        <v>3.764051807175814</v>
      </c>
      <c r="L27" s="212">
        <v>3.6515106030784503</v>
      </c>
      <c r="M27" s="212">
        <v>12.607940425782811</v>
      </c>
      <c r="N27" s="212">
        <v>11.985466800237363</v>
      </c>
      <c r="O27" s="63"/>
      <c r="P27" s="212">
        <v>11.985466800237363</v>
      </c>
      <c r="Q27" s="212">
        <v>16.232234302150637</v>
      </c>
      <c r="R27" s="212">
        <v>15.590984993531084</v>
      </c>
      <c r="S27" s="212">
        <v>18.428315219925938</v>
      </c>
      <c r="T27" s="212">
        <v>18.777418188378089</v>
      </c>
      <c r="U27" s="212">
        <v>14.349836437258105</v>
      </c>
      <c r="V27" s="212">
        <v>14.505573419733921</v>
      </c>
      <c r="W27" s="212" t="s">
        <v>333</v>
      </c>
      <c r="X27" s="212" t="s">
        <v>333</v>
      </c>
      <c r="Y27" s="212" t="s">
        <v>333</v>
      </c>
      <c r="Z27" s="212" t="s">
        <v>333</v>
      </c>
      <c r="AA27" s="47"/>
    </row>
    <row r="28" spans="1:27" ht="12.4" customHeight="1" x14ac:dyDescent="0.3">
      <c r="A28" s="47"/>
      <c r="B28" s="574"/>
      <c r="C28" s="62" t="s">
        <v>317</v>
      </c>
      <c r="D28" s="576"/>
      <c r="E28" s="577"/>
      <c r="F28" s="63"/>
      <c r="G28" s="212">
        <v>5.8990794744677166E-2</v>
      </c>
      <c r="H28" s="212">
        <v>8.8486192117015749E-2</v>
      </c>
      <c r="I28" s="212">
        <v>0.27863339973850021</v>
      </c>
      <c r="J28" s="212">
        <v>0.28335629019649178</v>
      </c>
      <c r="K28" s="212">
        <v>3.6393696971798395</v>
      </c>
      <c r="L28" s="212">
        <v>3.5305563574975185</v>
      </c>
      <c r="M28" s="212">
        <v>12.281250309832373</v>
      </c>
      <c r="N28" s="212">
        <v>11.674905883350215</v>
      </c>
      <c r="O28" s="63"/>
      <c r="P28" s="212">
        <v>11.674905883350215</v>
      </c>
      <c r="Q28" s="212">
        <v>15.642753831643274</v>
      </c>
      <c r="R28" s="212">
        <v>15.024679064961514</v>
      </c>
      <c r="S28" s="212">
        <v>17.898495738038093</v>
      </c>
      <c r="T28" s="212">
        <v>18.237258369771993</v>
      </c>
      <c r="U28" s="212">
        <v>13.950265991922514</v>
      </c>
      <c r="V28" s="212">
        <v>14.101705309051653</v>
      </c>
      <c r="W28" s="212" t="s">
        <v>333</v>
      </c>
      <c r="X28" s="212" t="s">
        <v>333</v>
      </c>
      <c r="Y28" s="212" t="s">
        <v>333</v>
      </c>
      <c r="Z28" s="212" t="s">
        <v>333</v>
      </c>
      <c r="AA28" s="47"/>
    </row>
    <row r="29" spans="1:27" ht="12.4" customHeight="1" x14ac:dyDescent="0.3">
      <c r="A29" s="47"/>
      <c r="B29" s="574"/>
      <c r="C29" s="62" t="s">
        <v>318</v>
      </c>
      <c r="D29" s="576"/>
      <c r="E29" s="577"/>
      <c r="F29" s="63"/>
      <c r="G29" s="212">
        <v>5.9973974657088445E-2</v>
      </c>
      <c r="H29" s="212">
        <v>8.9960961985632665E-2</v>
      </c>
      <c r="I29" s="212">
        <v>0.28327728973414185</v>
      </c>
      <c r="J29" s="212">
        <v>0.28807889503309997</v>
      </c>
      <c r="K29" s="212">
        <v>3.7000258587995032</v>
      </c>
      <c r="L29" s="212">
        <v>3.5893989634558103</v>
      </c>
      <c r="M29" s="212">
        <v>12.700873646217769</v>
      </c>
      <c r="N29" s="212">
        <v>12.073811763058139</v>
      </c>
      <c r="O29" s="63"/>
      <c r="P29" s="212">
        <v>12.073811763058139</v>
      </c>
      <c r="Q29" s="212">
        <v>16.247831079086424</v>
      </c>
      <c r="R29" s="212">
        <v>15.60601504808902</v>
      </c>
      <c r="S29" s="212">
        <v>18.53705369524036</v>
      </c>
      <c r="T29" s="212">
        <v>18.888230457310328</v>
      </c>
      <c r="U29" s="212">
        <v>14.512324658129021</v>
      </c>
      <c r="V29" s="212">
        <v>14.669668216155127</v>
      </c>
      <c r="W29" s="212" t="s">
        <v>333</v>
      </c>
      <c r="X29" s="212" t="s">
        <v>333</v>
      </c>
      <c r="Y29" s="212" t="s">
        <v>333</v>
      </c>
      <c r="Z29" s="212" t="s">
        <v>333</v>
      </c>
      <c r="AA29" s="47"/>
    </row>
    <row r="30" spans="1:27" ht="12.4" customHeight="1" x14ac:dyDescent="0.3">
      <c r="A30" s="47"/>
      <c r="B30" s="574"/>
      <c r="C30" s="62" t="s">
        <v>319</v>
      </c>
      <c r="D30" s="576"/>
      <c r="E30" s="577"/>
      <c r="F30" s="63"/>
      <c r="G30" s="212">
        <v>6.1339502313215229E-2</v>
      </c>
      <c r="H30" s="212">
        <v>9.2009253469822833E-2</v>
      </c>
      <c r="I30" s="212">
        <v>0.28972713695031077</v>
      </c>
      <c r="J30" s="212">
        <v>0.29463806841727797</v>
      </c>
      <c r="K30" s="212">
        <v>3.7842705277157025</v>
      </c>
      <c r="L30" s="212">
        <v>3.6711248050645486</v>
      </c>
      <c r="M30" s="212">
        <v>12.864546782952862</v>
      </c>
      <c r="N30" s="212">
        <v>12.229404102503015</v>
      </c>
      <c r="O30" s="63"/>
      <c r="P30" s="212">
        <v>12.229404102503015</v>
      </c>
      <c r="Q30" s="212">
        <v>16.407577415023749</v>
      </c>
      <c r="R30" s="212">
        <v>15.759100843440974</v>
      </c>
      <c r="S30" s="212">
        <v>18.899827505440921</v>
      </c>
      <c r="T30" s="212">
        <v>19.257432072154582</v>
      </c>
      <c r="U30" s="212">
        <v>14.689401034415951</v>
      </c>
      <c r="V30" s="212">
        <v>14.849060449891649</v>
      </c>
      <c r="W30" s="212" t="s">
        <v>333</v>
      </c>
      <c r="X30" s="212" t="s">
        <v>333</v>
      </c>
      <c r="Y30" s="212" t="s">
        <v>333</v>
      </c>
      <c r="Z30" s="212" t="s">
        <v>333</v>
      </c>
      <c r="AA30" s="47"/>
    </row>
    <row r="31" spans="1:27" ht="12.4" customHeight="1" x14ac:dyDescent="0.3">
      <c r="A31" s="47"/>
      <c r="B31" s="574"/>
      <c r="C31" s="62" t="s">
        <v>320</v>
      </c>
      <c r="D31" s="576"/>
      <c r="E31" s="577"/>
      <c r="F31" s="63"/>
      <c r="G31" s="212">
        <v>5.9373142488392754E-2</v>
      </c>
      <c r="H31" s="212">
        <v>8.9059713732589127E-2</v>
      </c>
      <c r="I31" s="212">
        <v>0.28043935695902794</v>
      </c>
      <c r="J31" s="212">
        <v>0.28519285874406208</v>
      </c>
      <c r="K31" s="212">
        <v>3.6629582044763804</v>
      </c>
      <c r="L31" s="212">
        <v>3.5534395931479712</v>
      </c>
      <c r="M31" s="212">
        <v>12.42000229066795</v>
      </c>
      <c r="N31" s="212">
        <v>11.806807463117455</v>
      </c>
      <c r="O31" s="63"/>
      <c r="P31" s="212">
        <v>11.806807463117455</v>
      </c>
      <c r="Q31" s="212">
        <v>15.856462264293087</v>
      </c>
      <c r="R31" s="212">
        <v>15.230011644987618</v>
      </c>
      <c r="S31" s="212">
        <v>18.26024058740331</v>
      </c>
      <c r="T31" s="212">
        <v>18.606096829399728</v>
      </c>
      <c r="U31" s="212">
        <v>14.294736641926631</v>
      </c>
      <c r="V31" s="212">
        <v>14.449868833392371</v>
      </c>
      <c r="W31" s="212" t="s">
        <v>333</v>
      </c>
      <c r="X31" s="212" t="s">
        <v>333</v>
      </c>
      <c r="Y31" s="212" t="s">
        <v>333</v>
      </c>
      <c r="Z31" s="212" t="s">
        <v>333</v>
      </c>
      <c r="AA31" s="47"/>
    </row>
    <row r="32" spans="1:27" ht="12.4" customHeight="1" x14ac:dyDescent="0.3">
      <c r="A32" s="47"/>
      <c r="B32" s="574"/>
      <c r="C32" s="62" t="s">
        <v>321</v>
      </c>
      <c r="D32" s="576"/>
      <c r="E32" s="577"/>
      <c r="F32" s="63"/>
      <c r="G32" s="212">
        <v>6.0006922858012957E-2</v>
      </c>
      <c r="H32" s="212">
        <v>9.0010384287019435E-2</v>
      </c>
      <c r="I32" s="212">
        <v>0.28343291518856395</v>
      </c>
      <c r="J32" s="212">
        <v>0.2882371583693209</v>
      </c>
      <c r="K32" s="212">
        <v>3.7020585604191414</v>
      </c>
      <c r="L32" s="212">
        <v>3.5913708894274063</v>
      </c>
      <c r="M32" s="212">
        <v>12.255924401571948</v>
      </c>
      <c r="N32" s="212">
        <v>11.650830354565159</v>
      </c>
      <c r="O32" s="63"/>
      <c r="P32" s="212">
        <v>11.650830354565159</v>
      </c>
      <c r="Q32" s="212">
        <v>15.529494556748226</v>
      </c>
      <c r="R32" s="212">
        <v>14.916374061202896</v>
      </c>
      <c r="S32" s="212">
        <v>17.68372351586488</v>
      </c>
      <c r="T32" s="212">
        <v>18.019604553879944</v>
      </c>
      <c r="U32" s="212">
        <v>13.701961932538957</v>
      </c>
      <c r="V32" s="212">
        <v>13.85078071770749</v>
      </c>
      <c r="W32" s="212" t="s">
        <v>333</v>
      </c>
      <c r="X32" s="212" t="s">
        <v>333</v>
      </c>
      <c r="Y32" s="212" t="s">
        <v>333</v>
      </c>
      <c r="Z32" s="212" t="s">
        <v>333</v>
      </c>
      <c r="AA32" s="47"/>
    </row>
    <row r="33" spans="1:27" ht="12.4" customHeight="1" x14ac:dyDescent="0.3">
      <c r="A33" s="47"/>
      <c r="B33" s="574"/>
      <c r="C33" s="62" t="s">
        <v>322</v>
      </c>
      <c r="D33" s="576"/>
      <c r="E33" s="577"/>
      <c r="F33" s="63"/>
      <c r="G33" s="212">
        <v>6.0192459082068814E-2</v>
      </c>
      <c r="H33" s="212">
        <v>9.0288688623103228E-2</v>
      </c>
      <c r="I33" s="212">
        <v>0.28430926528872924</v>
      </c>
      <c r="J33" s="212">
        <v>0.28912836277456888</v>
      </c>
      <c r="K33" s="212">
        <v>3.7135050058261001</v>
      </c>
      <c r="L33" s="212">
        <v>3.6024750981132136</v>
      </c>
      <c r="M33" s="212">
        <v>12.494315032774898</v>
      </c>
      <c r="N33" s="212">
        <v>11.877451269582151</v>
      </c>
      <c r="O33" s="63"/>
      <c r="P33" s="212">
        <v>11.877451269582151</v>
      </c>
      <c r="Q33" s="212">
        <v>15.902600376244944</v>
      </c>
      <c r="R33" s="212">
        <v>15.274266387209391</v>
      </c>
      <c r="S33" s="212">
        <v>18.171461627247051</v>
      </c>
      <c r="T33" s="212">
        <v>18.515788928093528</v>
      </c>
      <c r="U33" s="212">
        <v>14.006234481024579</v>
      </c>
      <c r="V33" s="212">
        <v>14.158531899757607</v>
      </c>
      <c r="W33" s="212" t="s">
        <v>333</v>
      </c>
      <c r="X33" s="212" t="s">
        <v>333</v>
      </c>
      <c r="Y33" s="212" t="s">
        <v>333</v>
      </c>
      <c r="Z33" s="212" t="s">
        <v>333</v>
      </c>
      <c r="AA33" s="47"/>
    </row>
    <row r="34" spans="1:27" ht="12.4" customHeight="1" x14ac:dyDescent="0.3">
      <c r="A34" s="47"/>
      <c r="B34" s="574"/>
      <c r="C34" s="62" t="s">
        <v>323</v>
      </c>
      <c r="D34" s="576"/>
      <c r="E34" s="577"/>
      <c r="F34" s="63"/>
      <c r="G34" s="212">
        <v>5.8936173638432211E-2</v>
      </c>
      <c r="H34" s="212">
        <v>8.8404260457648334E-2</v>
      </c>
      <c r="I34" s="212">
        <v>0.27837540584985404</v>
      </c>
      <c r="J34" s="212">
        <v>0.28309392326112526</v>
      </c>
      <c r="K34" s="212">
        <v>3.635999910423199</v>
      </c>
      <c r="L34" s="212">
        <v>3.5272873238331761</v>
      </c>
      <c r="M34" s="212">
        <v>12.390661095788976</v>
      </c>
      <c r="N34" s="212">
        <v>11.778914888658418</v>
      </c>
      <c r="O34" s="63"/>
      <c r="P34" s="212">
        <v>11.778914888658418</v>
      </c>
      <c r="Q34" s="212">
        <v>15.844126460963835</v>
      </c>
      <c r="R34" s="212">
        <v>15.35931839476833</v>
      </c>
      <c r="S34" s="212">
        <v>18.290895530858808</v>
      </c>
      <c r="T34" s="212">
        <v>18.72308607499177</v>
      </c>
      <c r="U34" s="212">
        <v>14.449532574548579</v>
      </c>
      <c r="V34" s="212">
        <v>14.5260420757206</v>
      </c>
      <c r="W34" s="212" t="s">
        <v>333</v>
      </c>
      <c r="X34" s="212" t="s">
        <v>333</v>
      </c>
      <c r="Y34" s="212" t="s">
        <v>333</v>
      </c>
      <c r="Z34" s="212" t="s">
        <v>333</v>
      </c>
      <c r="AA34" s="47"/>
    </row>
    <row r="35" spans="1:27" ht="12.4" customHeight="1" x14ac:dyDescent="0.3">
      <c r="A35" s="47"/>
      <c r="B35" s="574"/>
      <c r="C35" s="62" t="s">
        <v>324</v>
      </c>
      <c r="D35" s="576"/>
      <c r="E35" s="577"/>
      <c r="F35" s="63"/>
      <c r="G35" s="212">
        <v>5.9864732444598376E-2</v>
      </c>
      <c r="H35" s="212">
        <v>8.9797098666897557E-2</v>
      </c>
      <c r="I35" s="212">
        <v>0.28276130195684862</v>
      </c>
      <c r="J35" s="212">
        <v>0.28755416116236604</v>
      </c>
      <c r="K35" s="212">
        <v>3.6932862852862112</v>
      </c>
      <c r="L35" s="212">
        <v>3.5828608961271158</v>
      </c>
      <c r="M35" s="212">
        <v>12.517681425449977</v>
      </c>
      <c r="N35" s="212">
        <v>11.899664027113566</v>
      </c>
      <c r="O35" s="63"/>
      <c r="P35" s="212">
        <v>11.899664027113566</v>
      </c>
      <c r="Q35" s="212">
        <v>16.032962198182869</v>
      </c>
      <c r="R35" s="212">
        <v>15.399533308107312</v>
      </c>
      <c r="S35" s="212">
        <v>18.390554827256402</v>
      </c>
      <c r="T35" s="212">
        <v>18.738990290728669</v>
      </c>
      <c r="U35" s="212">
        <v>14.392076548584091</v>
      </c>
      <c r="V35" s="212">
        <v>14.5481720884864</v>
      </c>
      <c r="W35" s="212" t="s">
        <v>333</v>
      </c>
      <c r="X35" s="212" t="s">
        <v>333</v>
      </c>
      <c r="Y35" s="212" t="s">
        <v>333</v>
      </c>
      <c r="Z35" s="212" t="s">
        <v>333</v>
      </c>
      <c r="AA35" s="47"/>
    </row>
    <row r="36" spans="1:27" ht="12.4" customHeight="1" x14ac:dyDescent="0.3">
      <c r="A36" s="47"/>
      <c r="B36" s="574"/>
      <c r="C36" s="62" t="s">
        <v>325</v>
      </c>
      <c r="D36" s="576"/>
      <c r="E36" s="577"/>
      <c r="F36" s="63"/>
      <c r="G36" s="212">
        <v>5.9209279169657465E-2</v>
      </c>
      <c r="H36" s="212">
        <v>8.8813918754486187E-2</v>
      </c>
      <c r="I36" s="212">
        <v>0.27966537529308733</v>
      </c>
      <c r="J36" s="212">
        <v>0.28440575793796036</v>
      </c>
      <c r="K36" s="212">
        <v>3.6528488442064324</v>
      </c>
      <c r="L36" s="212">
        <v>3.5436324921549178</v>
      </c>
      <c r="M36" s="212">
        <v>12.166521478151626</v>
      </c>
      <c r="N36" s="212">
        <v>11.56584139250541</v>
      </c>
      <c r="O36" s="63"/>
      <c r="P36" s="212">
        <v>11.56584139250541</v>
      </c>
      <c r="Q36" s="212">
        <v>15.678517669860684</v>
      </c>
      <c r="R36" s="212">
        <v>15.059115076494207</v>
      </c>
      <c r="S36" s="212">
        <v>17.81008875030097</v>
      </c>
      <c r="T36" s="212">
        <v>18.146985498310233</v>
      </c>
      <c r="U36" s="212">
        <v>14.011479772212601</v>
      </c>
      <c r="V36" s="212">
        <v>14.163399515475627</v>
      </c>
      <c r="W36" s="212" t="s">
        <v>333</v>
      </c>
      <c r="X36" s="212" t="s">
        <v>333</v>
      </c>
      <c r="Y36" s="212" t="s">
        <v>333</v>
      </c>
      <c r="Z36" s="212" t="s">
        <v>333</v>
      </c>
      <c r="AA36" s="47"/>
    </row>
    <row r="37" spans="1:27" ht="12.4" customHeight="1" x14ac:dyDescent="0.3">
      <c r="A37" s="47"/>
      <c r="B37" s="574"/>
      <c r="C37" s="62" t="s">
        <v>326</v>
      </c>
      <c r="D37" s="576"/>
      <c r="E37" s="577"/>
      <c r="F37" s="63"/>
      <c r="G37" s="212">
        <v>5.8007614832265873E-2</v>
      </c>
      <c r="H37" s="212">
        <v>8.7011422248398793E-2</v>
      </c>
      <c r="I37" s="212">
        <v>0.27398950974285841</v>
      </c>
      <c r="J37" s="212">
        <v>0.27863368535988353</v>
      </c>
      <c r="K37" s="212">
        <v>3.5787135355601745</v>
      </c>
      <c r="L37" s="212">
        <v>3.4717137515392262</v>
      </c>
      <c r="M37" s="212">
        <v>12.132027166930358</v>
      </c>
      <c r="N37" s="212">
        <v>11.533050119071559</v>
      </c>
      <c r="O37" s="63"/>
      <c r="P37" s="212">
        <v>11.533050119071559</v>
      </c>
      <c r="Q37" s="212">
        <v>15.630237889277227</v>
      </c>
      <c r="R37" s="212">
        <v>15.012928961467846</v>
      </c>
      <c r="S37" s="212">
        <v>17.902135523089459</v>
      </c>
      <c r="T37" s="212">
        <v>18.241426068635057</v>
      </c>
      <c r="U37" s="212">
        <v>14.011915010100404</v>
      </c>
      <c r="V37" s="212">
        <v>14.163753823033856</v>
      </c>
      <c r="W37" s="212" t="s">
        <v>333</v>
      </c>
      <c r="X37" s="212" t="s">
        <v>333</v>
      </c>
      <c r="Y37" s="212" t="s">
        <v>333</v>
      </c>
      <c r="Z37" s="212" t="s">
        <v>333</v>
      </c>
      <c r="AA37" s="47"/>
    </row>
    <row r="38" spans="1:27" ht="12.4" customHeight="1" x14ac:dyDescent="0.3">
      <c r="A38" s="47"/>
      <c r="B38" s="574"/>
      <c r="C38" s="62" t="s">
        <v>327</v>
      </c>
      <c r="D38" s="576"/>
      <c r="E38" s="577"/>
      <c r="F38" s="63"/>
      <c r="G38" s="212">
        <v>6.1175638994480051E-2</v>
      </c>
      <c r="H38" s="212">
        <v>9.176345849172006E-2</v>
      </c>
      <c r="I38" s="212">
        <v>0.28895315528437066</v>
      </c>
      <c r="J38" s="212">
        <v>0.29385096761117679</v>
      </c>
      <c r="K38" s="212">
        <v>3.7741611674457607</v>
      </c>
      <c r="L38" s="212">
        <v>3.6613177040715024</v>
      </c>
      <c r="M38" s="212">
        <v>12.452506250272078</v>
      </c>
      <c r="N38" s="212">
        <v>11.837706651688718</v>
      </c>
      <c r="O38" s="63"/>
      <c r="P38" s="212">
        <v>11.837706651688718</v>
      </c>
      <c r="Q38" s="212">
        <v>15.9188846789134</v>
      </c>
      <c r="R38" s="212">
        <v>15.289883070643905</v>
      </c>
      <c r="S38" s="212">
        <v>18.3493358255399</v>
      </c>
      <c r="T38" s="212">
        <v>18.696712350571481</v>
      </c>
      <c r="U38" s="212">
        <v>14.236572129873764</v>
      </c>
      <c r="V38" s="212">
        <v>14.391380524548923</v>
      </c>
      <c r="W38" s="212" t="s">
        <v>333</v>
      </c>
      <c r="X38" s="212" t="s">
        <v>333</v>
      </c>
      <c r="Y38" s="212" t="s">
        <v>333</v>
      </c>
      <c r="Z38" s="212" t="s">
        <v>333</v>
      </c>
      <c r="AA38" s="47"/>
    </row>
    <row r="39" spans="1:27" ht="12.4" customHeight="1" x14ac:dyDescent="0.3">
      <c r="A39" s="47"/>
      <c r="B39" s="574"/>
      <c r="C39" s="62" t="s">
        <v>328</v>
      </c>
      <c r="D39" s="576"/>
      <c r="E39" s="577"/>
      <c r="F39" s="63"/>
      <c r="G39" s="212">
        <v>6.0793291250764596E-2</v>
      </c>
      <c r="H39" s="212">
        <v>9.118993687614689E-2</v>
      </c>
      <c r="I39" s="212">
        <v>0.28714719806384359</v>
      </c>
      <c r="J39" s="212">
        <v>0.29201439906360716</v>
      </c>
      <c r="K39" s="212">
        <v>3.7505726601492277</v>
      </c>
      <c r="L39" s="212">
        <v>3.6384344684210581</v>
      </c>
      <c r="M39" s="212">
        <v>12.582511626457007</v>
      </c>
      <c r="N39" s="212">
        <v>11.961293460278837</v>
      </c>
      <c r="O39" s="63"/>
      <c r="P39" s="212">
        <v>11.961293460278837</v>
      </c>
      <c r="Q39" s="212">
        <v>16.046455722949823</v>
      </c>
      <c r="R39" s="212">
        <v>15.413016991808922</v>
      </c>
      <c r="S39" s="212">
        <v>18.337519418375734</v>
      </c>
      <c r="T39" s="212">
        <v>18.685439670025019</v>
      </c>
      <c r="U39" s="212">
        <v>14.2201730840514</v>
      </c>
      <c r="V39" s="212">
        <v>14.375128853585602</v>
      </c>
      <c r="W39" s="212" t="s">
        <v>333</v>
      </c>
      <c r="X39" s="212" t="s">
        <v>333</v>
      </c>
      <c r="Y39" s="212" t="s">
        <v>333</v>
      </c>
      <c r="Z39" s="212" t="s">
        <v>333</v>
      </c>
      <c r="AA39" s="47"/>
    </row>
    <row r="40" spans="1:27" ht="12.4" customHeight="1" x14ac:dyDescent="0.3">
      <c r="A40" s="47"/>
      <c r="B40" s="575"/>
      <c r="C40" s="62" t="s">
        <v>329</v>
      </c>
      <c r="D40" s="576"/>
      <c r="E40" s="577"/>
      <c r="F40" s="63"/>
      <c r="G40" s="212">
        <v>5.9810111338353213E-2</v>
      </c>
      <c r="H40" s="212">
        <v>8.9715167007529809E-2</v>
      </c>
      <c r="I40" s="212">
        <v>0.2825033080682014</v>
      </c>
      <c r="J40" s="212">
        <v>0.28729179422699846</v>
      </c>
      <c r="K40" s="212">
        <v>3.6899164985295574</v>
      </c>
      <c r="L40" s="212">
        <v>3.5795918624627601</v>
      </c>
      <c r="M40" s="212">
        <v>12.14064704031469</v>
      </c>
      <c r="N40" s="212">
        <v>11.54124441590206</v>
      </c>
      <c r="O40" s="63"/>
      <c r="P40" s="212">
        <v>11.54124441590206</v>
      </c>
      <c r="Q40" s="212">
        <v>15.283756412106852</v>
      </c>
      <c r="R40" s="212">
        <v>14.600022184893897</v>
      </c>
      <c r="S40" s="212">
        <v>17.309672761263766</v>
      </c>
      <c r="T40" s="212">
        <v>17.686863223320724</v>
      </c>
      <c r="U40" s="212">
        <v>13.357211663985179</v>
      </c>
      <c r="V40" s="212">
        <v>13.577129289864155</v>
      </c>
      <c r="W40" s="212" t="s">
        <v>333</v>
      </c>
      <c r="X40" s="212" t="s">
        <v>333</v>
      </c>
      <c r="Y40" s="212" t="s">
        <v>333</v>
      </c>
      <c r="Z40" s="212" t="s">
        <v>333</v>
      </c>
      <c r="AA40" s="47"/>
    </row>
    <row r="41" spans="1:27" x14ac:dyDescent="0.3">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3">
      <c r="B43" s="11" t="s">
        <v>483</v>
      </c>
    </row>
    <row r="44" spans="1:27" s="47" customFormat="1" x14ac:dyDescent="0.3">
      <c r="B44" s="48"/>
    </row>
    <row r="45" spans="1:27" s="47" customFormat="1" x14ac:dyDescent="0.3"/>
    <row r="46" spans="1:27" x14ac:dyDescent="0.3">
      <c r="A46" s="47"/>
      <c r="B46" s="578" t="s">
        <v>3</v>
      </c>
      <c r="C46" s="579"/>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3">
      <c r="A47" s="47"/>
      <c r="B47" s="580" t="s">
        <v>479</v>
      </c>
      <c r="C47" s="581"/>
      <c r="D47" s="576" t="s">
        <v>316</v>
      </c>
      <c r="E47" s="582"/>
      <c r="F47" s="63"/>
      <c r="G47" s="212">
        <v>7.2101529750016338E-2</v>
      </c>
      <c r="H47" s="212">
        <v>0.26782684222547759</v>
      </c>
      <c r="I47" s="212">
        <v>3.4060828489830097</v>
      </c>
      <c r="J47" s="47"/>
      <c r="K47" s="47"/>
      <c r="L47" s="47"/>
      <c r="M47" s="47"/>
      <c r="N47" s="47"/>
      <c r="O47" s="47"/>
      <c r="P47" s="47"/>
      <c r="Q47" s="47"/>
      <c r="R47" s="47"/>
      <c r="S47" s="47"/>
      <c r="T47" s="47"/>
      <c r="U47" s="47"/>
      <c r="V47" s="47"/>
      <c r="W47" s="47"/>
      <c r="X47" s="47"/>
      <c r="Y47" s="47"/>
      <c r="Z47" s="47"/>
      <c r="AA47" s="47"/>
    </row>
    <row r="48" spans="1:27" x14ac:dyDescent="0.3">
      <c r="A48" s="47"/>
      <c r="B48" s="580" t="s">
        <v>480</v>
      </c>
      <c r="C48" s="581"/>
      <c r="D48" s="576"/>
      <c r="E48" s="582"/>
      <c r="F48" s="63"/>
      <c r="G48" s="212">
        <v>7.8031552018613143E-2</v>
      </c>
      <c r="H48" s="212">
        <v>0.28585900036048262</v>
      </c>
      <c r="I48" s="212">
        <v>3.6289707186326705</v>
      </c>
      <c r="J48" s="47"/>
      <c r="K48" s="47"/>
      <c r="L48" s="47"/>
      <c r="M48" s="47"/>
      <c r="N48" s="47"/>
      <c r="O48" s="47"/>
      <c r="P48" s="47"/>
      <c r="Q48" s="47"/>
      <c r="R48" s="47"/>
      <c r="S48" s="47"/>
      <c r="T48" s="47"/>
      <c r="U48" s="47"/>
      <c r="V48" s="47"/>
      <c r="W48" s="47"/>
      <c r="X48" s="47"/>
      <c r="Y48" s="47"/>
      <c r="Z48" s="47"/>
      <c r="AA48" s="47"/>
    </row>
    <row r="49" s="47" customFormat="1" x14ac:dyDescent="0.3"/>
    <row r="50" s="47" customFormat="1" x14ac:dyDescent="0.3"/>
    <row r="51" s="47" customFormat="1" x14ac:dyDescent="0.3"/>
  </sheetData>
  <mergeCells count="18">
    <mergeCell ref="B46:C46"/>
    <mergeCell ref="B47:C47"/>
    <mergeCell ref="D47:D48"/>
    <mergeCell ref="E47:E48"/>
    <mergeCell ref="B48:C48"/>
    <mergeCell ref="P8:Z8"/>
    <mergeCell ref="G9:N9"/>
    <mergeCell ref="P9:Z9"/>
    <mergeCell ref="B13:B26"/>
    <mergeCell ref="D13:D40"/>
    <mergeCell ref="E13:E40"/>
    <mergeCell ref="B27:B40"/>
    <mergeCell ref="B3:N3"/>
    <mergeCell ref="B8:B12"/>
    <mergeCell ref="C8:C12"/>
    <mergeCell ref="D8:D12"/>
    <mergeCell ref="E8:E9"/>
    <mergeCell ref="G8:N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zoomScaleNormal="100" workbookViewId="0"/>
  </sheetViews>
  <sheetFormatPr defaultColWidth="0" defaultRowHeight="12.4" zeroHeight="1" x14ac:dyDescent="0.3"/>
  <cols>
    <col min="1" max="2" width="9" customWidth="1"/>
    <col min="3" max="3" width="26.76171875" bestFit="1" customWidth="1"/>
    <col min="4" max="5" width="26.76171875" customWidth="1"/>
    <col min="6" max="6" width="19" bestFit="1" customWidth="1"/>
    <col min="7" max="7" width="9" customWidth="1"/>
    <col min="8" max="8" width="20.234375" bestFit="1" customWidth="1"/>
    <col min="9" max="9" width="9" customWidth="1"/>
    <col min="10" max="10" width="12.234375" bestFit="1" customWidth="1"/>
    <col min="11" max="11" width="10.234375" bestFit="1" customWidth="1"/>
    <col min="12" max="12" width="12.234375" bestFit="1" customWidth="1"/>
    <col min="13" max="13" width="10.234375" bestFit="1" customWidth="1"/>
    <col min="14" max="14" width="12.234375" bestFit="1" customWidth="1"/>
    <col min="15" max="15" width="10.234375" bestFit="1" customWidth="1"/>
    <col min="16" max="16" width="12.234375" bestFit="1" customWidth="1"/>
    <col min="17" max="17" width="10.234375" bestFit="1" customWidth="1"/>
    <col min="18" max="18" width="9" customWidth="1"/>
    <col min="19" max="19" width="11.87890625" bestFit="1" customWidth="1"/>
    <col min="20" max="20" width="12.234375" bestFit="1" customWidth="1"/>
    <col min="21" max="21" width="10.234375" bestFit="1" customWidth="1"/>
    <col min="22" max="22" width="12.234375" bestFit="1" customWidth="1"/>
    <col min="23" max="23" width="10.234375" bestFit="1" customWidth="1"/>
    <col min="24" max="24" width="12.234375" bestFit="1" customWidth="1"/>
    <col min="25" max="25" width="10.234375" bestFit="1" customWidth="1"/>
    <col min="26" max="26" width="12.234375" bestFit="1" customWidth="1"/>
    <col min="27" max="27" width="10.234375" bestFit="1" customWidth="1"/>
    <col min="28" max="28" width="12.234375" bestFit="1" customWidth="1"/>
    <col min="29" max="29" width="11.87890625" bestFit="1" customWidth="1"/>
    <col min="30" max="30" width="9" customWidth="1"/>
    <col min="31" max="42" width="0" hidden="1" customWidth="1"/>
    <col min="43" max="16384" width="9" hidden="1"/>
  </cols>
  <sheetData>
    <row r="1" spans="1:42" s="113" customFormat="1" ht="12.4" customHeight="1" x14ac:dyDescent="0.3"/>
    <row r="2" spans="1:42" s="113" customFormat="1" ht="18.399999999999999" customHeight="1" x14ac:dyDescent="0.45">
      <c r="A2" s="5"/>
      <c r="B2" s="533" t="s">
        <v>584</v>
      </c>
      <c r="C2" s="533"/>
      <c r="D2" s="533"/>
      <c r="E2" s="533"/>
      <c r="F2" s="533"/>
      <c r="G2" s="533"/>
      <c r="H2" s="533"/>
      <c r="I2" s="533"/>
      <c r="J2" s="533"/>
      <c r="K2" s="533"/>
      <c r="L2" s="533"/>
      <c r="M2" s="533"/>
      <c r="N2" s="533"/>
      <c r="O2" s="533"/>
      <c r="P2" s="533"/>
      <c r="Q2" s="114"/>
      <c r="R2" s="114"/>
      <c r="S2" s="114"/>
      <c r="T2" s="114"/>
      <c r="U2" s="114"/>
      <c r="W2" s="114"/>
      <c r="X2" s="114"/>
      <c r="Y2" s="114"/>
      <c r="Z2" s="114"/>
      <c r="AA2" s="114"/>
      <c r="AD2" s="114"/>
      <c r="AE2" s="114"/>
      <c r="AF2" s="114"/>
      <c r="AG2" s="114"/>
      <c r="AH2" s="114"/>
      <c r="AJ2" s="114"/>
      <c r="AK2" s="114"/>
      <c r="AL2" s="114"/>
      <c r="AM2" s="114"/>
      <c r="AN2" s="114"/>
    </row>
    <row r="3" spans="1:42" s="113" customFormat="1" ht="46.15" customHeight="1" x14ac:dyDescent="0.3">
      <c r="A3" s="362"/>
      <c r="B3" s="551" t="s">
        <v>623</v>
      </c>
      <c r="C3" s="551"/>
      <c r="D3" s="551"/>
      <c r="E3" s="551"/>
      <c r="F3" s="551"/>
      <c r="G3" s="551"/>
      <c r="H3" s="551"/>
      <c r="I3" s="551"/>
      <c r="J3" s="551"/>
      <c r="K3" s="551"/>
      <c r="L3" s="551"/>
      <c r="M3" s="551"/>
      <c r="N3" s="551"/>
      <c r="O3" s="551"/>
      <c r="P3" s="551"/>
      <c r="Q3" s="378"/>
      <c r="R3" s="378"/>
      <c r="S3" s="378"/>
      <c r="T3" s="378"/>
      <c r="U3" s="378"/>
      <c r="V3" s="378"/>
      <c r="W3" s="378"/>
      <c r="X3" s="378"/>
      <c r="Y3" s="378"/>
      <c r="Z3" s="378"/>
      <c r="AA3" s="378"/>
      <c r="AB3" s="378"/>
      <c r="AC3" s="115"/>
      <c r="AD3" s="378"/>
      <c r="AE3" s="378"/>
      <c r="AF3" s="378"/>
      <c r="AG3" s="378"/>
      <c r="AH3" s="378"/>
      <c r="AI3" s="378"/>
      <c r="AJ3" s="378"/>
      <c r="AK3" s="378"/>
      <c r="AL3" s="378"/>
      <c r="AM3" s="378"/>
      <c r="AN3" s="378"/>
      <c r="AO3" s="378"/>
      <c r="AP3" s="115"/>
    </row>
    <row r="4" spans="1:42" s="85" customFormat="1" ht="17.45" customHeight="1" x14ac:dyDescent="0.3">
      <c r="A4" s="213"/>
      <c r="B4" s="213"/>
      <c r="C4" s="213"/>
      <c r="D4" s="213"/>
      <c r="E4" s="213"/>
      <c r="F4" s="213"/>
      <c r="G4" s="213"/>
      <c r="H4" s="213"/>
      <c r="I4" s="214"/>
      <c r="J4" s="214"/>
      <c r="K4" s="214"/>
      <c r="L4" s="214"/>
      <c r="M4" s="214"/>
      <c r="N4" s="214"/>
      <c r="P4" s="215"/>
      <c r="Q4" s="214"/>
      <c r="R4" s="214"/>
      <c r="S4" s="214"/>
      <c r="T4" s="214"/>
      <c r="U4" s="214"/>
      <c r="V4" s="214"/>
      <c r="W4" s="214"/>
      <c r="X4" s="214"/>
      <c r="Y4" s="214"/>
      <c r="Z4" s="214"/>
      <c r="AA4" s="214"/>
      <c r="AB4" s="214"/>
      <c r="AC4" s="215"/>
      <c r="AD4" s="214"/>
      <c r="AE4" s="214"/>
      <c r="AF4" s="214"/>
      <c r="AG4" s="214"/>
      <c r="AH4" s="214"/>
      <c r="AI4" s="214"/>
      <c r="AJ4" s="214"/>
      <c r="AK4" s="214"/>
      <c r="AL4" s="214"/>
      <c r="AM4" s="214"/>
      <c r="AN4" s="214"/>
      <c r="AO4" s="214"/>
      <c r="AP4" s="215"/>
    </row>
    <row r="5" spans="1:42" s="49" customFormat="1" x14ac:dyDescent="0.3">
      <c r="A5" s="50"/>
      <c r="B5" s="50"/>
    </row>
    <row r="6" spans="1:42" s="85" customFormat="1" ht="12.4" customHeight="1" x14ac:dyDescent="0.3"/>
    <row r="7" spans="1:42" s="83" customFormat="1" ht="11.65" thickBot="1" x14ac:dyDescent="0.3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3">
      <c r="A8" s="85"/>
      <c r="B8" s="603" t="s">
        <v>41</v>
      </c>
      <c r="C8" s="601" t="s">
        <v>334</v>
      </c>
      <c r="D8" s="601" t="s">
        <v>582</v>
      </c>
      <c r="E8" s="601" t="s">
        <v>467</v>
      </c>
      <c r="F8" s="606" t="s">
        <v>45</v>
      </c>
      <c r="G8" s="608" t="s">
        <v>4</v>
      </c>
      <c r="H8" s="609"/>
      <c r="I8" s="384"/>
      <c r="J8" s="596" t="s">
        <v>482</v>
      </c>
      <c r="K8" s="610"/>
      <c r="L8" s="610"/>
      <c r="M8" s="610"/>
      <c r="N8" s="610"/>
      <c r="O8" s="610"/>
      <c r="P8" s="610"/>
      <c r="Q8" s="610"/>
      <c r="R8" s="384"/>
      <c r="S8" s="596" t="s">
        <v>474</v>
      </c>
      <c r="T8" s="596"/>
      <c r="U8" s="596"/>
      <c r="V8" s="596"/>
      <c r="W8" s="596"/>
      <c r="X8" s="596"/>
      <c r="Y8" s="596"/>
      <c r="Z8" s="596"/>
      <c r="AA8" s="596"/>
      <c r="AB8" s="596"/>
      <c r="AC8" s="597"/>
      <c r="AD8" s="85"/>
    </row>
    <row r="9" spans="1:42" s="83" customFormat="1" ht="11.25" customHeight="1" x14ac:dyDescent="0.3">
      <c r="A9" s="85"/>
      <c r="B9" s="604"/>
      <c r="C9" s="538"/>
      <c r="D9" s="538"/>
      <c r="E9" s="538"/>
      <c r="F9" s="539"/>
      <c r="G9" s="537"/>
      <c r="H9" s="543"/>
      <c r="I9" s="383"/>
      <c r="J9" s="598" t="s">
        <v>461</v>
      </c>
      <c r="K9" s="598"/>
      <c r="L9" s="598"/>
      <c r="M9" s="598"/>
      <c r="N9" s="598"/>
      <c r="O9" s="598"/>
      <c r="P9" s="598"/>
      <c r="Q9" s="598"/>
      <c r="R9" s="383"/>
      <c r="S9" s="599" t="s">
        <v>475</v>
      </c>
      <c r="T9" s="599"/>
      <c r="U9" s="599"/>
      <c r="V9" s="599"/>
      <c r="W9" s="599"/>
      <c r="X9" s="599"/>
      <c r="Y9" s="599"/>
      <c r="Z9" s="599"/>
      <c r="AA9" s="599"/>
      <c r="AB9" s="599"/>
      <c r="AC9" s="600"/>
      <c r="AD9" s="85"/>
    </row>
    <row r="10" spans="1:42" s="83" customFormat="1" ht="33.75" x14ac:dyDescent="0.3">
      <c r="A10" s="85"/>
      <c r="B10" s="604"/>
      <c r="C10" s="538"/>
      <c r="D10" s="538"/>
      <c r="E10" s="538"/>
      <c r="F10" s="539"/>
      <c r="G10" s="537"/>
      <c r="H10" s="13" t="s">
        <v>5</v>
      </c>
      <c r="I10" s="383"/>
      <c r="J10" s="390" t="s">
        <v>303</v>
      </c>
      <c r="K10" s="390" t="s">
        <v>297</v>
      </c>
      <c r="L10" s="390" t="s">
        <v>298</v>
      </c>
      <c r="M10" s="390" t="s">
        <v>299</v>
      </c>
      <c r="N10" s="390" t="s">
        <v>6</v>
      </c>
      <c r="O10" s="390" t="s">
        <v>7</v>
      </c>
      <c r="P10" s="390" t="s">
        <v>8</v>
      </c>
      <c r="Q10" s="390" t="s">
        <v>304</v>
      </c>
      <c r="R10" s="383"/>
      <c r="S10" s="106" t="s">
        <v>449</v>
      </c>
      <c r="T10" s="390" t="s">
        <v>9</v>
      </c>
      <c r="U10" s="390" t="s">
        <v>10</v>
      </c>
      <c r="V10" s="390" t="s">
        <v>11</v>
      </c>
      <c r="W10" s="390" t="s">
        <v>12</v>
      </c>
      <c r="X10" s="390" t="s">
        <v>13</v>
      </c>
      <c r="Y10" s="390" t="s">
        <v>14</v>
      </c>
      <c r="Z10" s="390" t="s">
        <v>15</v>
      </c>
      <c r="AA10" s="390" t="s">
        <v>16</v>
      </c>
      <c r="AB10" s="390" t="s">
        <v>17</v>
      </c>
      <c r="AC10" s="394" t="s">
        <v>18</v>
      </c>
      <c r="AD10" s="85"/>
    </row>
    <row r="11" spans="1:42" s="83" customFormat="1" ht="16.5" customHeight="1" x14ac:dyDescent="0.3">
      <c r="A11" s="85"/>
      <c r="B11" s="604"/>
      <c r="C11" s="538"/>
      <c r="D11" s="538"/>
      <c r="E11" s="538"/>
      <c r="F11" s="539"/>
      <c r="G11" s="537"/>
      <c r="H11" s="13" t="s">
        <v>374</v>
      </c>
      <c r="I11" s="383"/>
      <c r="J11" s="18" t="s">
        <v>305</v>
      </c>
      <c r="K11" s="18" t="s">
        <v>306</v>
      </c>
      <c r="L11" s="18" t="s">
        <v>307</v>
      </c>
      <c r="M11" s="18" t="s">
        <v>308</v>
      </c>
      <c r="N11" s="18" t="s">
        <v>19</v>
      </c>
      <c r="O11" s="18" t="s">
        <v>20</v>
      </c>
      <c r="P11" s="18" t="s">
        <v>21</v>
      </c>
      <c r="Q11" s="18" t="s">
        <v>309</v>
      </c>
      <c r="R11" s="383"/>
      <c r="S11" s="34" t="s">
        <v>310</v>
      </c>
      <c r="T11" s="18" t="s">
        <v>22</v>
      </c>
      <c r="U11" s="18" t="s">
        <v>23</v>
      </c>
      <c r="V11" s="18" t="s">
        <v>24</v>
      </c>
      <c r="W11" s="18" t="s">
        <v>25</v>
      </c>
      <c r="X11" s="18" t="s">
        <v>26</v>
      </c>
      <c r="Y11" s="18" t="s">
        <v>27</v>
      </c>
      <c r="Z11" s="18" t="s">
        <v>28</v>
      </c>
      <c r="AA11" s="18" t="s">
        <v>29</v>
      </c>
      <c r="AB11" s="18" t="s">
        <v>30</v>
      </c>
      <c r="AC11" s="395" t="s">
        <v>31</v>
      </c>
      <c r="AD11" s="85"/>
    </row>
    <row r="12" spans="1:42" s="83" customFormat="1" ht="15" customHeight="1" thickBot="1" x14ac:dyDescent="0.35">
      <c r="A12" s="85"/>
      <c r="B12" s="605"/>
      <c r="C12" s="602"/>
      <c r="D12" s="602"/>
      <c r="E12" s="602"/>
      <c r="F12" s="607"/>
      <c r="G12" s="537"/>
      <c r="H12" s="235" t="s">
        <v>436</v>
      </c>
      <c r="I12" s="383"/>
      <c r="J12" s="236" t="s">
        <v>437</v>
      </c>
      <c r="K12" s="236" t="s">
        <v>437</v>
      </c>
      <c r="L12" s="393" t="s">
        <v>438</v>
      </c>
      <c r="M12" s="393" t="s">
        <v>438</v>
      </c>
      <c r="N12" s="393" t="s">
        <v>439</v>
      </c>
      <c r="O12" s="393" t="s">
        <v>439</v>
      </c>
      <c r="P12" s="393" t="s">
        <v>314</v>
      </c>
      <c r="Q12" s="393" t="s">
        <v>314</v>
      </c>
      <c r="R12" s="383"/>
      <c r="S12" s="393" t="s">
        <v>314</v>
      </c>
      <c r="T12" s="393" t="s">
        <v>36</v>
      </c>
      <c r="U12" s="393" t="s">
        <v>36</v>
      </c>
      <c r="V12" s="393" t="s">
        <v>37</v>
      </c>
      <c r="W12" s="393" t="s">
        <v>37</v>
      </c>
      <c r="X12" s="393" t="s">
        <v>38</v>
      </c>
      <c r="Y12" s="393" t="s">
        <v>38</v>
      </c>
      <c r="Z12" s="393" t="s">
        <v>39</v>
      </c>
      <c r="AA12" s="393" t="s">
        <v>39</v>
      </c>
      <c r="AB12" s="393" t="s">
        <v>40</v>
      </c>
      <c r="AC12" s="396" t="s">
        <v>40</v>
      </c>
      <c r="AD12" s="85"/>
    </row>
    <row r="13" spans="1:42" s="83" customFormat="1" ht="11.25" customHeight="1" x14ac:dyDescent="0.3">
      <c r="A13" s="85"/>
      <c r="B13" s="590" t="s">
        <v>32</v>
      </c>
      <c r="C13" s="593" t="s">
        <v>477</v>
      </c>
      <c r="D13" s="588" t="s">
        <v>585</v>
      </c>
      <c r="E13" s="589" t="s">
        <v>290</v>
      </c>
      <c r="F13" s="397" t="s">
        <v>315</v>
      </c>
      <c r="G13" s="614" t="s">
        <v>316</v>
      </c>
      <c r="H13" s="549"/>
      <c r="I13" s="383"/>
      <c r="J13" s="84" t="s">
        <v>333</v>
      </c>
      <c r="K13" s="84" t="s">
        <v>333</v>
      </c>
      <c r="L13" s="84" t="s">
        <v>333</v>
      </c>
      <c r="M13" s="84" t="s">
        <v>333</v>
      </c>
      <c r="N13" s="84" t="s">
        <v>333</v>
      </c>
      <c r="O13" s="84" t="s">
        <v>333</v>
      </c>
      <c r="P13" s="84" t="s">
        <v>333</v>
      </c>
      <c r="Q13" s="84" t="s">
        <v>333</v>
      </c>
      <c r="R13" s="383"/>
      <c r="S13" s="84" t="s">
        <v>333</v>
      </c>
      <c r="T13" s="84" t="s">
        <v>333</v>
      </c>
      <c r="U13" s="84" t="s">
        <v>333</v>
      </c>
      <c r="V13" s="84" t="s">
        <v>333</v>
      </c>
      <c r="W13" s="84">
        <v>0</v>
      </c>
      <c r="X13" s="84">
        <v>1.4870742269298105</v>
      </c>
      <c r="Y13" s="84">
        <v>0.70457099735818829</v>
      </c>
      <c r="Z13" s="84" t="s">
        <v>333</v>
      </c>
      <c r="AA13" s="84" t="s">
        <v>333</v>
      </c>
      <c r="AB13" s="84" t="s">
        <v>333</v>
      </c>
      <c r="AC13" s="385" t="s">
        <v>333</v>
      </c>
      <c r="AD13" s="85"/>
    </row>
    <row r="14" spans="1:42" s="83" customFormat="1" ht="12.4" customHeight="1" x14ac:dyDescent="0.3">
      <c r="A14" s="85"/>
      <c r="B14" s="591"/>
      <c r="C14" s="583"/>
      <c r="D14" s="584"/>
      <c r="E14" s="585"/>
      <c r="F14" s="398" t="s">
        <v>317</v>
      </c>
      <c r="G14" s="614"/>
      <c r="H14" s="549"/>
      <c r="I14" s="383"/>
      <c r="J14" s="84" t="s">
        <v>333</v>
      </c>
      <c r="K14" s="84" t="s">
        <v>333</v>
      </c>
      <c r="L14" s="84" t="s">
        <v>333</v>
      </c>
      <c r="M14" s="84" t="s">
        <v>333</v>
      </c>
      <c r="N14" s="84" t="s">
        <v>333</v>
      </c>
      <c r="O14" s="84" t="s">
        <v>333</v>
      </c>
      <c r="P14" s="84" t="s">
        <v>333</v>
      </c>
      <c r="Q14" s="84" t="s">
        <v>333</v>
      </c>
      <c r="R14" s="383"/>
      <c r="S14" s="84" t="s">
        <v>333</v>
      </c>
      <c r="T14" s="84" t="s">
        <v>333</v>
      </c>
      <c r="U14" s="84" t="s">
        <v>333</v>
      </c>
      <c r="V14" s="84" t="s">
        <v>333</v>
      </c>
      <c r="W14" s="84">
        <v>0</v>
      </c>
      <c r="X14" s="84">
        <v>1.4870742269298105</v>
      </c>
      <c r="Y14" s="84">
        <v>0.70457099735818829</v>
      </c>
      <c r="Z14" s="84" t="s">
        <v>333</v>
      </c>
      <c r="AA14" s="84" t="s">
        <v>333</v>
      </c>
      <c r="AB14" s="84" t="s">
        <v>333</v>
      </c>
      <c r="AC14" s="385" t="s">
        <v>333</v>
      </c>
      <c r="AD14" s="85"/>
    </row>
    <row r="15" spans="1:42" s="83" customFormat="1" ht="12.4" customHeight="1" x14ac:dyDescent="0.3">
      <c r="A15" s="85"/>
      <c r="B15" s="591"/>
      <c r="C15" s="583"/>
      <c r="D15" s="584"/>
      <c r="E15" s="585"/>
      <c r="F15" s="398" t="s">
        <v>318</v>
      </c>
      <c r="G15" s="614"/>
      <c r="H15" s="549"/>
      <c r="I15" s="383"/>
      <c r="J15" s="84" t="s">
        <v>333</v>
      </c>
      <c r="K15" s="84" t="s">
        <v>333</v>
      </c>
      <c r="L15" s="84" t="s">
        <v>333</v>
      </c>
      <c r="M15" s="84" t="s">
        <v>333</v>
      </c>
      <c r="N15" s="84" t="s">
        <v>333</v>
      </c>
      <c r="O15" s="84" t="s">
        <v>333</v>
      </c>
      <c r="P15" s="84" t="s">
        <v>333</v>
      </c>
      <c r="Q15" s="84" t="s">
        <v>333</v>
      </c>
      <c r="R15" s="383"/>
      <c r="S15" s="84" t="s">
        <v>333</v>
      </c>
      <c r="T15" s="84" t="s">
        <v>333</v>
      </c>
      <c r="U15" s="84" t="s">
        <v>333</v>
      </c>
      <c r="V15" s="84" t="s">
        <v>333</v>
      </c>
      <c r="W15" s="84">
        <v>0</v>
      </c>
      <c r="X15" s="84">
        <v>1.4870742269298105</v>
      </c>
      <c r="Y15" s="84">
        <v>0.70457099735818829</v>
      </c>
      <c r="Z15" s="84" t="s">
        <v>333</v>
      </c>
      <c r="AA15" s="84" t="s">
        <v>333</v>
      </c>
      <c r="AB15" s="84" t="s">
        <v>333</v>
      </c>
      <c r="AC15" s="385" t="s">
        <v>333</v>
      </c>
      <c r="AD15" s="85"/>
    </row>
    <row r="16" spans="1:42" s="83" customFormat="1" ht="12.4" customHeight="1" x14ac:dyDescent="0.3">
      <c r="A16" s="85"/>
      <c r="B16" s="591"/>
      <c r="C16" s="583"/>
      <c r="D16" s="584"/>
      <c r="E16" s="585"/>
      <c r="F16" s="398" t="s">
        <v>319</v>
      </c>
      <c r="G16" s="614"/>
      <c r="H16" s="549"/>
      <c r="I16" s="383"/>
      <c r="J16" s="84" t="s">
        <v>333</v>
      </c>
      <c r="K16" s="84" t="s">
        <v>333</v>
      </c>
      <c r="L16" s="84" t="s">
        <v>333</v>
      </c>
      <c r="M16" s="84" t="s">
        <v>333</v>
      </c>
      <c r="N16" s="84" t="s">
        <v>333</v>
      </c>
      <c r="O16" s="84" t="s">
        <v>333</v>
      </c>
      <c r="P16" s="84" t="s">
        <v>333</v>
      </c>
      <c r="Q16" s="84" t="s">
        <v>333</v>
      </c>
      <c r="R16" s="383"/>
      <c r="S16" s="84" t="s">
        <v>333</v>
      </c>
      <c r="T16" s="84" t="s">
        <v>333</v>
      </c>
      <c r="U16" s="84" t="s">
        <v>333</v>
      </c>
      <c r="V16" s="84" t="s">
        <v>333</v>
      </c>
      <c r="W16" s="84">
        <v>0</v>
      </c>
      <c r="X16" s="84">
        <v>1.4870742269298105</v>
      </c>
      <c r="Y16" s="84">
        <v>0.70457099735818829</v>
      </c>
      <c r="Z16" s="84" t="s">
        <v>333</v>
      </c>
      <c r="AA16" s="84" t="s">
        <v>333</v>
      </c>
      <c r="AB16" s="84" t="s">
        <v>333</v>
      </c>
      <c r="AC16" s="385" t="s">
        <v>333</v>
      </c>
      <c r="AD16" s="85"/>
    </row>
    <row r="17" spans="1:30" s="83" customFormat="1" ht="12.4" customHeight="1" x14ac:dyDescent="0.3">
      <c r="A17" s="85"/>
      <c r="B17" s="591"/>
      <c r="C17" s="583"/>
      <c r="D17" s="584"/>
      <c r="E17" s="585"/>
      <c r="F17" s="398" t="s">
        <v>320</v>
      </c>
      <c r="G17" s="614"/>
      <c r="H17" s="549"/>
      <c r="I17" s="383"/>
      <c r="J17" s="84" t="s">
        <v>333</v>
      </c>
      <c r="K17" s="84" t="s">
        <v>333</v>
      </c>
      <c r="L17" s="84" t="s">
        <v>333</v>
      </c>
      <c r="M17" s="84" t="s">
        <v>333</v>
      </c>
      <c r="N17" s="84" t="s">
        <v>333</v>
      </c>
      <c r="O17" s="84" t="s">
        <v>333</v>
      </c>
      <c r="P17" s="84" t="s">
        <v>333</v>
      </c>
      <c r="Q17" s="84" t="s">
        <v>333</v>
      </c>
      <c r="R17" s="383"/>
      <c r="S17" s="84" t="s">
        <v>333</v>
      </c>
      <c r="T17" s="84" t="s">
        <v>333</v>
      </c>
      <c r="U17" s="84" t="s">
        <v>333</v>
      </c>
      <c r="V17" s="84" t="s">
        <v>333</v>
      </c>
      <c r="W17" s="84">
        <v>0</v>
      </c>
      <c r="X17" s="84">
        <v>1.4870742269298105</v>
      </c>
      <c r="Y17" s="84">
        <v>0.70457099735818829</v>
      </c>
      <c r="Z17" s="84" t="s">
        <v>333</v>
      </c>
      <c r="AA17" s="84" t="s">
        <v>333</v>
      </c>
      <c r="AB17" s="84" t="s">
        <v>333</v>
      </c>
      <c r="AC17" s="385" t="s">
        <v>333</v>
      </c>
      <c r="AD17" s="85"/>
    </row>
    <row r="18" spans="1:30" s="83" customFormat="1" ht="12.4" customHeight="1" x14ac:dyDescent="0.3">
      <c r="A18" s="85"/>
      <c r="B18" s="591"/>
      <c r="C18" s="583"/>
      <c r="D18" s="584"/>
      <c r="E18" s="585"/>
      <c r="F18" s="398" t="s">
        <v>321</v>
      </c>
      <c r="G18" s="614"/>
      <c r="H18" s="549"/>
      <c r="I18" s="383"/>
      <c r="J18" s="84" t="s">
        <v>333</v>
      </c>
      <c r="K18" s="84" t="s">
        <v>333</v>
      </c>
      <c r="L18" s="84" t="s">
        <v>333</v>
      </c>
      <c r="M18" s="84" t="s">
        <v>333</v>
      </c>
      <c r="N18" s="84" t="s">
        <v>333</v>
      </c>
      <c r="O18" s="84" t="s">
        <v>333</v>
      </c>
      <c r="P18" s="84" t="s">
        <v>333</v>
      </c>
      <c r="Q18" s="84" t="s">
        <v>333</v>
      </c>
      <c r="R18" s="383"/>
      <c r="S18" s="84" t="s">
        <v>333</v>
      </c>
      <c r="T18" s="84" t="s">
        <v>333</v>
      </c>
      <c r="U18" s="84" t="s">
        <v>333</v>
      </c>
      <c r="V18" s="84" t="s">
        <v>333</v>
      </c>
      <c r="W18" s="84">
        <v>0</v>
      </c>
      <c r="X18" s="84">
        <v>1.4870742269298105</v>
      </c>
      <c r="Y18" s="84">
        <v>0.70457099735818829</v>
      </c>
      <c r="Z18" s="84" t="s">
        <v>333</v>
      </c>
      <c r="AA18" s="84" t="s">
        <v>333</v>
      </c>
      <c r="AB18" s="84" t="s">
        <v>333</v>
      </c>
      <c r="AC18" s="385" t="s">
        <v>333</v>
      </c>
      <c r="AD18" s="85"/>
    </row>
    <row r="19" spans="1:30" s="83" customFormat="1" ht="12.4" customHeight="1" x14ac:dyDescent="0.3">
      <c r="A19" s="85"/>
      <c r="B19" s="591"/>
      <c r="C19" s="583"/>
      <c r="D19" s="584"/>
      <c r="E19" s="585"/>
      <c r="F19" s="398" t="s">
        <v>322</v>
      </c>
      <c r="G19" s="614"/>
      <c r="H19" s="549"/>
      <c r="I19" s="383"/>
      <c r="J19" s="84" t="s">
        <v>333</v>
      </c>
      <c r="K19" s="84" t="s">
        <v>333</v>
      </c>
      <c r="L19" s="84" t="s">
        <v>333</v>
      </c>
      <c r="M19" s="84" t="s">
        <v>333</v>
      </c>
      <c r="N19" s="84" t="s">
        <v>333</v>
      </c>
      <c r="O19" s="84" t="s">
        <v>333</v>
      </c>
      <c r="P19" s="84" t="s">
        <v>333</v>
      </c>
      <c r="Q19" s="84" t="s">
        <v>333</v>
      </c>
      <c r="R19" s="383"/>
      <c r="S19" s="84" t="s">
        <v>333</v>
      </c>
      <c r="T19" s="84" t="s">
        <v>333</v>
      </c>
      <c r="U19" s="84" t="s">
        <v>333</v>
      </c>
      <c r="V19" s="84" t="s">
        <v>333</v>
      </c>
      <c r="W19" s="84">
        <v>0</v>
      </c>
      <c r="X19" s="84">
        <v>1.4870742269298105</v>
      </c>
      <c r="Y19" s="84">
        <v>0.70457099735818829</v>
      </c>
      <c r="Z19" s="84" t="s">
        <v>333</v>
      </c>
      <c r="AA19" s="84" t="s">
        <v>333</v>
      </c>
      <c r="AB19" s="84" t="s">
        <v>333</v>
      </c>
      <c r="AC19" s="385" t="s">
        <v>333</v>
      </c>
      <c r="AD19" s="85"/>
    </row>
    <row r="20" spans="1:30" s="83" customFormat="1" ht="12.4" customHeight="1" x14ac:dyDescent="0.3">
      <c r="A20" s="85"/>
      <c r="B20" s="591"/>
      <c r="C20" s="583"/>
      <c r="D20" s="584"/>
      <c r="E20" s="585"/>
      <c r="F20" s="398" t="s">
        <v>323</v>
      </c>
      <c r="G20" s="614"/>
      <c r="H20" s="549"/>
      <c r="I20" s="383"/>
      <c r="J20" s="84" t="s">
        <v>333</v>
      </c>
      <c r="K20" s="84" t="s">
        <v>333</v>
      </c>
      <c r="L20" s="84" t="s">
        <v>333</v>
      </c>
      <c r="M20" s="84" t="s">
        <v>333</v>
      </c>
      <c r="N20" s="84" t="s">
        <v>333</v>
      </c>
      <c r="O20" s="84" t="s">
        <v>333</v>
      </c>
      <c r="P20" s="84" t="s">
        <v>333</v>
      </c>
      <c r="Q20" s="84" t="s">
        <v>333</v>
      </c>
      <c r="R20" s="383"/>
      <c r="S20" s="84" t="s">
        <v>333</v>
      </c>
      <c r="T20" s="84" t="s">
        <v>333</v>
      </c>
      <c r="U20" s="84" t="s">
        <v>333</v>
      </c>
      <c r="V20" s="84" t="s">
        <v>333</v>
      </c>
      <c r="W20" s="84">
        <v>0</v>
      </c>
      <c r="X20" s="84">
        <v>1.4870742269298105</v>
      </c>
      <c r="Y20" s="84">
        <v>0.70457099735818829</v>
      </c>
      <c r="Z20" s="84" t="s">
        <v>333</v>
      </c>
      <c r="AA20" s="84" t="s">
        <v>333</v>
      </c>
      <c r="AB20" s="84" t="s">
        <v>333</v>
      </c>
      <c r="AC20" s="385" t="s">
        <v>333</v>
      </c>
      <c r="AD20" s="85"/>
    </row>
    <row r="21" spans="1:30" s="83" customFormat="1" ht="12.4" customHeight="1" x14ac:dyDescent="0.3">
      <c r="A21" s="85"/>
      <c r="B21" s="591"/>
      <c r="C21" s="583"/>
      <c r="D21" s="584"/>
      <c r="E21" s="585"/>
      <c r="F21" s="398" t="s">
        <v>324</v>
      </c>
      <c r="G21" s="614"/>
      <c r="H21" s="549"/>
      <c r="I21" s="383"/>
      <c r="J21" s="84" t="s">
        <v>333</v>
      </c>
      <c r="K21" s="84" t="s">
        <v>333</v>
      </c>
      <c r="L21" s="84" t="s">
        <v>333</v>
      </c>
      <c r="M21" s="84" t="s">
        <v>333</v>
      </c>
      <c r="N21" s="84" t="s">
        <v>333</v>
      </c>
      <c r="O21" s="84" t="s">
        <v>333</v>
      </c>
      <c r="P21" s="84" t="s">
        <v>333</v>
      </c>
      <c r="Q21" s="84" t="s">
        <v>333</v>
      </c>
      <c r="R21" s="383"/>
      <c r="S21" s="84" t="s">
        <v>333</v>
      </c>
      <c r="T21" s="84" t="s">
        <v>333</v>
      </c>
      <c r="U21" s="84" t="s">
        <v>333</v>
      </c>
      <c r="V21" s="84" t="s">
        <v>333</v>
      </c>
      <c r="W21" s="84">
        <v>0</v>
      </c>
      <c r="X21" s="84">
        <v>1.4870742269298105</v>
      </c>
      <c r="Y21" s="84">
        <v>0.70457099735818829</v>
      </c>
      <c r="Z21" s="84" t="s">
        <v>333</v>
      </c>
      <c r="AA21" s="84" t="s">
        <v>333</v>
      </c>
      <c r="AB21" s="84" t="s">
        <v>333</v>
      </c>
      <c r="AC21" s="385" t="s">
        <v>333</v>
      </c>
      <c r="AD21" s="85"/>
    </row>
    <row r="22" spans="1:30" s="83" customFormat="1" ht="12.4" customHeight="1" x14ac:dyDescent="0.3">
      <c r="A22" s="85"/>
      <c r="B22" s="591"/>
      <c r="C22" s="583"/>
      <c r="D22" s="584"/>
      <c r="E22" s="585"/>
      <c r="F22" s="398" t="s">
        <v>325</v>
      </c>
      <c r="G22" s="614"/>
      <c r="H22" s="549"/>
      <c r="I22" s="383"/>
      <c r="J22" s="84" t="s">
        <v>333</v>
      </c>
      <c r="K22" s="84" t="s">
        <v>333</v>
      </c>
      <c r="L22" s="84" t="s">
        <v>333</v>
      </c>
      <c r="M22" s="84" t="s">
        <v>333</v>
      </c>
      <c r="N22" s="84" t="s">
        <v>333</v>
      </c>
      <c r="O22" s="84" t="s">
        <v>333</v>
      </c>
      <c r="P22" s="84" t="s">
        <v>333</v>
      </c>
      <c r="Q22" s="84" t="s">
        <v>333</v>
      </c>
      <c r="R22" s="383"/>
      <c r="S22" s="84" t="s">
        <v>333</v>
      </c>
      <c r="T22" s="84" t="s">
        <v>333</v>
      </c>
      <c r="U22" s="84" t="s">
        <v>333</v>
      </c>
      <c r="V22" s="84" t="s">
        <v>333</v>
      </c>
      <c r="W22" s="84">
        <v>0</v>
      </c>
      <c r="X22" s="84">
        <v>1.4870742269298105</v>
      </c>
      <c r="Y22" s="84">
        <v>0.70457099735818829</v>
      </c>
      <c r="Z22" s="84" t="s">
        <v>333</v>
      </c>
      <c r="AA22" s="84" t="s">
        <v>333</v>
      </c>
      <c r="AB22" s="84" t="s">
        <v>333</v>
      </c>
      <c r="AC22" s="385" t="s">
        <v>333</v>
      </c>
      <c r="AD22" s="85"/>
    </row>
    <row r="23" spans="1:30" s="83" customFormat="1" ht="12.4" customHeight="1" x14ac:dyDescent="0.3">
      <c r="A23" s="85"/>
      <c r="B23" s="591"/>
      <c r="C23" s="583"/>
      <c r="D23" s="584"/>
      <c r="E23" s="585"/>
      <c r="F23" s="398" t="s">
        <v>326</v>
      </c>
      <c r="G23" s="614"/>
      <c r="H23" s="549"/>
      <c r="I23" s="383"/>
      <c r="J23" s="84" t="s">
        <v>333</v>
      </c>
      <c r="K23" s="84" t="s">
        <v>333</v>
      </c>
      <c r="L23" s="84" t="s">
        <v>333</v>
      </c>
      <c r="M23" s="84" t="s">
        <v>333</v>
      </c>
      <c r="N23" s="84" t="s">
        <v>333</v>
      </c>
      <c r="O23" s="84" t="s">
        <v>333</v>
      </c>
      <c r="P23" s="84" t="s">
        <v>333</v>
      </c>
      <c r="Q23" s="84" t="s">
        <v>333</v>
      </c>
      <c r="R23" s="383"/>
      <c r="S23" s="84" t="s">
        <v>333</v>
      </c>
      <c r="T23" s="84" t="s">
        <v>333</v>
      </c>
      <c r="U23" s="84" t="s">
        <v>333</v>
      </c>
      <c r="V23" s="84" t="s">
        <v>333</v>
      </c>
      <c r="W23" s="84">
        <v>0</v>
      </c>
      <c r="X23" s="84">
        <v>1.4870742269298105</v>
      </c>
      <c r="Y23" s="84">
        <v>0.70457099735818829</v>
      </c>
      <c r="Z23" s="84" t="s">
        <v>333</v>
      </c>
      <c r="AA23" s="84" t="s">
        <v>333</v>
      </c>
      <c r="AB23" s="84" t="s">
        <v>333</v>
      </c>
      <c r="AC23" s="385" t="s">
        <v>333</v>
      </c>
      <c r="AD23" s="85"/>
    </row>
    <row r="24" spans="1:30" s="83" customFormat="1" ht="12.4" customHeight="1" x14ac:dyDescent="0.3">
      <c r="A24" s="85"/>
      <c r="B24" s="591"/>
      <c r="C24" s="583"/>
      <c r="D24" s="584"/>
      <c r="E24" s="585"/>
      <c r="F24" s="398" t="s">
        <v>327</v>
      </c>
      <c r="G24" s="614"/>
      <c r="H24" s="549"/>
      <c r="I24" s="383"/>
      <c r="J24" s="84" t="s">
        <v>333</v>
      </c>
      <c r="K24" s="84" t="s">
        <v>333</v>
      </c>
      <c r="L24" s="84" t="s">
        <v>333</v>
      </c>
      <c r="M24" s="84" t="s">
        <v>333</v>
      </c>
      <c r="N24" s="84" t="s">
        <v>333</v>
      </c>
      <c r="O24" s="84" t="s">
        <v>333</v>
      </c>
      <c r="P24" s="84" t="s">
        <v>333</v>
      </c>
      <c r="Q24" s="84" t="s">
        <v>333</v>
      </c>
      <c r="R24" s="383"/>
      <c r="S24" s="84" t="s">
        <v>333</v>
      </c>
      <c r="T24" s="84" t="s">
        <v>333</v>
      </c>
      <c r="U24" s="84" t="s">
        <v>333</v>
      </c>
      <c r="V24" s="84" t="s">
        <v>333</v>
      </c>
      <c r="W24" s="84">
        <v>0</v>
      </c>
      <c r="X24" s="84">
        <v>1.4870742269298105</v>
      </c>
      <c r="Y24" s="84">
        <v>0.70457099735818829</v>
      </c>
      <c r="Z24" s="84" t="s">
        <v>333</v>
      </c>
      <c r="AA24" s="84" t="s">
        <v>333</v>
      </c>
      <c r="AB24" s="84" t="s">
        <v>333</v>
      </c>
      <c r="AC24" s="385" t="s">
        <v>333</v>
      </c>
      <c r="AD24" s="85"/>
    </row>
    <row r="25" spans="1:30" s="83" customFormat="1" ht="12.4" customHeight="1" x14ac:dyDescent="0.3">
      <c r="A25" s="85"/>
      <c r="B25" s="591"/>
      <c r="C25" s="583"/>
      <c r="D25" s="584"/>
      <c r="E25" s="585"/>
      <c r="F25" s="398" t="s">
        <v>328</v>
      </c>
      <c r="G25" s="614"/>
      <c r="H25" s="549"/>
      <c r="I25" s="383"/>
      <c r="J25" s="84" t="s">
        <v>333</v>
      </c>
      <c r="K25" s="84" t="s">
        <v>333</v>
      </c>
      <c r="L25" s="84" t="s">
        <v>333</v>
      </c>
      <c r="M25" s="84" t="s">
        <v>333</v>
      </c>
      <c r="N25" s="84" t="s">
        <v>333</v>
      </c>
      <c r="O25" s="84" t="s">
        <v>333</v>
      </c>
      <c r="P25" s="84" t="s">
        <v>333</v>
      </c>
      <c r="Q25" s="84" t="s">
        <v>333</v>
      </c>
      <c r="R25" s="383"/>
      <c r="S25" s="84" t="s">
        <v>333</v>
      </c>
      <c r="T25" s="84" t="s">
        <v>333</v>
      </c>
      <c r="U25" s="84" t="s">
        <v>333</v>
      </c>
      <c r="V25" s="84" t="s">
        <v>333</v>
      </c>
      <c r="W25" s="84">
        <v>0</v>
      </c>
      <c r="X25" s="84">
        <v>1.4870742269298105</v>
      </c>
      <c r="Y25" s="84">
        <v>0.70457099735818829</v>
      </c>
      <c r="Z25" s="84" t="s">
        <v>333</v>
      </c>
      <c r="AA25" s="84" t="s">
        <v>333</v>
      </c>
      <c r="AB25" s="84" t="s">
        <v>333</v>
      </c>
      <c r="AC25" s="385" t="s">
        <v>333</v>
      </c>
      <c r="AD25" s="85"/>
    </row>
    <row r="26" spans="1:30" s="83" customFormat="1" ht="12.4" customHeight="1" x14ac:dyDescent="0.3">
      <c r="A26" s="85"/>
      <c r="B26" s="591"/>
      <c r="C26" s="583"/>
      <c r="D26" s="584"/>
      <c r="E26" s="585"/>
      <c r="F26" s="398" t="s">
        <v>329</v>
      </c>
      <c r="G26" s="614"/>
      <c r="H26" s="549"/>
      <c r="I26" s="383"/>
      <c r="J26" s="84" t="s">
        <v>333</v>
      </c>
      <c r="K26" s="84" t="s">
        <v>333</v>
      </c>
      <c r="L26" s="84" t="s">
        <v>333</v>
      </c>
      <c r="M26" s="84" t="s">
        <v>333</v>
      </c>
      <c r="N26" s="84" t="s">
        <v>333</v>
      </c>
      <c r="O26" s="84" t="s">
        <v>333</v>
      </c>
      <c r="P26" s="84" t="s">
        <v>333</v>
      </c>
      <c r="Q26" s="84" t="s">
        <v>333</v>
      </c>
      <c r="R26" s="383"/>
      <c r="S26" s="84" t="s">
        <v>333</v>
      </c>
      <c r="T26" s="84" t="s">
        <v>333</v>
      </c>
      <c r="U26" s="84" t="s">
        <v>333</v>
      </c>
      <c r="V26" s="84" t="s">
        <v>333</v>
      </c>
      <c r="W26" s="84">
        <v>0</v>
      </c>
      <c r="X26" s="84">
        <v>1.4870742269298105</v>
      </c>
      <c r="Y26" s="84">
        <v>0.70457099735818829</v>
      </c>
      <c r="Z26" s="84" t="s">
        <v>333</v>
      </c>
      <c r="AA26" s="84" t="s">
        <v>333</v>
      </c>
      <c r="AB26" s="84" t="s">
        <v>333</v>
      </c>
      <c r="AC26" s="385" t="s">
        <v>333</v>
      </c>
      <c r="AD26" s="85"/>
    </row>
    <row r="27" spans="1:30" s="83" customFormat="1" ht="12.4" customHeight="1" x14ac:dyDescent="0.3">
      <c r="A27" s="85"/>
      <c r="B27" s="591"/>
      <c r="C27" s="583" t="s">
        <v>477</v>
      </c>
      <c r="D27" s="584" t="s">
        <v>585</v>
      </c>
      <c r="E27" s="585" t="s">
        <v>586</v>
      </c>
      <c r="F27" s="398" t="s">
        <v>315</v>
      </c>
      <c r="G27" s="614"/>
      <c r="H27" s="549"/>
      <c r="I27" s="383"/>
      <c r="J27" s="84" t="s">
        <v>333</v>
      </c>
      <c r="K27" s="84" t="s">
        <v>333</v>
      </c>
      <c r="L27" s="84" t="s">
        <v>333</v>
      </c>
      <c r="M27" s="84" t="s">
        <v>333</v>
      </c>
      <c r="N27" s="84" t="s">
        <v>333</v>
      </c>
      <c r="O27" s="84" t="s">
        <v>333</v>
      </c>
      <c r="P27" s="84" t="s">
        <v>333</v>
      </c>
      <c r="Q27" s="84" t="s">
        <v>333</v>
      </c>
      <c r="R27" s="383"/>
      <c r="S27" s="84" t="s">
        <v>333</v>
      </c>
      <c r="T27" s="84" t="s">
        <v>333</v>
      </c>
      <c r="U27" s="84" t="s">
        <v>333</v>
      </c>
      <c r="V27" s="84" t="s">
        <v>333</v>
      </c>
      <c r="W27" s="84">
        <v>4.5858898534688404</v>
      </c>
      <c r="X27" s="84">
        <v>9.9756950960531068</v>
      </c>
      <c r="Y27" s="84">
        <v>4.43</v>
      </c>
      <c r="Z27" s="84" t="s">
        <v>333</v>
      </c>
      <c r="AA27" s="84" t="s">
        <v>333</v>
      </c>
      <c r="AB27" s="84" t="s">
        <v>333</v>
      </c>
      <c r="AC27" s="385" t="s">
        <v>333</v>
      </c>
      <c r="AD27" s="85"/>
    </row>
    <row r="28" spans="1:30" s="83" customFormat="1" ht="12.4" customHeight="1" x14ac:dyDescent="0.3">
      <c r="A28" s="85"/>
      <c r="B28" s="591"/>
      <c r="C28" s="583"/>
      <c r="D28" s="584"/>
      <c r="E28" s="585"/>
      <c r="F28" s="398" t="s">
        <v>317</v>
      </c>
      <c r="G28" s="614"/>
      <c r="H28" s="549"/>
      <c r="I28" s="383"/>
      <c r="J28" s="84" t="s">
        <v>333</v>
      </c>
      <c r="K28" s="84" t="s">
        <v>333</v>
      </c>
      <c r="L28" s="84" t="s">
        <v>333</v>
      </c>
      <c r="M28" s="84" t="s">
        <v>333</v>
      </c>
      <c r="N28" s="84" t="s">
        <v>333</v>
      </c>
      <c r="O28" s="84" t="s">
        <v>333</v>
      </c>
      <c r="P28" s="84" t="s">
        <v>333</v>
      </c>
      <c r="Q28" s="84" t="s">
        <v>333</v>
      </c>
      <c r="R28" s="383"/>
      <c r="S28" s="84" t="s">
        <v>333</v>
      </c>
      <c r="T28" s="84" t="s">
        <v>333</v>
      </c>
      <c r="U28" s="84" t="s">
        <v>333</v>
      </c>
      <c r="V28" s="84" t="s">
        <v>333</v>
      </c>
      <c r="W28" s="84">
        <v>4.5286596291411447</v>
      </c>
      <c r="X28" s="84">
        <v>9.9756950960531068</v>
      </c>
      <c r="Y28" s="84">
        <v>4.43</v>
      </c>
      <c r="Z28" s="84" t="s">
        <v>333</v>
      </c>
      <c r="AA28" s="84" t="s">
        <v>333</v>
      </c>
      <c r="AB28" s="84" t="s">
        <v>333</v>
      </c>
      <c r="AC28" s="385" t="s">
        <v>333</v>
      </c>
      <c r="AD28" s="85"/>
    </row>
    <row r="29" spans="1:30" s="83" customFormat="1" ht="12.4" customHeight="1" x14ac:dyDescent="0.3">
      <c r="A29" s="85"/>
      <c r="B29" s="591"/>
      <c r="C29" s="583"/>
      <c r="D29" s="584"/>
      <c r="E29" s="585"/>
      <c r="F29" s="398" t="s">
        <v>318</v>
      </c>
      <c r="G29" s="614"/>
      <c r="H29" s="549"/>
      <c r="I29" s="383"/>
      <c r="J29" s="84" t="s">
        <v>333</v>
      </c>
      <c r="K29" s="84" t="s">
        <v>333</v>
      </c>
      <c r="L29" s="84" t="s">
        <v>333</v>
      </c>
      <c r="M29" s="84" t="s">
        <v>333</v>
      </c>
      <c r="N29" s="84" t="s">
        <v>333</v>
      </c>
      <c r="O29" s="84" t="s">
        <v>333</v>
      </c>
      <c r="P29" s="84" t="s">
        <v>333</v>
      </c>
      <c r="Q29" s="84" t="s">
        <v>333</v>
      </c>
      <c r="R29" s="383"/>
      <c r="S29" s="84" t="s">
        <v>333</v>
      </c>
      <c r="T29" s="84" t="s">
        <v>333</v>
      </c>
      <c r="U29" s="84" t="s">
        <v>333</v>
      </c>
      <c r="V29" s="84" t="s">
        <v>333</v>
      </c>
      <c r="W29" s="84">
        <v>4.6252573118737148</v>
      </c>
      <c r="X29" s="84">
        <v>9.9756950960531068</v>
      </c>
      <c r="Y29" s="84">
        <v>4.43</v>
      </c>
      <c r="Z29" s="84" t="s">
        <v>333</v>
      </c>
      <c r="AA29" s="84" t="s">
        <v>333</v>
      </c>
      <c r="AB29" s="84" t="s">
        <v>333</v>
      </c>
      <c r="AC29" s="385" t="s">
        <v>333</v>
      </c>
      <c r="AD29" s="85"/>
    </row>
    <row r="30" spans="1:30" s="83" customFormat="1" ht="12.4" customHeight="1" x14ac:dyDescent="0.3">
      <c r="A30" s="85"/>
      <c r="B30" s="591"/>
      <c r="C30" s="583"/>
      <c r="D30" s="584"/>
      <c r="E30" s="585"/>
      <c r="F30" s="398" t="s">
        <v>319</v>
      </c>
      <c r="G30" s="614"/>
      <c r="H30" s="549"/>
      <c r="I30" s="383"/>
      <c r="J30" s="84" t="s">
        <v>333</v>
      </c>
      <c r="K30" s="84" t="s">
        <v>333</v>
      </c>
      <c r="L30" s="84" t="s">
        <v>333</v>
      </c>
      <c r="M30" s="84" t="s">
        <v>333</v>
      </c>
      <c r="N30" s="84" t="s">
        <v>333</v>
      </c>
      <c r="O30" s="84" t="s">
        <v>333</v>
      </c>
      <c r="P30" s="84" t="s">
        <v>333</v>
      </c>
      <c r="Q30" s="84" t="s">
        <v>333</v>
      </c>
      <c r="R30" s="383"/>
      <c r="S30" s="84" t="s">
        <v>333</v>
      </c>
      <c r="T30" s="84" t="s">
        <v>333</v>
      </c>
      <c r="U30" s="84" t="s">
        <v>333</v>
      </c>
      <c r="V30" s="84" t="s">
        <v>333</v>
      </c>
      <c r="W30" s="84">
        <v>4.6588267577428137</v>
      </c>
      <c r="X30" s="84">
        <v>9.9756950960531068</v>
      </c>
      <c r="Y30" s="84">
        <v>4.43</v>
      </c>
      <c r="Z30" s="84" t="s">
        <v>333</v>
      </c>
      <c r="AA30" s="84" t="s">
        <v>333</v>
      </c>
      <c r="AB30" s="84" t="s">
        <v>333</v>
      </c>
      <c r="AC30" s="385" t="s">
        <v>333</v>
      </c>
      <c r="AD30" s="85"/>
    </row>
    <row r="31" spans="1:30" s="83" customFormat="1" ht="12.4" customHeight="1" x14ac:dyDescent="0.3">
      <c r="A31" s="85"/>
      <c r="B31" s="591"/>
      <c r="C31" s="583"/>
      <c r="D31" s="584"/>
      <c r="E31" s="585"/>
      <c r="F31" s="398" t="s">
        <v>320</v>
      </c>
      <c r="G31" s="614"/>
      <c r="H31" s="549"/>
      <c r="I31" s="383"/>
      <c r="J31" s="84" t="s">
        <v>333</v>
      </c>
      <c r="K31" s="84" t="s">
        <v>333</v>
      </c>
      <c r="L31" s="84" t="s">
        <v>333</v>
      </c>
      <c r="M31" s="84" t="s">
        <v>333</v>
      </c>
      <c r="N31" s="84" t="s">
        <v>333</v>
      </c>
      <c r="O31" s="84" t="s">
        <v>333</v>
      </c>
      <c r="P31" s="84" t="s">
        <v>333</v>
      </c>
      <c r="Q31" s="84" t="s">
        <v>333</v>
      </c>
      <c r="R31" s="383"/>
      <c r="S31" s="84" t="s">
        <v>333</v>
      </c>
      <c r="T31" s="84" t="s">
        <v>333</v>
      </c>
      <c r="U31" s="84" t="s">
        <v>333</v>
      </c>
      <c r="V31" s="84" t="s">
        <v>333</v>
      </c>
      <c r="W31" s="84">
        <v>4.5616988560456058</v>
      </c>
      <c r="X31" s="84">
        <v>9.9756950960531068</v>
      </c>
      <c r="Y31" s="84">
        <v>4.43</v>
      </c>
      <c r="Z31" s="84" t="s">
        <v>333</v>
      </c>
      <c r="AA31" s="84" t="s">
        <v>333</v>
      </c>
      <c r="AB31" s="84" t="s">
        <v>333</v>
      </c>
      <c r="AC31" s="385" t="s">
        <v>333</v>
      </c>
      <c r="AD31" s="85"/>
    </row>
    <row r="32" spans="1:30" s="83" customFormat="1" ht="12.4" customHeight="1" x14ac:dyDescent="0.3">
      <c r="A32" s="85"/>
      <c r="B32" s="591"/>
      <c r="C32" s="583"/>
      <c r="D32" s="584"/>
      <c r="E32" s="585"/>
      <c r="F32" s="398" t="s">
        <v>321</v>
      </c>
      <c r="G32" s="614"/>
      <c r="H32" s="549"/>
      <c r="I32" s="383"/>
      <c r="J32" s="84" t="s">
        <v>333</v>
      </c>
      <c r="K32" s="84" t="s">
        <v>333</v>
      </c>
      <c r="L32" s="84" t="s">
        <v>333</v>
      </c>
      <c r="M32" s="84" t="s">
        <v>333</v>
      </c>
      <c r="N32" s="84" t="s">
        <v>333</v>
      </c>
      <c r="O32" s="84" t="s">
        <v>333</v>
      </c>
      <c r="P32" s="84" t="s">
        <v>333</v>
      </c>
      <c r="Q32" s="84" t="s">
        <v>333</v>
      </c>
      <c r="R32" s="383"/>
      <c r="S32" s="84" t="s">
        <v>333</v>
      </c>
      <c r="T32" s="84" t="s">
        <v>333</v>
      </c>
      <c r="U32" s="84" t="s">
        <v>333</v>
      </c>
      <c r="V32" s="84" t="s">
        <v>333</v>
      </c>
      <c r="W32" s="84">
        <v>4.5066764067244529</v>
      </c>
      <c r="X32" s="84">
        <v>9.9756950960531068</v>
      </c>
      <c r="Y32" s="84">
        <v>4.43</v>
      </c>
      <c r="Z32" s="84" t="s">
        <v>333</v>
      </c>
      <c r="AA32" s="84" t="s">
        <v>333</v>
      </c>
      <c r="AB32" s="84" t="s">
        <v>333</v>
      </c>
      <c r="AC32" s="385" t="s">
        <v>333</v>
      </c>
      <c r="AD32" s="85"/>
    </row>
    <row r="33" spans="1:30" s="83" customFormat="1" ht="12.4" customHeight="1" x14ac:dyDescent="0.3">
      <c r="A33" s="85"/>
      <c r="B33" s="591"/>
      <c r="C33" s="583"/>
      <c r="D33" s="584"/>
      <c r="E33" s="585"/>
      <c r="F33" s="398" t="s">
        <v>322</v>
      </c>
      <c r="G33" s="614"/>
      <c r="H33" s="549"/>
      <c r="I33" s="383"/>
      <c r="J33" s="84" t="s">
        <v>333</v>
      </c>
      <c r="K33" s="84" t="s">
        <v>333</v>
      </c>
      <c r="L33" s="84" t="s">
        <v>333</v>
      </c>
      <c r="M33" s="84" t="s">
        <v>333</v>
      </c>
      <c r="N33" s="84" t="s">
        <v>333</v>
      </c>
      <c r="O33" s="84" t="s">
        <v>333</v>
      </c>
      <c r="P33" s="84" t="s">
        <v>333</v>
      </c>
      <c r="Q33" s="84" t="s">
        <v>333</v>
      </c>
      <c r="R33" s="383"/>
      <c r="S33" s="84" t="s">
        <v>333</v>
      </c>
      <c r="T33" s="84" t="s">
        <v>333</v>
      </c>
      <c r="U33" s="84" t="s">
        <v>333</v>
      </c>
      <c r="V33" s="84" t="s">
        <v>333</v>
      </c>
      <c r="W33" s="84">
        <v>4.583143211518049</v>
      </c>
      <c r="X33" s="84">
        <v>9.9756950960531068</v>
      </c>
      <c r="Y33" s="84">
        <v>4.43</v>
      </c>
      <c r="Z33" s="84" t="s">
        <v>333</v>
      </c>
      <c r="AA33" s="84" t="s">
        <v>333</v>
      </c>
      <c r="AB33" s="84" t="s">
        <v>333</v>
      </c>
      <c r="AC33" s="385" t="s">
        <v>333</v>
      </c>
      <c r="AD33" s="85"/>
    </row>
    <row r="34" spans="1:30" s="83" customFormat="1" ht="12.4" customHeight="1" x14ac:dyDescent="0.3">
      <c r="A34" s="85"/>
      <c r="B34" s="591"/>
      <c r="C34" s="583"/>
      <c r="D34" s="584"/>
      <c r="E34" s="585"/>
      <c r="F34" s="398" t="s">
        <v>323</v>
      </c>
      <c r="G34" s="614"/>
      <c r="H34" s="549"/>
      <c r="I34" s="383"/>
      <c r="J34" s="84" t="s">
        <v>333</v>
      </c>
      <c r="K34" s="84" t="s">
        <v>333</v>
      </c>
      <c r="L34" s="84" t="s">
        <v>333</v>
      </c>
      <c r="M34" s="84" t="s">
        <v>333</v>
      </c>
      <c r="N34" s="84" t="s">
        <v>333</v>
      </c>
      <c r="O34" s="84" t="s">
        <v>333</v>
      </c>
      <c r="P34" s="84" t="s">
        <v>333</v>
      </c>
      <c r="Q34" s="84" t="s">
        <v>333</v>
      </c>
      <c r="R34" s="383"/>
      <c r="S34" s="84" t="s">
        <v>333</v>
      </c>
      <c r="T34" s="84" t="s">
        <v>333</v>
      </c>
      <c r="U34" s="84" t="s">
        <v>333</v>
      </c>
      <c r="V34" s="84" t="s">
        <v>333</v>
      </c>
      <c r="W34" s="84">
        <v>4.5479718512711056</v>
      </c>
      <c r="X34" s="84">
        <v>9.9756950960531068</v>
      </c>
      <c r="Y34" s="84">
        <v>4.43</v>
      </c>
      <c r="Z34" s="84" t="s">
        <v>333</v>
      </c>
      <c r="AA34" s="84" t="s">
        <v>333</v>
      </c>
      <c r="AB34" s="84" t="s">
        <v>333</v>
      </c>
      <c r="AC34" s="385" t="s">
        <v>333</v>
      </c>
      <c r="AD34" s="85"/>
    </row>
    <row r="35" spans="1:30" s="83" customFormat="1" ht="12.4" customHeight="1" x14ac:dyDescent="0.3">
      <c r="A35" s="85"/>
      <c r="B35" s="591"/>
      <c r="C35" s="583"/>
      <c r="D35" s="584"/>
      <c r="E35" s="585"/>
      <c r="F35" s="398" t="s">
        <v>324</v>
      </c>
      <c r="G35" s="614"/>
      <c r="H35" s="549"/>
      <c r="I35" s="383"/>
      <c r="J35" s="84" t="s">
        <v>333</v>
      </c>
      <c r="K35" s="84" t="s">
        <v>333</v>
      </c>
      <c r="L35" s="84" t="s">
        <v>333</v>
      </c>
      <c r="M35" s="84" t="s">
        <v>333</v>
      </c>
      <c r="N35" s="84" t="s">
        <v>333</v>
      </c>
      <c r="O35" s="84" t="s">
        <v>333</v>
      </c>
      <c r="P35" s="84" t="s">
        <v>333</v>
      </c>
      <c r="Q35" s="84" t="s">
        <v>333</v>
      </c>
      <c r="R35" s="383"/>
      <c r="S35" s="84" t="s">
        <v>333</v>
      </c>
      <c r="T35" s="84" t="s">
        <v>333</v>
      </c>
      <c r="U35" s="84" t="s">
        <v>333</v>
      </c>
      <c r="V35" s="84" t="s">
        <v>333</v>
      </c>
      <c r="W35" s="84">
        <v>4.5582544646734542</v>
      </c>
      <c r="X35" s="84">
        <v>9.9756950960531068</v>
      </c>
      <c r="Y35" s="84">
        <v>4.43</v>
      </c>
      <c r="Z35" s="84" t="s">
        <v>333</v>
      </c>
      <c r="AA35" s="84" t="s">
        <v>333</v>
      </c>
      <c r="AB35" s="84" t="s">
        <v>333</v>
      </c>
      <c r="AC35" s="385" t="s">
        <v>333</v>
      </c>
      <c r="AD35" s="85"/>
    </row>
    <row r="36" spans="1:30" s="83" customFormat="1" ht="12.4" customHeight="1" x14ac:dyDescent="0.3">
      <c r="A36" s="85"/>
      <c r="B36" s="591"/>
      <c r="C36" s="583"/>
      <c r="D36" s="584"/>
      <c r="E36" s="585"/>
      <c r="F36" s="398" t="s">
        <v>325</v>
      </c>
      <c r="G36" s="614"/>
      <c r="H36" s="549"/>
      <c r="I36" s="383"/>
      <c r="J36" s="84" t="s">
        <v>333</v>
      </c>
      <c r="K36" s="84" t="s">
        <v>333</v>
      </c>
      <c r="L36" s="84" t="s">
        <v>333</v>
      </c>
      <c r="M36" s="84" t="s">
        <v>333</v>
      </c>
      <c r="N36" s="84" t="s">
        <v>333</v>
      </c>
      <c r="O36" s="84" t="s">
        <v>333</v>
      </c>
      <c r="P36" s="84" t="s">
        <v>333</v>
      </c>
      <c r="Q36" s="84" t="s">
        <v>333</v>
      </c>
      <c r="R36" s="383"/>
      <c r="S36" s="84" t="s">
        <v>333</v>
      </c>
      <c r="T36" s="84" t="s">
        <v>333</v>
      </c>
      <c r="U36" s="84" t="s">
        <v>333</v>
      </c>
      <c r="V36" s="84" t="s">
        <v>333</v>
      </c>
      <c r="W36" s="84">
        <v>4.4955437678108234</v>
      </c>
      <c r="X36" s="84">
        <v>9.9756950960531068</v>
      </c>
      <c r="Y36" s="84">
        <v>4.43</v>
      </c>
      <c r="Z36" s="84" t="s">
        <v>333</v>
      </c>
      <c r="AA36" s="84" t="s">
        <v>333</v>
      </c>
      <c r="AB36" s="84" t="s">
        <v>333</v>
      </c>
      <c r="AC36" s="385" t="s">
        <v>333</v>
      </c>
      <c r="AD36" s="85"/>
    </row>
    <row r="37" spans="1:30" s="83" customFormat="1" ht="12.4" customHeight="1" x14ac:dyDescent="0.3">
      <c r="A37" s="85"/>
      <c r="B37" s="591"/>
      <c r="C37" s="583"/>
      <c r="D37" s="584"/>
      <c r="E37" s="585"/>
      <c r="F37" s="398" t="s">
        <v>326</v>
      </c>
      <c r="G37" s="614"/>
      <c r="H37" s="549"/>
      <c r="I37" s="383"/>
      <c r="J37" s="84" t="s">
        <v>333</v>
      </c>
      <c r="K37" s="84" t="s">
        <v>333</v>
      </c>
      <c r="L37" s="84" t="s">
        <v>333</v>
      </c>
      <c r="M37" s="84" t="s">
        <v>333</v>
      </c>
      <c r="N37" s="84" t="s">
        <v>333</v>
      </c>
      <c r="O37" s="84" t="s">
        <v>333</v>
      </c>
      <c r="P37" s="84" t="s">
        <v>333</v>
      </c>
      <c r="Q37" s="84" t="s">
        <v>333</v>
      </c>
      <c r="R37" s="383"/>
      <c r="S37" s="84" t="s">
        <v>333</v>
      </c>
      <c r="T37" s="84" t="s">
        <v>333</v>
      </c>
      <c r="U37" s="84" t="s">
        <v>333</v>
      </c>
      <c r="V37" s="84" t="s">
        <v>333</v>
      </c>
      <c r="W37" s="84">
        <v>4.4755123629600444</v>
      </c>
      <c r="X37" s="84">
        <v>9.9756950960531068</v>
      </c>
      <c r="Y37" s="84">
        <v>4.43</v>
      </c>
      <c r="Z37" s="84" t="s">
        <v>333</v>
      </c>
      <c r="AA37" s="84" t="s">
        <v>333</v>
      </c>
      <c r="AB37" s="84" t="s">
        <v>333</v>
      </c>
      <c r="AC37" s="385" t="s">
        <v>333</v>
      </c>
      <c r="AD37" s="85"/>
    </row>
    <row r="38" spans="1:30" s="83" customFormat="1" ht="12.4" customHeight="1" x14ac:dyDescent="0.3">
      <c r="A38" s="85"/>
      <c r="B38" s="591"/>
      <c r="C38" s="583"/>
      <c r="D38" s="584"/>
      <c r="E38" s="585"/>
      <c r="F38" s="398" t="s">
        <v>327</v>
      </c>
      <c r="G38" s="614"/>
      <c r="H38" s="549"/>
      <c r="I38" s="383"/>
      <c r="J38" s="84" t="s">
        <v>333</v>
      </c>
      <c r="K38" s="84" t="s">
        <v>333</v>
      </c>
      <c r="L38" s="84" t="s">
        <v>333</v>
      </c>
      <c r="M38" s="84" t="s">
        <v>333</v>
      </c>
      <c r="N38" s="84" t="s">
        <v>333</v>
      </c>
      <c r="O38" s="84" t="s">
        <v>333</v>
      </c>
      <c r="P38" s="84" t="s">
        <v>333</v>
      </c>
      <c r="Q38" s="84" t="s">
        <v>333</v>
      </c>
      <c r="R38" s="383"/>
      <c r="S38" s="84" t="s">
        <v>333</v>
      </c>
      <c r="T38" s="84" t="s">
        <v>333</v>
      </c>
      <c r="U38" s="84" t="s">
        <v>333</v>
      </c>
      <c r="V38" s="84" t="s">
        <v>333</v>
      </c>
      <c r="W38" s="84">
        <v>4.5641658866161769</v>
      </c>
      <c r="X38" s="84">
        <v>9.9756950960531068</v>
      </c>
      <c r="Y38" s="84">
        <v>4.43</v>
      </c>
      <c r="Z38" s="84" t="s">
        <v>333</v>
      </c>
      <c r="AA38" s="84" t="s">
        <v>333</v>
      </c>
      <c r="AB38" s="84" t="s">
        <v>333</v>
      </c>
      <c r="AC38" s="385" t="s">
        <v>333</v>
      </c>
      <c r="AD38" s="85"/>
    </row>
    <row r="39" spans="1:30" s="83" customFormat="1" ht="12.4" customHeight="1" x14ac:dyDescent="0.3">
      <c r="A39" s="85"/>
      <c r="B39" s="591"/>
      <c r="C39" s="583"/>
      <c r="D39" s="584"/>
      <c r="E39" s="585"/>
      <c r="F39" s="398" t="s">
        <v>328</v>
      </c>
      <c r="G39" s="614"/>
      <c r="H39" s="549"/>
      <c r="I39" s="383"/>
      <c r="J39" s="84" t="s">
        <v>333</v>
      </c>
      <c r="K39" s="84" t="s">
        <v>333</v>
      </c>
      <c r="L39" s="84" t="s">
        <v>333</v>
      </c>
      <c r="M39" s="84" t="s">
        <v>333</v>
      </c>
      <c r="N39" s="84" t="s">
        <v>333</v>
      </c>
      <c r="O39" s="84" t="s">
        <v>333</v>
      </c>
      <c r="P39" s="84" t="s">
        <v>333</v>
      </c>
      <c r="Q39" s="84" t="s">
        <v>333</v>
      </c>
      <c r="R39" s="383"/>
      <c r="S39" s="84" t="s">
        <v>333</v>
      </c>
      <c r="T39" s="84" t="s">
        <v>333</v>
      </c>
      <c r="U39" s="84" t="s">
        <v>333</v>
      </c>
      <c r="V39" s="84" t="s">
        <v>333</v>
      </c>
      <c r="W39" s="84">
        <v>4.5677513878976033</v>
      </c>
      <c r="X39" s="84">
        <v>9.9756950960531068</v>
      </c>
      <c r="Y39" s="84">
        <v>4.43</v>
      </c>
      <c r="Z39" s="84" t="s">
        <v>333</v>
      </c>
      <c r="AA39" s="84" t="s">
        <v>333</v>
      </c>
      <c r="AB39" s="84" t="s">
        <v>333</v>
      </c>
      <c r="AC39" s="385" t="s">
        <v>333</v>
      </c>
      <c r="AD39" s="85"/>
    </row>
    <row r="40" spans="1:30" s="83" customFormat="1" ht="12.4" customHeight="1" x14ac:dyDescent="0.3">
      <c r="A40" s="85"/>
      <c r="B40" s="591"/>
      <c r="C40" s="583"/>
      <c r="D40" s="584"/>
      <c r="E40" s="585"/>
      <c r="F40" s="398" t="s">
        <v>329</v>
      </c>
      <c r="G40" s="614"/>
      <c r="H40" s="549"/>
      <c r="I40" s="383"/>
      <c r="J40" s="84" t="s">
        <v>333</v>
      </c>
      <c r="K40" s="84" t="s">
        <v>333</v>
      </c>
      <c r="L40" s="84" t="s">
        <v>333</v>
      </c>
      <c r="M40" s="84" t="s">
        <v>333</v>
      </c>
      <c r="N40" s="84" t="s">
        <v>333</v>
      </c>
      <c r="O40" s="84" t="s">
        <v>333</v>
      </c>
      <c r="P40" s="84" t="s">
        <v>333</v>
      </c>
      <c r="Q40" s="84" t="s">
        <v>333</v>
      </c>
      <c r="R40" s="383"/>
      <c r="S40" s="84" t="s">
        <v>333</v>
      </c>
      <c r="T40" s="84" t="s">
        <v>333</v>
      </c>
      <c r="U40" s="84" t="s">
        <v>333</v>
      </c>
      <c r="V40" s="84" t="s">
        <v>333</v>
      </c>
      <c r="W40" s="84">
        <v>4.514392127949665</v>
      </c>
      <c r="X40" s="84">
        <v>9.9756950960531068</v>
      </c>
      <c r="Y40" s="84">
        <v>4.43</v>
      </c>
      <c r="Z40" s="84" t="s">
        <v>333</v>
      </c>
      <c r="AA40" s="84" t="s">
        <v>333</v>
      </c>
      <c r="AB40" s="84" t="s">
        <v>333</v>
      </c>
      <c r="AC40" s="385" t="s">
        <v>333</v>
      </c>
      <c r="AD40" s="85"/>
    </row>
    <row r="41" spans="1:30" s="83" customFormat="1" ht="12.4" customHeight="1" x14ac:dyDescent="0.3">
      <c r="A41" s="85"/>
      <c r="B41" s="591"/>
      <c r="C41" s="583" t="s">
        <v>477</v>
      </c>
      <c r="D41" s="584" t="s">
        <v>587</v>
      </c>
      <c r="E41" s="585" t="s">
        <v>290</v>
      </c>
      <c r="F41" s="398" t="s">
        <v>315</v>
      </c>
      <c r="G41" s="614"/>
      <c r="H41" s="549"/>
      <c r="I41" s="383"/>
      <c r="J41" s="84" t="s">
        <v>333</v>
      </c>
      <c r="K41" s="84" t="s">
        <v>333</v>
      </c>
      <c r="L41" s="84" t="s">
        <v>333</v>
      </c>
      <c r="M41" s="84" t="s">
        <v>333</v>
      </c>
      <c r="N41" s="84" t="s">
        <v>333</v>
      </c>
      <c r="O41" s="84" t="s">
        <v>333</v>
      </c>
      <c r="P41" s="84" t="s">
        <v>333</v>
      </c>
      <c r="Q41" s="84" t="s">
        <v>333</v>
      </c>
      <c r="R41" s="383"/>
      <c r="S41" s="84" t="s">
        <v>333</v>
      </c>
      <c r="T41" s="84" t="s">
        <v>333</v>
      </c>
      <c r="U41" s="84" t="s">
        <v>333</v>
      </c>
      <c r="V41" s="84" t="s">
        <v>333</v>
      </c>
      <c r="W41" s="84">
        <v>0</v>
      </c>
      <c r="X41" s="84">
        <v>1.4870742269298105</v>
      </c>
      <c r="Y41" s="84">
        <v>0.70457099735818829</v>
      </c>
      <c r="Z41" s="84" t="s">
        <v>333</v>
      </c>
      <c r="AA41" s="84" t="s">
        <v>333</v>
      </c>
      <c r="AB41" s="84" t="s">
        <v>333</v>
      </c>
      <c r="AC41" s="385" t="s">
        <v>333</v>
      </c>
      <c r="AD41" s="85"/>
    </row>
    <row r="42" spans="1:30" s="83" customFormat="1" ht="12.4" customHeight="1" x14ac:dyDescent="0.3">
      <c r="A42" s="85"/>
      <c r="B42" s="591"/>
      <c r="C42" s="583"/>
      <c r="D42" s="584"/>
      <c r="E42" s="585"/>
      <c r="F42" s="398" t="s">
        <v>317</v>
      </c>
      <c r="G42" s="614"/>
      <c r="H42" s="549"/>
      <c r="I42" s="383"/>
      <c r="J42" s="84" t="s">
        <v>333</v>
      </c>
      <c r="K42" s="84" t="s">
        <v>333</v>
      </c>
      <c r="L42" s="84" t="s">
        <v>333</v>
      </c>
      <c r="M42" s="84" t="s">
        <v>333</v>
      </c>
      <c r="N42" s="84" t="s">
        <v>333</v>
      </c>
      <c r="O42" s="84" t="s">
        <v>333</v>
      </c>
      <c r="P42" s="84" t="s">
        <v>333</v>
      </c>
      <c r="Q42" s="84" t="s">
        <v>333</v>
      </c>
      <c r="R42" s="383"/>
      <c r="S42" s="84" t="s">
        <v>333</v>
      </c>
      <c r="T42" s="84" t="s">
        <v>333</v>
      </c>
      <c r="U42" s="84" t="s">
        <v>333</v>
      </c>
      <c r="V42" s="84" t="s">
        <v>333</v>
      </c>
      <c r="W42" s="84">
        <v>0</v>
      </c>
      <c r="X42" s="84">
        <v>1.4870742269298105</v>
      </c>
      <c r="Y42" s="84">
        <v>0.70457099735818829</v>
      </c>
      <c r="Z42" s="84" t="s">
        <v>333</v>
      </c>
      <c r="AA42" s="84" t="s">
        <v>333</v>
      </c>
      <c r="AB42" s="84" t="s">
        <v>333</v>
      </c>
      <c r="AC42" s="385" t="s">
        <v>333</v>
      </c>
      <c r="AD42" s="85"/>
    </row>
    <row r="43" spans="1:30" s="83" customFormat="1" ht="12.4" customHeight="1" x14ac:dyDescent="0.3">
      <c r="A43" s="85"/>
      <c r="B43" s="591"/>
      <c r="C43" s="583"/>
      <c r="D43" s="584"/>
      <c r="E43" s="585"/>
      <c r="F43" s="398" t="s">
        <v>318</v>
      </c>
      <c r="G43" s="614"/>
      <c r="H43" s="549"/>
      <c r="I43" s="383"/>
      <c r="J43" s="84" t="s">
        <v>333</v>
      </c>
      <c r="K43" s="84" t="s">
        <v>333</v>
      </c>
      <c r="L43" s="84" t="s">
        <v>333</v>
      </c>
      <c r="M43" s="84" t="s">
        <v>333</v>
      </c>
      <c r="N43" s="84" t="s">
        <v>333</v>
      </c>
      <c r="O43" s="84" t="s">
        <v>333</v>
      </c>
      <c r="P43" s="84" t="s">
        <v>333</v>
      </c>
      <c r="Q43" s="84" t="s">
        <v>333</v>
      </c>
      <c r="R43" s="383"/>
      <c r="S43" s="84" t="s">
        <v>333</v>
      </c>
      <c r="T43" s="84" t="s">
        <v>333</v>
      </c>
      <c r="U43" s="84" t="s">
        <v>333</v>
      </c>
      <c r="V43" s="84" t="s">
        <v>333</v>
      </c>
      <c r="W43" s="84">
        <v>0</v>
      </c>
      <c r="X43" s="84">
        <v>1.4870742269298105</v>
      </c>
      <c r="Y43" s="84">
        <v>0.70457099735818829</v>
      </c>
      <c r="Z43" s="84" t="s">
        <v>333</v>
      </c>
      <c r="AA43" s="84" t="s">
        <v>333</v>
      </c>
      <c r="AB43" s="84" t="s">
        <v>333</v>
      </c>
      <c r="AC43" s="385" t="s">
        <v>333</v>
      </c>
      <c r="AD43" s="85"/>
    </row>
    <row r="44" spans="1:30" s="83" customFormat="1" ht="12.4" customHeight="1" x14ac:dyDescent="0.3">
      <c r="A44" s="85"/>
      <c r="B44" s="591"/>
      <c r="C44" s="583"/>
      <c r="D44" s="584"/>
      <c r="E44" s="585"/>
      <c r="F44" s="398" t="s">
        <v>319</v>
      </c>
      <c r="G44" s="614"/>
      <c r="H44" s="549"/>
      <c r="I44" s="383"/>
      <c r="J44" s="84" t="s">
        <v>333</v>
      </c>
      <c r="K44" s="84" t="s">
        <v>333</v>
      </c>
      <c r="L44" s="84" t="s">
        <v>333</v>
      </c>
      <c r="M44" s="84" t="s">
        <v>333</v>
      </c>
      <c r="N44" s="84" t="s">
        <v>333</v>
      </c>
      <c r="O44" s="84" t="s">
        <v>333</v>
      </c>
      <c r="P44" s="84" t="s">
        <v>333</v>
      </c>
      <c r="Q44" s="84" t="s">
        <v>333</v>
      </c>
      <c r="R44" s="383"/>
      <c r="S44" s="84" t="s">
        <v>333</v>
      </c>
      <c r="T44" s="84" t="s">
        <v>333</v>
      </c>
      <c r="U44" s="84" t="s">
        <v>333</v>
      </c>
      <c r="V44" s="84" t="s">
        <v>333</v>
      </c>
      <c r="W44" s="84">
        <v>0</v>
      </c>
      <c r="X44" s="84">
        <v>1.4870742269298105</v>
      </c>
      <c r="Y44" s="84">
        <v>0.70457099735818829</v>
      </c>
      <c r="Z44" s="84" t="s">
        <v>333</v>
      </c>
      <c r="AA44" s="84" t="s">
        <v>333</v>
      </c>
      <c r="AB44" s="84" t="s">
        <v>333</v>
      </c>
      <c r="AC44" s="385" t="s">
        <v>333</v>
      </c>
      <c r="AD44" s="85"/>
    </row>
    <row r="45" spans="1:30" s="83" customFormat="1" ht="12.4" customHeight="1" x14ac:dyDescent="0.3">
      <c r="A45" s="85"/>
      <c r="B45" s="591"/>
      <c r="C45" s="583"/>
      <c r="D45" s="584"/>
      <c r="E45" s="585"/>
      <c r="F45" s="398" t="s">
        <v>320</v>
      </c>
      <c r="G45" s="614"/>
      <c r="H45" s="549"/>
      <c r="I45" s="383"/>
      <c r="J45" s="84" t="s">
        <v>333</v>
      </c>
      <c r="K45" s="84" t="s">
        <v>333</v>
      </c>
      <c r="L45" s="84" t="s">
        <v>333</v>
      </c>
      <c r="M45" s="84" t="s">
        <v>333</v>
      </c>
      <c r="N45" s="84" t="s">
        <v>333</v>
      </c>
      <c r="O45" s="84" t="s">
        <v>333</v>
      </c>
      <c r="P45" s="84" t="s">
        <v>333</v>
      </c>
      <c r="Q45" s="84" t="s">
        <v>333</v>
      </c>
      <c r="R45" s="383"/>
      <c r="S45" s="84" t="s">
        <v>333</v>
      </c>
      <c r="T45" s="84" t="s">
        <v>333</v>
      </c>
      <c r="U45" s="84" t="s">
        <v>333</v>
      </c>
      <c r="V45" s="84" t="s">
        <v>333</v>
      </c>
      <c r="W45" s="84">
        <v>0</v>
      </c>
      <c r="X45" s="84">
        <v>1.4870742269298105</v>
      </c>
      <c r="Y45" s="84">
        <v>0.70457099735818829</v>
      </c>
      <c r="Z45" s="84" t="s">
        <v>333</v>
      </c>
      <c r="AA45" s="84" t="s">
        <v>333</v>
      </c>
      <c r="AB45" s="84" t="s">
        <v>333</v>
      </c>
      <c r="AC45" s="385" t="s">
        <v>333</v>
      </c>
      <c r="AD45" s="85"/>
    </row>
    <row r="46" spans="1:30" s="83" customFormat="1" ht="12.4" customHeight="1" x14ac:dyDescent="0.3">
      <c r="A46" s="85"/>
      <c r="B46" s="591"/>
      <c r="C46" s="583"/>
      <c r="D46" s="584"/>
      <c r="E46" s="585"/>
      <c r="F46" s="398" t="s">
        <v>321</v>
      </c>
      <c r="G46" s="614"/>
      <c r="H46" s="549"/>
      <c r="I46" s="383"/>
      <c r="J46" s="84" t="s">
        <v>333</v>
      </c>
      <c r="K46" s="84" t="s">
        <v>333</v>
      </c>
      <c r="L46" s="84" t="s">
        <v>333</v>
      </c>
      <c r="M46" s="84" t="s">
        <v>333</v>
      </c>
      <c r="N46" s="84" t="s">
        <v>333</v>
      </c>
      <c r="O46" s="84" t="s">
        <v>333</v>
      </c>
      <c r="P46" s="84" t="s">
        <v>333</v>
      </c>
      <c r="Q46" s="84" t="s">
        <v>333</v>
      </c>
      <c r="R46" s="383"/>
      <c r="S46" s="84" t="s">
        <v>333</v>
      </c>
      <c r="T46" s="84" t="s">
        <v>333</v>
      </c>
      <c r="U46" s="84" t="s">
        <v>333</v>
      </c>
      <c r="V46" s="84" t="s">
        <v>333</v>
      </c>
      <c r="W46" s="84">
        <v>0</v>
      </c>
      <c r="X46" s="84">
        <v>1.4870742269298105</v>
      </c>
      <c r="Y46" s="84">
        <v>0.70457099735818829</v>
      </c>
      <c r="Z46" s="84" t="s">
        <v>333</v>
      </c>
      <c r="AA46" s="84" t="s">
        <v>333</v>
      </c>
      <c r="AB46" s="84" t="s">
        <v>333</v>
      </c>
      <c r="AC46" s="385" t="s">
        <v>333</v>
      </c>
      <c r="AD46" s="85"/>
    </row>
    <row r="47" spans="1:30" s="83" customFormat="1" ht="12.4" customHeight="1" x14ac:dyDescent="0.3">
      <c r="A47" s="85"/>
      <c r="B47" s="591"/>
      <c r="C47" s="583"/>
      <c r="D47" s="584"/>
      <c r="E47" s="585"/>
      <c r="F47" s="398" t="s">
        <v>322</v>
      </c>
      <c r="G47" s="614"/>
      <c r="H47" s="549"/>
      <c r="I47" s="383"/>
      <c r="J47" s="84" t="s">
        <v>333</v>
      </c>
      <c r="K47" s="84" t="s">
        <v>333</v>
      </c>
      <c r="L47" s="84" t="s">
        <v>333</v>
      </c>
      <c r="M47" s="84" t="s">
        <v>333</v>
      </c>
      <c r="N47" s="84" t="s">
        <v>333</v>
      </c>
      <c r="O47" s="84" t="s">
        <v>333</v>
      </c>
      <c r="P47" s="84" t="s">
        <v>333</v>
      </c>
      <c r="Q47" s="84" t="s">
        <v>333</v>
      </c>
      <c r="R47" s="383"/>
      <c r="S47" s="84" t="s">
        <v>333</v>
      </c>
      <c r="T47" s="84" t="s">
        <v>333</v>
      </c>
      <c r="U47" s="84" t="s">
        <v>333</v>
      </c>
      <c r="V47" s="84" t="s">
        <v>333</v>
      </c>
      <c r="W47" s="84">
        <v>0</v>
      </c>
      <c r="X47" s="84">
        <v>1.4870742269298105</v>
      </c>
      <c r="Y47" s="84">
        <v>0.70457099735818829</v>
      </c>
      <c r="Z47" s="84" t="s">
        <v>333</v>
      </c>
      <c r="AA47" s="84" t="s">
        <v>333</v>
      </c>
      <c r="AB47" s="84" t="s">
        <v>333</v>
      </c>
      <c r="AC47" s="385" t="s">
        <v>333</v>
      </c>
      <c r="AD47" s="85"/>
    </row>
    <row r="48" spans="1:30" s="83" customFormat="1" ht="12.4" customHeight="1" x14ac:dyDescent="0.3">
      <c r="A48" s="85"/>
      <c r="B48" s="591"/>
      <c r="C48" s="583"/>
      <c r="D48" s="584"/>
      <c r="E48" s="585"/>
      <c r="F48" s="398" t="s">
        <v>323</v>
      </c>
      <c r="G48" s="614"/>
      <c r="H48" s="549"/>
      <c r="I48" s="383"/>
      <c r="J48" s="84" t="s">
        <v>333</v>
      </c>
      <c r="K48" s="84" t="s">
        <v>333</v>
      </c>
      <c r="L48" s="84" t="s">
        <v>333</v>
      </c>
      <c r="M48" s="84" t="s">
        <v>333</v>
      </c>
      <c r="N48" s="84" t="s">
        <v>333</v>
      </c>
      <c r="O48" s="84" t="s">
        <v>333</v>
      </c>
      <c r="P48" s="84" t="s">
        <v>333</v>
      </c>
      <c r="Q48" s="84" t="s">
        <v>333</v>
      </c>
      <c r="R48" s="383"/>
      <c r="S48" s="84" t="s">
        <v>333</v>
      </c>
      <c r="T48" s="84" t="s">
        <v>333</v>
      </c>
      <c r="U48" s="84" t="s">
        <v>333</v>
      </c>
      <c r="V48" s="84" t="s">
        <v>333</v>
      </c>
      <c r="W48" s="84">
        <v>0</v>
      </c>
      <c r="X48" s="84">
        <v>1.4870742269298105</v>
      </c>
      <c r="Y48" s="84">
        <v>0.70457099735818829</v>
      </c>
      <c r="Z48" s="84" t="s">
        <v>333</v>
      </c>
      <c r="AA48" s="84" t="s">
        <v>333</v>
      </c>
      <c r="AB48" s="84" t="s">
        <v>333</v>
      </c>
      <c r="AC48" s="385" t="s">
        <v>333</v>
      </c>
      <c r="AD48" s="85"/>
    </row>
    <row r="49" spans="1:30" s="83" customFormat="1" ht="12.4" customHeight="1" x14ac:dyDescent="0.3">
      <c r="A49" s="85"/>
      <c r="B49" s="591"/>
      <c r="C49" s="583"/>
      <c r="D49" s="584"/>
      <c r="E49" s="585"/>
      <c r="F49" s="398" t="s">
        <v>324</v>
      </c>
      <c r="G49" s="614"/>
      <c r="H49" s="549"/>
      <c r="I49" s="383"/>
      <c r="J49" s="84" t="s">
        <v>333</v>
      </c>
      <c r="K49" s="84" t="s">
        <v>333</v>
      </c>
      <c r="L49" s="84" t="s">
        <v>333</v>
      </c>
      <c r="M49" s="84" t="s">
        <v>333</v>
      </c>
      <c r="N49" s="84" t="s">
        <v>333</v>
      </c>
      <c r="O49" s="84" t="s">
        <v>333</v>
      </c>
      <c r="P49" s="84" t="s">
        <v>333</v>
      </c>
      <c r="Q49" s="84" t="s">
        <v>333</v>
      </c>
      <c r="R49" s="383"/>
      <c r="S49" s="84" t="s">
        <v>333</v>
      </c>
      <c r="T49" s="84" t="s">
        <v>333</v>
      </c>
      <c r="U49" s="84" t="s">
        <v>333</v>
      </c>
      <c r="V49" s="84" t="s">
        <v>333</v>
      </c>
      <c r="W49" s="84">
        <v>0</v>
      </c>
      <c r="X49" s="84">
        <v>1.4870742269298105</v>
      </c>
      <c r="Y49" s="84">
        <v>0.70457099735818829</v>
      </c>
      <c r="Z49" s="84" t="s">
        <v>333</v>
      </c>
      <c r="AA49" s="84" t="s">
        <v>333</v>
      </c>
      <c r="AB49" s="84" t="s">
        <v>333</v>
      </c>
      <c r="AC49" s="385" t="s">
        <v>333</v>
      </c>
      <c r="AD49" s="85"/>
    </row>
    <row r="50" spans="1:30" s="83" customFormat="1" ht="12.4" customHeight="1" x14ac:dyDescent="0.3">
      <c r="A50" s="85"/>
      <c r="B50" s="591"/>
      <c r="C50" s="583"/>
      <c r="D50" s="584"/>
      <c r="E50" s="585"/>
      <c r="F50" s="398" t="s">
        <v>325</v>
      </c>
      <c r="G50" s="614"/>
      <c r="H50" s="549"/>
      <c r="I50" s="383"/>
      <c r="J50" s="84" t="s">
        <v>333</v>
      </c>
      <c r="K50" s="84" t="s">
        <v>333</v>
      </c>
      <c r="L50" s="84" t="s">
        <v>333</v>
      </c>
      <c r="M50" s="84" t="s">
        <v>333</v>
      </c>
      <c r="N50" s="84" t="s">
        <v>333</v>
      </c>
      <c r="O50" s="84" t="s">
        <v>333</v>
      </c>
      <c r="P50" s="84" t="s">
        <v>333</v>
      </c>
      <c r="Q50" s="84" t="s">
        <v>333</v>
      </c>
      <c r="R50" s="383"/>
      <c r="S50" s="84" t="s">
        <v>333</v>
      </c>
      <c r="T50" s="84" t="s">
        <v>333</v>
      </c>
      <c r="U50" s="84" t="s">
        <v>333</v>
      </c>
      <c r="V50" s="84" t="s">
        <v>333</v>
      </c>
      <c r="W50" s="84">
        <v>0</v>
      </c>
      <c r="X50" s="84">
        <v>1.4870742269298105</v>
      </c>
      <c r="Y50" s="84">
        <v>0.70457099735818829</v>
      </c>
      <c r="Z50" s="84" t="s">
        <v>333</v>
      </c>
      <c r="AA50" s="84" t="s">
        <v>333</v>
      </c>
      <c r="AB50" s="84" t="s">
        <v>333</v>
      </c>
      <c r="AC50" s="385" t="s">
        <v>333</v>
      </c>
      <c r="AD50" s="85"/>
    </row>
    <row r="51" spans="1:30" s="83" customFormat="1" ht="12.4" customHeight="1" x14ac:dyDescent="0.3">
      <c r="A51" s="85"/>
      <c r="B51" s="591"/>
      <c r="C51" s="583"/>
      <c r="D51" s="584"/>
      <c r="E51" s="585"/>
      <c r="F51" s="398" t="s">
        <v>326</v>
      </c>
      <c r="G51" s="614"/>
      <c r="H51" s="549"/>
      <c r="I51" s="383"/>
      <c r="J51" s="84" t="s">
        <v>333</v>
      </c>
      <c r="K51" s="84" t="s">
        <v>333</v>
      </c>
      <c r="L51" s="84" t="s">
        <v>333</v>
      </c>
      <c r="M51" s="84" t="s">
        <v>333</v>
      </c>
      <c r="N51" s="84" t="s">
        <v>333</v>
      </c>
      <c r="O51" s="84" t="s">
        <v>333</v>
      </c>
      <c r="P51" s="84" t="s">
        <v>333</v>
      </c>
      <c r="Q51" s="84" t="s">
        <v>333</v>
      </c>
      <c r="R51" s="383"/>
      <c r="S51" s="84" t="s">
        <v>333</v>
      </c>
      <c r="T51" s="84" t="s">
        <v>333</v>
      </c>
      <c r="U51" s="84" t="s">
        <v>333</v>
      </c>
      <c r="V51" s="84" t="s">
        <v>333</v>
      </c>
      <c r="W51" s="84">
        <v>0</v>
      </c>
      <c r="X51" s="84">
        <v>1.4870742269298105</v>
      </c>
      <c r="Y51" s="84">
        <v>0.70457099735818829</v>
      </c>
      <c r="Z51" s="84" t="s">
        <v>333</v>
      </c>
      <c r="AA51" s="84" t="s">
        <v>333</v>
      </c>
      <c r="AB51" s="84" t="s">
        <v>333</v>
      </c>
      <c r="AC51" s="385" t="s">
        <v>333</v>
      </c>
      <c r="AD51" s="85"/>
    </row>
    <row r="52" spans="1:30" s="83" customFormat="1" ht="12.4" customHeight="1" x14ac:dyDescent="0.3">
      <c r="A52" s="85"/>
      <c r="B52" s="591"/>
      <c r="C52" s="583"/>
      <c r="D52" s="584"/>
      <c r="E52" s="585"/>
      <c r="F52" s="398" t="s">
        <v>327</v>
      </c>
      <c r="G52" s="614"/>
      <c r="H52" s="549"/>
      <c r="I52" s="383"/>
      <c r="J52" s="84" t="s">
        <v>333</v>
      </c>
      <c r="K52" s="84" t="s">
        <v>333</v>
      </c>
      <c r="L52" s="84" t="s">
        <v>333</v>
      </c>
      <c r="M52" s="84" t="s">
        <v>333</v>
      </c>
      <c r="N52" s="84" t="s">
        <v>333</v>
      </c>
      <c r="O52" s="84" t="s">
        <v>333</v>
      </c>
      <c r="P52" s="84" t="s">
        <v>333</v>
      </c>
      <c r="Q52" s="84" t="s">
        <v>333</v>
      </c>
      <c r="R52" s="383"/>
      <c r="S52" s="84" t="s">
        <v>333</v>
      </c>
      <c r="T52" s="84" t="s">
        <v>333</v>
      </c>
      <c r="U52" s="84" t="s">
        <v>333</v>
      </c>
      <c r="V52" s="84" t="s">
        <v>333</v>
      </c>
      <c r="W52" s="84">
        <v>0</v>
      </c>
      <c r="X52" s="84">
        <v>1.4870742269298105</v>
      </c>
      <c r="Y52" s="84">
        <v>0.70457099735818829</v>
      </c>
      <c r="Z52" s="84" t="s">
        <v>333</v>
      </c>
      <c r="AA52" s="84" t="s">
        <v>333</v>
      </c>
      <c r="AB52" s="84" t="s">
        <v>333</v>
      </c>
      <c r="AC52" s="385" t="s">
        <v>333</v>
      </c>
      <c r="AD52" s="85"/>
    </row>
    <row r="53" spans="1:30" s="83" customFormat="1" ht="12.4" customHeight="1" x14ac:dyDescent="0.3">
      <c r="A53" s="85"/>
      <c r="B53" s="591"/>
      <c r="C53" s="583"/>
      <c r="D53" s="584"/>
      <c r="E53" s="585"/>
      <c r="F53" s="398" t="s">
        <v>328</v>
      </c>
      <c r="G53" s="614"/>
      <c r="H53" s="549"/>
      <c r="I53" s="383"/>
      <c r="J53" s="84" t="s">
        <v>333</v>
      </c>
      <c r="K53" s="84" t="s">
        <v>333</v>
      </c>
      <c r="L53" s="84" t="s">
        <v>333</v>
      </c>
      <c r="M53" s="84" t="s">
        <v>333</v>
      </c>
      <c r="N53" s="84" t="s">
        <v>333</v>
      </c>
      <c r="O53" s="84" t="s">
        <v>333</v>
      </c>
      <c r="P53" s="84" t="s">
        <v>333</v>
      </c>
      <c r="Q53" s="84" t="s">
        <v>333</v>
      </c>
      <c r="R53" s="383"/>
      <c r="S53" s="84" t="s">
        <v>333</v>
      </c>
      <c r="T53" s="84" t="s">
        <v>333</v>
      </c>
      <c r="U53" s="84" t="s">
        <v>333</v>
      </c>
      <c r="V53" s="84" t="s">
        <v>333</v>
      </c>
      <c r="W53" s="84">
        <v>0</v>
      </c>
      <c r="X53" s="84">
        <v>1.4870742269298105</v>
      </c>
      <c r="Y53" s="84">
        <v>0.70457099735818829</v>
      </c>
      <c r="Z53" s="84" t="s">
        <v>333</v>
      </c>
      <c r="AA53" s="84" t="s">
        <v>333</v>
      </c>
      <c r="AB53" s="84" t="s">
        <v>333</v>
      </c>
      <c r="AC53" s="385" t="s">
        <v>333</v>
      </c>
      <c r="AD53" s="85"/>
    </row>
    <row r="54" spans="1:30" s="83" customFormat="1" ht="12.4" customHeight="1" x14ac:dyDescent="0.3">
      <c r="A54" s="85"/>
      <c r="B54" s="591"/>
      <c r="C54" s="583"/>
      <c r="D54" s="584"/>
      <c r="E54" s="585"/>
      <c r="F54" s="398" t="s">
        <v>329</v>
      </c>
      <c r="G54" s="614"/>
      <c r="H54" s="549"/>
      <c r="I54" s="383"/>
      <c r="J54" s="84" t="s">
        <v>333</v>
      </c>
      <c r="K54" s="84" t="s">
        <v>333</v>
      </c>
      <c r="L54" s="84" t="s">
        <v>333</v>
      </c>
      <c r="M54" s="84" t="s">
        <v>333</v>
      </c>
      <c r="N54" s="84" t="s">
        <v>333</v>
      </c>
      <c r="O54" s="84" t="s">
        <v>333</v>
      </c>
      <c r="P54" s="84" t="s">
        <v>333</v>
      </c>
      <c r="Q54" s="84" t="s">
        <v>333</v>
      </c>
      <c r="R54" s="383"/>
      <c r="S54" s="84" t="s">
        <v>333</v>
      </c>
      <c r="T54" s="84" t="s">
        <v>333</v>
      </c>
      <c r="U54" s="84" t="s">
        <v>333</v>
      </c>
      <c r="V54" s="84" t="s">
        <v>333</v>
      </c>
      <c r="W54" s="84">
        <v>0</v>
      </c>
      <c r="X54" s="84">
        <v>1.4870742269298105</v>
      </c>
      <c r="Y54" s="84">
        <v>0.70457099735818829</v>
      </c>
      <c r="Z54" s="84" t="s">
        <v>333</v>
      </c>
      <c r="AA54" s="84" t="s">
        <v>333</v>
      </c>
      <c r="AB54" s="84" t="s">
        <v>333</v>
      </c>
      <c r="AC54" s="385" t="s">
        <v>333</v>
      </c>
      <c r="AD54" s="85"/>
    </row>
    <row r="55" spans="1:30" s="83" customFormat="1" ht="12.4" customHeight="1" x14ac:dyDescent="0.3">
      <c r="A55" s="85"/>
      <c r="B55" s="591"/>
      <c r="C55" s="583" t="s">
        <v>477</v>
      </c>
      <c r="D55" s="584" t="s">
        <v>587</v>
      </c>
      <c r="E55" s="585" t="s">
        <v>586</v>
      </c>
      <c r="F55" s="398" t="s">
        <v>315</v>
      </c>
      <c r="G55" s="614"/>
      <c r="H55" s="549"/>
      <c r="I55" s="383"/>
      <c r="J55" s="84" t="s">
        <v>333</v>
      </c>
      <c r="K55" s="84" t="s">
        <v>333</v>
      </c>
      <c r="L55" s="84" t="s">
        <v>333</v>
      </c>
      <c r="M55" s="84" t="s">
        <v>333</v>
      </c>
      <c r="N55" s="84" t="s">
        <v>333</v>
      </c>
      <c r="O55" s="84" t="s">
        <v>333</v>
      </c>
      <c r="P55" s="84" t="s">
        <v>333</v>
      </c>
      <c r="Q55" s="84" t="s">
        <v>333</v>
      </c>
      <c r="R55" s="383"/>
      <c r="S55" s="84" t="s">
        <v>333</v>
      </c>
      <c r="T55" s="84" t="s">
        <v>333</v>
      </c>
      <c r="U55" s="84" t="s">
        <v>333</v>
      </c>
      <c r="V55" s="84" t="s">
        <v>333</v>
      </c>
      <c r="W55" s="84">
        <v>4.5858898534688404</v>
      </c>
      <c r="X55" s="84">
        <v>9.9756950960531068</v>
      </c>
      <c r="Y55" s="84">
        <v>4.43</v>
      </c>
      <c r="Z55" s="84" t="s">
        <v>333</v>
      </c>
      <c r="AA55" s="84" t="s">
        <v>333</v>
      </c>
      <c r="AB55" s="84" t="s">
        <v>333</v>
      </c>
      <c r="AC55" s="385" t="s">
        <v>333</v>
      </c>
      <c r="AD55" s="85"/>
    </row>
    <row r="56" spans="1:30" s="83" customFormat="1" ht="11.25" customHeight="1" x14ac:dyDescent="0.3">
      <c r="A56" s="85"/>
      <c r="B56" s="591"/>
      <c r="C56" s="583"/>
      <c r="D56" s="584"/>
      <c r="E56" s="585"/>
      <c r="F56" s="398" t="s">
        <v>317</v>
      </c>
      <c r="G56" s="614"/>
      <c r="H56" s="549"/>
      <c r="I56" s="383"/>
      <c r="J56" s="84" t="s">
        <v>333</v>
      </c>
      <c r="K56" s="84" t="s">
        <v>333</v>
      </c>
      <c r="L56" s="84" t="s">
        <v>333</v>
      </c>
      <c r="M56" s="84" t="s">
        <v>333</v>
      </c>
      <c r="N56" s="84" t="s">
        <v>333</v>
      </c>
      <c r="O56" s="84" t="s">
        <v>333</v>
      </c>
      <c r="P56" s="84" t="s">
        <v>333</v>
      </c>
      <c r="Q56" s="84" t="s">
        <v>333</v>
      </c>
      <c r="R56" s="383"/>
      <c r="S56" s="84" t="s">
        <v>333</v>
      </c>
      <c r="T56" s="84" t="s">
        <v>333</v>
      </c>
      <c r="U56" s="84" t="s">
        <v>333</v>
      </c>
      <c r="V56" s="84" t="s">
        <v>333</v>
      </c>
      <c r="W56" s="84">
        <v>4.5286596291411447</v>
      </c>
      <c r="X56" s="84">
        <v>9.9756950960531068</v>
      </c>
      <c r="Y56" s="84">
        <v>4.43</v>
      </c>
      <c r="Z56" s="84" t="s">
        <v>333</v>
      </c>
      <c r="AA56" s="84" t="s">
        <v>333</v>
      </c>
      <c r="AB56" s="84" t="s">
        <v>333</v>
      </c>
      <c r="AC56" s="385" t="s">
        <v>333</v>
      </c>
      <c r="AD56" s="85"/>
    </row>
    <row r="57" spans="1:30" s="83" customFormat="1" ht="11.25" customHeight="1" x14ac:dyDescent="0.3">
      <c r="A57" s="85"/>
      <c r="B57" s="591"/>
      <c r="C57" s="583"/>
      <c r="D57" s="584"/>
      <c r="E57" s="585"/>
      <c r="F57" s="398" t="s">
        <v>318</v>
      </c>
      <c r="G57" s="614"/>
      <c r="H57" s="549"/>
      <c r="I57" s="383"/>
      <c r="J57" s="84" t="s">
        <v>333</v>
      </c>
      <c r="K57" s="84" t="s">
        <v>333</v>
      </c>
      <c r="L57" s="84" t="s">
        <v>333</v>
      </c>
      <c r="M57" s="84" t="s">
        <v>333</v>
      </c>
      <c r="N57" s="84" t="s">
        <v>333</v>
      </c>
      <c r="O57" s="84" t="s">
        <v>333</v>
      </c>
      <c r="P57" s="84" t="s">
        <v>333</v>
      </c>
      <c r="Q57" s="84" t="s">
        <v>333</v>
      </c>
      <c r="R57" s="383"/>
      <c r="S57" s="84" t="s">
        <v>333</v>
      </c>
      <c r="T57" s="84" t="s">
        <v>333</v>
      </c>
      <c r="U57" s="84" t="s">
        <v>333</v>
      </c>
      <c r="V57" s="84" t="s">
        <v>333</v>
      </c>
      <c r="W57" s="84">
        <v>4.6252573118737148</v>
      </c>
      <c r="X57" s="84">
        <v>9.9756950960531068</v>
      </c>
      <c r="Y57" s="84">
        <v>4.43</v>
      </c>
      <c r="Z57" s="84" t="s">
        <v>333</v>
      </c>
      <c r="AA57" s="84" t="s">
        <v>333</v>
      </c>
      <c r="AB57" s="84" t="s">
        <v>333</v>
      </c>
      <c r="AC57" s="385" t="s">
        <v>333</v>
      </c>
      <c r="AD57" s="85"/>
    </row>
    <row r="58" spans="1:30" s="83" customFormat="1" ht="11.25" customHeight="1" x14ac:dyDescent="0.3">
      <c r="A58" s="85"/>
      <c r="B58" s="591"/>
      <c r="C58" s="583"/>
      <c r="D58" s="584"/>
      <c r="E58" s="585"/>
      <c r="F58" s="398" t="s">
        <v>319</v>
      </c>
      <c r="G58" s="614"/>
      <c r="H58" s="549"/>
      <c r="I58" s="383"/>
      <c r="J58" s="84" t="s">
        <v>333</v>
      </c>
      <c r="K58" s="84" t="s">
        <v>333</v>
      </c>
      <c r="L58" s="84" t="s">
        <v>333</v>
      </c>
      <c r="M58" s="84" t="s">
        <v>333</v>
      </c>
      <c r="N58" s="84" t="s">
        <v>333</v>
      </c>
      <c r="O58" s="84" t="s">
        <v>333</v>
      </c>
      <c r="P58" s="84" t="s">
        <v>333</v>
      </c>
      <c r="Q58" s="84" t="s">
        <v>333</v>
      </c>
      <c r="R58" s="383"/>
      <c r="S58" s="84" t="s">
        <v>333</v>
      </c>
      <c r="T58" s="84" t="s">
        <v>333</v>
      </c>
      <c r="U58" s="84" t="s">
        <v>333</v>
      </c>
      <c r="V58" s="84" t="s">
        <v>333</v>
      </c>
      <c r="W58" s="84">
        <v>4.6588267577428137</v>
      </c>
      <c r="X58" s="84">
        <v>9.9756950960531068</v>
      </c>
      <c r="Y58" s="84">
        <v>4.43</v>
      </c>
      <c r="Z58" s="84" t="s">
        <v>333</v>
      </c>
      <c r="AA58" s="84" t="s">
        <v>333</v>
      </c>
      <c r="AB58" s="84" t="s">
        <v>333</v>
      </c>
      <c r="AC58" s="385" t="s">
        <v>333</v>
      </c>
      <c r="AD58" s="85"/>
    </row>
    <row r="59" spans="1:30" s="83" customFormat="1" ht="11.25" customHeight="1" x14ac:dyDescent="0.3">
      <c r="A59" s="85"/>
      <c r="B59" s="591"/>
      <c r="C59" s="583"/>
      <c r="D59" s="584"/>
      <c r="E59" s="585"/>
      <c r="F59" s="398" t="s">
        <v>320</v>
      </c>
      <c r="G59" s="614"/>
      <c r="H59" s="549"/>
      <c r="I59" s="383"/>
      <c r="J59" s="84" t="s">
        <v>333</v>
      </c>
      <c r="K59" s="84" t="s">
        <v>333</v>
      </c>
      <c r="L59" s="84" t="s">
        <v>333</v>
      </c>
      <c r="M59" s="84" t="s">
        <v>333</v>
      </c>
      <c r="N59" s="84" t="s">
        <v>333</v>
      </c>
      <c r="O59" s="84" t="s">
        <v>333</v>
      </c>
      <c r="P59" s="84" t="s">
        <v>333</v>
      </c>
      <c r="Q59" s="84" t="s">
        <v>333</v>
      </c>
      <c r="R59" s="383"/>
      <c r="S59" s="84" t="s">
        <v>333</v>
      </c>
      <c r="T59" s="84" t="s">
        <v>333</v>
      </c>
      <c r="U59" s="84" t="s">
        <v>333</v>
      </c>
      <c r="V59" s="84" t="s">
        <v>333</v>
      </c>
      <c r="W59" s="84">
        <v>4.5616988560456058</v>
      </c>
      <c r="X59" s="84">
        <v>9.9756950960531068</v>
      </c>
      <c r="Y59" s="84">
        <v>4.43</v>
      </c>
      <c r="Z59" s="84" t="s">
        <v>333</v>
      </c>
      <c r="AA59" s="84" t="s">
        <v>333</v>
      </c>
      <c r="AB59" s="84" t="s">
        <v>333</v>
      </c>
      <c r="AC59" s="385" t="s">
        <v>333</v>
      </c>
      <c r="AD59" s="85"/>
    </row>
    <row r="60" spans="1:30" s="83" customFormat="1" ht="11.25" customHeight="1" x14ac:dyDescent="0.3">
      <c r="A60" s="85"/>
      <c r="B60" s="591"/>
      <c r="C60" s="583"/>
      <c r="D60" s="584"/>
      <c r="E60" s="585"/>
      <c r="F60" s="398" t="s">
        <v>321</v>
      </c>
      <c r="G60" s="614"/>
      <c r="H60" s="549"/>
      <c r="I60" s="383"/>
      <c r="J60" s="84" t="s">
        <v>333</v>
      </c>
      <c r="K60" s="84" t="s">
        <v>333</v>
      </c>
      <c r="L60" s="84" t="s">
        <v>333</v>
      </c>
      <c r="M60" s="84" t="s">
        <v>333</v>
      </c>
      <c r="N60" s="84" t="s">
        <v>333</v>
      </c>
      <c r="O60" s="84" t="s">
        <v>333</v>
      </c>
      <c r="P60" s="84" t="s">
        <v>333</v>
      </c>
      <c r="Q60" s="84" t="s">
        <v>333</v>
      </c>
      <c r="R60" s="383"/>
      <c r="S60" s="84" t="s">
        <v>333</v>
      </c>
      <c r="T60" s="84" t="s">
        <v>333</v>
      </c>
      <c r="U60" s="84" t="s">
        <v>333</v>
      </c>
      <c r="V60" s="84" t="s">
        <v>333</v>
      </c>
      <c r="W60" s="84">
        <v>4.5066764067244529</v>
      </c>
      <c r="X60" s="84">
        <v>9.9756950960531068</v>
      </c>
      <c r="Y60" s="84">
        <v>4.43</v>
      </c>
      <c r="Z60" s="84" t="s">
        <v>333</v>
      </c>
      <c r="AA60" s="84" t="s">
        <v>333</v>
      </c>
      <c r="AB60" s="84" t="s">
        <v>333</v>
      </c>
      <c r="AC60" s="385" t="s">
        <v>333</v>
      </c>
      <c r="AD60" s="85"/>
    </row>
    <row r="61" spans="1:30" s="83" customFormat="1" ht="11.25" customHeight="1" x14ac:dyDescent="0.3">
      <c r="A61" s="85"/>
      <c r="B61" s="591"/>
      <c r="C61" s="583"/>
      <c r="D61" s="584"/>
      <c r="E61" s="585"/>
      <c r="F61" s="398" t="s">
        <v>322</v>
      </c>
      <c r="G61" s="614"/>
      <c r="H61" s="549"/>
      <c r="I61" s="383"/>
      <c r="J61" s="84" t="s">
        <v>333</v>
      </c>
      <c r="K61" s="84" t="s">
        <v>333</v>
      </c>
      <c r="L61" s="84" t="s">
        <v>333</v>
      </c>
      <c r="M61" s="84" t="s">
        <v>333</v>
      </c>
      <c r="N61" s="84" t="s">
        <v>333</v>
      </c>
      <c r="O61" s="84" t="s">
        <v>333</v>
      </c>
      <c r="P61" s="84" t="s">
        <v>333</v>
      </c>
      <c r="Q61" s="84" t="s">
        <v>333</v>
      </c>
      <c r="R61" s="383"/>
      <c r="S61" s="84" t="s">
        <v>333</v>
      </c>
      <c r="T61" s="84" t="s">
        <v>333</v>
      </c>
      <c r="U61" s="84" t="s">
        <v>333</v>
      </c>
      <c r="V61" s="84" t="s">
        <v>333</v>
      </c>
      <c r="W61" s="84">
        <v>4.583143211518049</v>
      </c>
      <c r="X61" s="84">
        <v>9.9756950960531068</v>
      </c>
      <c r="Y61" s="84">
        <v>4.43</v>
      </c>
      <c r="Z61" s="84" t="s">
        <v>333</v>
      </c>
      <c r="AA61" s="84" t="s">
        <v>333</v>
      </c>
      <c r="AB61" s="84" t="s">
        <v>333</v>
      </c>
      <c r="AC61" s="385" t="s">
        <v>333</v>
      </c>
      <c r="AD61" s="85"/>
    </row>
    <row r="62" spans="1:30" s="83" customFormat="1" ht="11.25" customHeight="1" x14ac:dyDescent="0.3">
      <c r="A62" s="85"/>
      <c r="B62" s="591"/>
      <c r="C62" s="583"/>
      <c r="D62" s="584"/>
      <c r="E62" s="585"/>
      <c r="F62" s="398" t="s">
        <v>323</v>
      </c>
      <c r="G62" s="614"/>
      <c r="H62" s="549"/>
      <c r="I62" s="383"/>
      <c r="J62" s="84" t="s">
        <v>333</v>
      </c>
      <c r="K62" s="84" t="s">
        <v>333</v>
      </c>
      <c r="L62" s="84" t="s">
        <v>333</v>
      </c>
      <c r="M62" s="84" t="s">
        <v>333</v>
      </c>
      <c r="N62" s="84" t="s">
        <v>333</v>
      </c>
      <c r="O62" s="84" t="s">
        <v>333</v>
      </c>
      <c r="P62" s="84" t="s">
        <v>333</v>
      </c>
      <c r="Q62" s="84" t="s">
        <v>333</v>
      </c>
      <c r="R62" s="383"/>
      <c r="S62" s="84" t="s">
        <v>333</v>
      </c>
      <c r="T62" s="84" t="s">
        <v>333</v>
      </c>
      <c r="U62" s="84" t="s">
        <v>333</v>
      </c>
      <c r="V62" s="84" t="s">
        <v>333</v>
      </c>
      <c r="W62" s="84">
        <v>4.5479718512711056</v>
      </c>
      <c r="X62" s="84">
        <v>9.9756950960531068</v>
      </c>
      <c r="Y62" s="84">
        <v>4.43</v>
      </c>
      <c r="Z62" s="84" t="s">
        <v>333</v>
      </c>
      <c r="AA62" s="84" t="s">
        <v>333</v>
      </c>
      <c r="AB62" s="84" t="s">
        <v>333</v>
      </c>
      <c r="AC62" s="385" t="s">
        <v>333</v>
      </c>
      <c r="AD62" s="85"/>
    </row>
    <row r="63" spans="1:30" s="83" customFormat="1" ht="11.25" customHeight="1" x14ac:dyDescent="0.3">
      <c r="A63" s="85"/>
      <c r="B63" s="591"/>
      <c r="C63" s="583"/>
      <c r="D63" s="584"/>
      <c r="E63" s="585"/>
      <c r="F63" s="398" t="s">
        <v>324</v>
      </c>
      <c r="G63" s="614"/>
      <c r="H63" s="549"/>
      <c r="I63" s="383"/>
      <c r="J63" s="84" t="s">
        <v>333</v>
      </c>
      <c r="K63" s="84" t="s">
        <v>333</v>
      </c>
      <c r="L63" s="84" t="s">
        <v>333</v>
      </c>
      <c r="M63" s="84" t="s">
        <v>333</v>
      </c>
      <c r="N63" s="84" t="s">
        <v>333</v>
      </c>
      <c r="O63" s="84" t="s">
        <v>333</v>
      </c>
      <c r="P63" s="84" t="s">
        <v>333</v>
      </c>
      <c r="Q63" s="84" t="s">
        <v>333</v>
      </c>
      <c r="R63" s="383"/>
      <c r="S63" s="84" t="s">
        <v>333</v>
      </c>
      <c r="T63" s="84" t="s">
        <v>333</v>
      </c>
      <c r="U63" s="84" t="s">
        <v>333</v>
      </c>
      <c r="V63" s="84" t="s">
        <v>333</v>
      </c>
      <c r="W63" s="84">
        <v>4.5582544646734542</v>
      </c>
      <c r="X63" s="84">
        <v>9.9756950960531068</v>
      </c>
      <c r="Y63" s="84">
        <v>4.43</v>
      </c>
      <c r="Z63" s="84" t="s">
        <v>333</v>
      </c>
      <c r="AA63" s="84" t="s">
        <v>333</v>
      </c>
      <c r="AB63" s="84" t="s">
        <v>333</v>
      </c>
      <c r="AC63" s="385" t="s">
        <v>333</v>
      </c>
      <c r="AD63" s="85"/>
    </row>
    <row r="64" spans="1:30" s="83" customFormat="1" ht="11.25" customHeight="1" x14ac:dyDescent="0.3">
      <c r="A64" s="85"/>
      <c r="B64" s="591"/>
      <c r="C64" s="583"/>
      <c r="D64" s="584"/>
      <c r="E64" s="585"/>
      <c r="F64" s="398" t="s">
        <v>325</v>
      </c>
      <c r="G64" s="614"/>
      <c r="H64" s="549"/>
      <c r="I64" s="383"/>
      <c r="J64" s="84" t="s">
        <v>333</v>
      </c>
      <c r="K64" s="84" t="s">
        <v>333</v>
      </c>
      <c r="L64" s="84" t="s">
        <v>333</v>
      </c>
      <c r="M64" s="84" t="s">
        <v>333</v>
      </c>
      <c r="N64" s="84" t="s">
        <v>333</v>
      </c>
      <c r="O64" s="84" t="s">
        <v>333</v>
      </c>
      <c r="P64" s="84" t="s">
        <v>333</v>
      </c>
      <c r="Q64" s="84" t="s">
        <v>333</v>
      </c>
      <c r="R64" s="383"/>
      <c r="S64" s="84" t="s">
        <v>333</v>
      </c>
      <c r="T64" s="84" t="s">
        <v>333</v>
      </c>
      <c r="U64" s="84" t="s">
        <v>333</v>
      </c>
      <c r="V64" s="84" t="s">
        <v>333</v>
      </c>
      <c r="W64" s="84">
        <v>4.4955437678108234</v>
      </c>
      <c r="X64" s="84">
        <v>9.9756950960531068</v>
      </c>
      <c r="Y64" s="84">
        <v>4.43</v>
      </c>
      <c r="Z64" s="84" t="s">
        <v>333</v>
      </c>
      <c r="AA64" s="84" t="s">
        <v>333</v>
      </c>
      <c r="AB64" s="84" t="s">
        <v>333</v>
      </c>
      <c r="AC64" s="385" t="s">
        <v>333</v>
      </c>
      <c r="AD64" s="85"/>
    </row>
    <row r="65" spans="1:30" s="83" customFormat="1" ht="11.25" customHeight="1" x14ac:dyDescent="0.3">
      <c r="A65" s="85"/>
      <c r="B65" s="591"/>
      <c r="C65" s="583"/>
      <c r="D65" s="584"/>
      <c r="E65" s="585"/>
      <c r="F65" s="398" t="s">
        <v>326</v>
      </c>
      <c r="G65" s="614"/>
      <c r="H65" s="549"/>
      <c r="I65" s="383"/>
      <c r="J65" s="84" t="s">
        <v>333</v>
      </c>
      <c r="K65" s="84" t="s">
        <v>333</v>
      </c>
      <c r="L65" s="84" t="s">
        <v>333</v>
      </c>
      <c r="M65" s="84" t="s">
        <v>333</v>
      </c>
      <c r="N65" s="84" t="s">
        <v>333</v>
      </c>
      <c r="O65" s="84" t="s">
        <v>333</v>
      </c>
      <c r="P65" s="84" t="s">
        <v>333</v>
      </c>
      <c r="Q65" s="84" t="s">
        <v>333</v>
      </c>
      <c r="R65" s="383"/>
      <c r="S65" s="84" t="s">
        <v>333</v>
      </c>
      <c r="T65" s="84" t="s">
        <v>333</v>
      </c>
      <c r="U65" s="84" t="s">
        <v>333</v>
      </c>
      <c r="V65" s="84" t="s">
        <v>333</v>
      </c>
      <c r="W65" s="84">
        <v>4.4755123629600444</v>
      </c>
      <c r="X65" s="84">
        <v>9.9756950960531068</v>
      </c>
      <c r="Y65" s="84">
        <v>4.43</v>
      </c>
      <c r="Z65" s="84" t="s">
        <v>333</v>
      </c>
      <c r="AA65" s="84" t="s">
        <v>333</v>
      </c>
      <c r="AB65" s="84" t="s">
        <v>333</v>
      </c>
      <c r="AC65" s="385" t="s">
        <v>333</v>
      </c>
      <c r="AD65" s="85"/>
    </row>
    <row r="66" spans="1:30" s="83" customFormat="1" ht="11.25" customHeight="1" x14ac:dyDescent="0.3">
      <c r="A66" s="85"/>
      <c r="B66" s="591"/>
      <c r="C66" s="583"/>
      <c r="D66" s="584"/>
      <c r="E66" s="585"/>
      <c r="F66" s="398" t="s">
        <v>327</v>
      </c>
      <c r="G66" s="614"/>
      <c r="H66" s="549"/>
      <c r="I66" s="383"/>
      <c r="J66" s="84" t="s">
        <v>333</v>
      </c>
      <c r="K66" s="84" t="s">
        <v>333</v>
      </c>
      <c r="L66" s="84" t="s">
        <v>333</v>
      </c>
      <c r="M66" s="84" t="s">
        <v>333</v>
      </c>
      <c r="N66" s="84" t="s">
        <v>333</v>
      </c>
      <c r="O66" s="84" t="s">
        <v>333</v>
      </c>
      <c r="P66" s="84" t="s">
        <v>333</v>
      </c>
      <c r="Q66" s="84" t="s">
        <v>333</v>
      </c>
      <c r="R66" s="383"/>
      <c r="S66" s="84" t="s">
        <v>333</v>
      </c>
      <c r="T66" s="84" t="s">
        <v>333</v>
      </c>
      <c r="U66" s="84" t="s">
        <v>333</v>
      </c>
      <c r="V66" s="84" t="s">
        <v>333</v>
      </c>
      <c r="W66" s="84">
        <v>4.5641658866161769</v>
      </c>
      <c r="X66" s="84">
        <v>9.9756950960531068</v>
      </c>
      <c r="Y66" s="84">
        <v>4.43</v>
      </c>
      <c r="Z66" s="84" t="s">
        <v>333</v>
      </c>
      <c r="AA66" s="84" t="s">
        <v>333</v>
      </c>
      <c r="AB66" s="84" t="s">
        <v>333</v>
      </c>
      <c r="AC66" s="385" t="s">
        <v>333</v>
      </c>
      <c r="AD66" s="85"/>
    </row>
    <row r="67" spans="1:30" s="83" customFormat="1" ht="11.25" customHeight="1" x14ac:dyDescent="0.3">
      <c r="A67" s="85"/>
      <c r="B67" s="591"/>
      <c r="C67" s="583"/>
      <c r="D67" s="584"/>
      <c r="E67" s="585"/>
      <c r="F67" s="398" t="s">
        <v>328</v>
      </c>
      <c r="G67" s="614"/>
      <c r="H67" s="549"/>
      <c r="I67" s="383"/>
      <c r="J67" s="84" t="s">
        <v>333</v>
      </c>
      <c r="K67" s="84" t="s">
        <v>333</v>
      </c>
      <c r="L67" s="84" t="s">
        <v>333</v>
      </c>
      <c r="M67" s="84" t="s">
        <v>333</v>
      </c>
      <c r="N67" s="84" t="s">
        <v>333</v>
      </c>
      <c r="O67" s="84" t="s">
        <v>333</v>
      </c>
      <c r="P67" s="84" t="s">
        <v>333</v>
      </c>
      <c r="Q67" s="84" t="s">
        <v>333</v>
      </c>
      <c r="R67" s="383"/>
      <c r="S67" s="84" t="s">
        <v>333</v>
      </c>
      <c r="T67" s="84" t="s">
        <v>333</v>
      </c>
      <c r="U67" s="84" t="s">
        <v>333</v>
      </c>
      <c r="V67" s="84" t="s">
        <v>333</v>
      </c>
      <c r="W67" s="84">
        <v>4.5677513878976033</v>
      </c>
      <c r="X67" s="84">
        <v>9.9756950960531068</v>
      </c>
      <c r="Y67" s="84">
        <v>4.43</v>
      </c>
      <c r="Z67" s="84" t="s">
        <v>333</v>
      </c>
      <c r="AA67" s="84" t="s">
        <v>333</v>
      </c>
      <c r="AB67" s="84" t="s">
        <v>333</v>
      </c>
      <c r="AC67" s="385" t="s">
        <v>333</v>
      </c>
      <c r="AD67" s="85"/>
    </row>
    <row r="68" spans="1:30" s="83" customFormat="1" ht="11.25" customHeight="1" x14ac:dyDescent="0.3">
      <c r="A68" s="85"/>
      <c r="B68" s="591"/>
      <c r="C68" s="583"/>
      <c r="D68" s="584"/>
      <c r="E68" s="585"/>
      <c r="F68" s="398" t="s">
        <v>329</v>
      </c>
      <c r="G68" s="614"/>
      <c r="H68" s="549"/>
      <c r="I68" s="383"/>
      <c r="J68" s="84" t="s">
        <v>333</v>
      </c>
      <c r="K68" s="84" t="s">
        <v>333</v>
      </c>
      <c r="L68" s="84" t="s">
        <v>333</v>
      </c>
      <c r="M68" s="84" t="s">
        <v>333</v>
      </c>
      <c r="N68" s="84" t="s">
        <v>333</v>
      </c>
      <c r="O68" s="84" t="s">
        <v>333</v>
      </c>
      <c r="P68" s="84" t="s">
        <v>333</v>
      </c>
      <c r="Q68" s="84" t="s">
        <v>333</v>
      </c>
      <c r="R68" s="383"/>
      <c r="S68" s="84" t="s">
        <v>333</v>
      </c>
      <c r="T68" s="84" t="s">
        <v>333</v>
      </c>
      <c r="U68" s="84" t="s">
        <v>333</v>
      </c>
      <c r="V68" s="84" t="s">
        <v>333</v>
      </c>
      <c r="W68" s="84">
        <v>4.514392127949665</v>
      </c>
      <c r="X68" s="84">
        <v>9.9756950960531068</v>
      </c>
      <c r="Y68" s="84">
        <v>4.43</v>
      </c>
      <c r="Z68" s="84" t="s">
        <v>333</v>
      </c>
      <c r="AA68" s="84" t="s">
        <v>333</v>
      </c>
      <c r="AB68" s="84" t="s">
        <v>333</v>
      </c>
      <c r="AC68" s="385" t="s">
        <v>333</v>
      </c>
      <c r="AD68" s="85"/>
    </row>
    <row r="69" spans="1:30" s="83" customFormat="1" ht="12.4" customHeight="1" x14ac:dyDescent="0.3">
      <c r="A69" s="85"/>
      <c r="B69" s="591"/>
      <c r="C69" s="583" t="s">
        <v>477</v>
      </c>
      <c r="D69" s="584" t="s">
        <v>581</v>
      </c>
      <c r="E69" s="585" t="s">
        <v>290</v>
      </c>
      <c r="F69" s="398" t="s">
        <v>315</v>
      </c>
      <c r="G69" s="614"/>
      <c r="H69" s="549"/>
      <c r="I69" s="383"/>
      <c r="J69" s="84" t="s">
        <v>333</v>
      </c>
      <c r="K69" s="84" t="s">
        <v>333</v>
      </c>
      <c r="L69" s="84" t="s">
        <v>333</v>
      </c>
      <c r="M69" s="84" t="s">
        <v>333</v>
      </c>
      <c r="N69" s="84" t="s">
        <v>333</v>
      </c>
      <c r="O69" s="84" t="s">
        <v>333</v>
      </c>
      <c r="P69" s="84" t="s">
        <v>333</v>
      </c>
      <c r="Q69" s="84" t="s">
        <v>333</v>
      </c>
      <c r="R69" s="383"/>
      <c r="S69" s="84" t="s">
        <v>333</v>
      </c>
      <c r="T69" s="84" t="s">
        <v>333</v>
      </c>
      <c r="U69" s="84" t="s">
        <v>333</v>
      </c>
      <c r="V69" s="84" t="s">
        <v>333</v>
      </c>
      <c r="W69" s="84">
        <v>0</v>
      </c>
      <c r="X69" s="84">
        <v>0</v>
      </c>
      <c r="Y69" s="84">
        <v>0</v>
      </c>
      <c r="Z69" s="84" t="s">
        <v>333</v>
      </c>
      <c r="AA69" s="84" t="s">
        <v>333</v>
      </c>
      <c r="AB69" s="84" t="s">
        <v>333</v>
      </c>
      <c r="AC69" s="385" t="s">
        <v>333</v>
      </c>
      <c r="AD69" s="85"/>
    </row>
    <row r="70" spans="1:30" s="83" customFormat="1" ht="11.25" customHeight="1" x14ac:dyDescent="0.3">
      <c r="A70" s="85"/>
      <c r="B70" s="591"/>
      <c r="C70" s="583"/>
      <c r="D70" s="584"/>
      <c r="E70" s="585"/>
      <c r="F70" s="398" t="s">
        <v>317</v>
      </c>
      <c r="G70" s="614"/>
      <c r="H70" s="549"/>
      <c r="I70" s="383"/>
      <c r="J70" s="84" t="s">
        <v>333</v>
      </c>
      <c r="K70" s="84" t="s">
        <v>333</v>
      </c>
      <c r="L70" s="84" t="s">
        <v>333</v>
      </c>
      <c r="M70" s="84" t="s">
        <v>333</v>
      </c>
      <c r="N70" s="84" t="s">
        <v>333</v>
      </c>
      <c r="O70" s="84" t="s">
        <v>333</v>
      </c>
      <c r="P70" s="84" t="s">
        <v>333</v>
      </c>
      <c r="Q70" s="84" t="s">
        <v>333</v>
      </c>
      <c r="R70" s="383"/>
      <c r="S70" s="84" t="s">
        <v>333</v>
      </c>
      <c r="T70" s="84" t="s">
        <v>333</v>
      </c>
      <c r="U70" s="84" t="s">
        <v>333</v>
      </c>
      <c r="V70" s="84" t="s">
        <v>333</v>
      </c>
      <c r="W70" s="84">
        <v>0</v>
      </c>
      <c r="X70" s="84">
        <v>0</v>
      </c>
      <c r="Y70" s="84">
        <v>0</v>
      </c>
      <c r="Z70" s="84" t="s">
        <v>333</v>
      </c>
      <c r="AA70" s="84" t="s">
        <v>333</v>
      </c>
      <c r="AB70" s="84" t="s">
        <v>333</v>
      </c>
      <c r="AC70" s="385" t="s">
        <v>333</v>
      </c>
      <c r="AD70" s="85"/>
    </row>
    <row r="71" spans="1:30" s="83" customFormat="1" ht="11.25" customHeight="1" x14ac:dyDescent="0.3">
      <c r="A71" s="85"/>
      <c r="B71" s="591"/>
      <c r="C71" s="583"/>
      <c r="D71" s="584"/>
      <c r="E71" s="585"/>
      <c r="F71" s="398" t="s">
        <v>318</v>
      </c>
      <c r="G71" s="614"/>
      <c r="H71" s="549"/>
      <c r="I71" s="383"/>
      <c r="J71" s="84" t="s">
        <v>333</v>
      </c>
      <c r="K71" s="84" t="s">
        <v>333</v>
      </c>
      <c r="L71" s="84" t="s">
        <v>333</v>
      </c>
      <c r="M71" s="84" t="s">
        <v>333</v>
      </c>
      <c r="N71" s="84" t="s">
        <v>333</v>
      </c>
      <c r="O71" s="84" t="s">
        <v>333</v>
      </c>
      <c r="P71" s="84" t="s">
        <v>333</v>
      </c>
      <c r="Q71" s="84" t="s">
        <v>333</v>
      </c>
      <c r="R71" s="383"/>
      <c r="S71" s="84" t="s">
        <v>333</v>
      </c>
      <c r="T71" s="84" t="s">
        <v>333</v>
      </c>
      <c r="U71" s="84" t="s">
        <v>333</v>
      </c>
      <c r="V71" s="84" t="s">
        <v>333</v>
      </c>
      <c r="W71" s="84">
        <v>0</v>
      </c>
      <c r="X71" s="84">
        <v>0</v>
      </c>
      <c r="Y71" s="84">
        <v>0</v>
      </c>
      <c r="Z71" s="84" t="s">
        <v>333</v>
      </c>
      <c r="AA71" s="84" t="s">
        <v>333</v>
      </c>
      <c r="AB71" s="84" t="s">
        <v>333</v>
      </c>
      <c r="AC71" s="385" t="s">
        <v>333</v>
      </c>
      <c r="AD71" s="85"/>
    </row>
    <row r="72" spans="1:30" s="83" customFormat="1" ht="11.25" customHeight="1" x14ac:dyDescent="0.3">
      <c r="A72" s="85"/>
      <c r="B72" s="591"/>
      <c r="C72" s="583"/>
      <c r="D72" s="584"/>
      <c r="E72" s="585"/>
      <c r="F72" s="398" t="s">
        <v>319</v>
      </c>
      <c r="G72" s="614"/>
      <c r="H72" s="549"/>
      <c r="I72" s="383"/>
      <c r="J72" s="84" t="s">
        <v>333</v>
      </c>
      <c r="K72" s="84" t="s">
        <v>333</v>
      </c>
      <c r="L72" s="84" t="s">
        <v>333</v>
      </c>
      <c r="M72" s="84" t="s">
        <v>333</v>
      </c>
      <c r="N72" s="84" t="s">
        <v>333</v>
      </c>
      <c r="O72" s="84" t="s">
        <v>333</v>
      </c>
      <c r="P72" s="84" t="s">
        <v>333</v>
      </c>
      <c r="Q72" s="84" t="s">
        <v>333</v>
      </c>
      <c r="R72" s="383"/>
      <c r="S72" s="84" t="s">
        <v>333</v>
      </c>
      <c r="T72" s="84" t="s">
        <v>333</v>
      </c>
      <c r="U72" s="84" t="s">
        <v>333</v>
      </c>
      <c r="V72" s="84" t="s">
        <v>333</v>
      </c>
      <c r="W72" s="84">
        <v>0</v>
      </c>
      <c r="X72" s="84">
        <v>0</v>
      </c>
      <c r="Y72" s="84">
        <v>0</v>
      </c>
      <c r="Z72" s="84" t="s">
        <v>333</v>
      </c>
      <c r="AA72" s="84" t="s">
        <v>333</v>
      </c>
      <c r="AB72" s="84" t="s">
        <v>333</v>
      </c>
      <c r="AC72" s="385" t="s">
        <v>333</v>
      </c>
      <c r="AD72" s="85"/>
    </row>
    <row r="73" spans="1:30" s="83" customFormat="1" ht="11.25" customHeight="1" x14ac:dyDescent="0.3">
      <c r="A73" s="85"/>
      <c r="B73" s="591"/>
      <c r="C73" s="583"/>
      <c r="D73" s="584"/>
      <c r="E73" s="585"/>
      <c r="F73" s="398" t="s">
        <v>320</v>
      </c>
      <c r="G73" s="614"/>
      <c r="H73" s="549"/>
      <c r="I73" s="383"/>
      <c r="J73" s="84" t="s">
        <v>333</v>
      </c>
      <c r="K73" s="84" t="s">
        <v>333</v>
      </c>
      <c r="L73" s="84" t="s">
        <v>333</v>
      </c>
      <c r="M73" s="84" t="s">
        <v>333</v>
      </c>
      <c r="N73" s="84" t="s">
        <v>333</v>
      </c>
      <c r="O73" s="84" t="s">
        <v>333</v>
      </c>
      <c r="P73" s="84" t="s">
        <v>333</v>
      </c>
      <c r="Q73" s="84" t="s">
        <v>333</v>
      </c>
      <c r="R73" s="383"/>
      <c r="S73" s="84" t="s">
        <v>333</v>
      </c>
      <c r="T73" s="84" t="s">
        <v>333</v>
      </c>
      <c r="U73" s="84" t="s">
        <v>333</v>
      </c>
      <c r="V73" s="84" t="s">
        <v>333</v>
      </c>
      <c r="W73" s="84">
        <v>0</v>
      </c>
      <c r="X73" s="84">
        <v>0</v>
      </c>
      <c r="Y73" s="84">
        <v>0</v>
      </c>
      <c r="Z73" s="84" t="s">
        <v>333</v>
      </c>
      <c r="AA73" s="84" t="s">
        <v>333</v>
      </c>
      <c r="AB73" s="84" t="s">
        <v>333</v>
      </c>
      <c r="AC73" s="385" t="s">
        <v>333</v>
      </c>
      <c r="AD73" s="85"/>
    </row>
    <row r="74" spans="1:30" s="83" customFormat="1" ht="11.25" customHeight="1" x14ac:dyDescent="0.3">
      <c r="A74" s="85"/>
      <c r="B74" s="591"/>
      <c r="C74" s="583"/>
      <c r="D74" s="584"/>
      <c r="E74" s="585"/>
      <c r="F74" s="398" t="s">
        <v>321</v>
      </c>
      <c r="G74" s="614"/>
      <c r="H74" s="549"/>
      <c r="I74" s="383"/>
      <c r="J74" s="84" t="s">
        <v>333</v>
      </c>
      <c r="K74" s="84" t="s">
        <v>333</v>
      </c>
      <c r="L74" s="84" t="s">
        <v>333</v>
      </c>
      <c r="M74" s="84" t="s">
        <v>333</v>
      </c>
      <c r="N74" s="84" t="s">
        <v>333</v>
      </c>
      <c r="O74" s="84" t="s">
        <v>333</v>
      </c>
      <c r="P74" s="84" t="s">
        <v>333</v>
      </c>
      <c r="Q74" s="84" t="s">
        <v>333</v>
      </c>
      <c r="R74" s="383"/>
      <c r="S74" s="84" t="s">
        <v>333</v>
      </c>
      <c r="T74" s="84" t="s">
        <v>333</v>
      </c>
      <c r="U74" s="84" t="s">
        <v>333</v>
      </c>
      <c r="V74" s="84" t="s">
        <v>333</v>
      </c>
      <c r="W74" s="84">
        <v>0</v>
      </c>
      <c r="X74" s="84">
        <v>0</v>
      </c>
      <c r="Y74" s="84">
        <v>0</v>
      </c>
      <c r="Z74" s="84" t="s">
        <v>333</v>
      </c>
      <c r="AA74" s="84" t="s">
        <v>333</v>
      </c>
      <c r="AB74" s="84" t="s">
        <v>333</v>
      </c>
      <c r="AC74" s="385" t="s">
        <v>333</v>
      </c>
      <c r="AD74" s="85"/>
    </row>
    <row r="75" spans="1:30" s="83" customFormat="1" ht="11.25" customHeight="1" x14ac:dyDescent="0.3">
      <c r="A75" s="85"/>
      <c r="B75" s="591"/>
      <c r="C75" s="583"/>
      <c r="D75" s="584"/>
      <c r="E75" s="585"/>
      <c r="F75" s="398" t="s">
        <v>322</v>
      </c>
      <c r="G75" s="614"/>
      <c r="H75" s="549"/>
      <c r="I75" s="383"/>
      <c r="J75" s="84" t="s">
        <v>333</v>
      </c>
      <c r="K75" s="84" t="s">
        <v>333</v>
      </c>
      <c r="L75" s="84" t="s">
        <v>333</v>
      </c>
      <c r="M75" s="84" t="s">
        <v>333</v>
      </c>
      <c r="N75" s="84" t="s">
        <v>333</v>
      </c>
      <c r="O75" s="84" t="s">
        <v>333</v>
      </c>
      <c r="P75" s="84" t="s">
        <v>333</v>
      </c>
      <c r="Q75" s="84" t="s">
        <v>333</v>
      </c>
      <c r="R75" s="383"/>
      <c r="S75" s="84" t="s">
        <v>333</v>
      </c>
      <c r="T75" s="84" t="s">
        <v>333</v>
      </c>
      <c r="U75" s="84" t="s">
        <v>333</v>
      </c>
      <c r="V75" s="84" t="s">
        <v>333</v>
      </c>
      <c r="W75" s="84">
        <v>0</v>
      </c>
      <c r="X75" s="84">
        <v>0</v>
      </c>
      <c r="Y75" s="84">
        <v>0</v>
      </c>
      <c r="Z75" s="84" t="s">
        <v>333</v>
      </c>
      <c r="AA75" s="84" t="s">
        <v>333</v>
      </c>
      <c r="AB75" s="84" t="s">
        <v>333</v>
      </c>
      <c r="AC75" s="385" t="s">
        <v>333</v>
      </c>
      <c r="AD75" s="85"/>
    </row>
    <row r="76" spans="1:30" s="83" customFormat="1" ht="11.25" customHeight="1" x14ac:dyDescent="0.3">
      <c r="A76" s="85"/>
      <c r="B76" s="591"/>
      <c r="C76" s="583"/>
      <c r="D76" s="584"/>
      <c r="E76" s="585"/>
      <c r="F76" s="398" t="s">
        <v>323</v>
      </c>
      <c r="G76" s="614"/>
      <c r="H76" s="549"/>
      <c r="I76" s="383"/>
      <c r="J76" s="84" t="s">
        <v>333</v>
      </c>
      <c r="K76" s="84" t="s">
        <v>333</v>
      </c>
      <c r="L76" s="84" t="s">
        <v>333</v>
      </c>
      <c r="M76" s="84" t="s">
        <v>333</v>
      </c>
      <c r="N76" s="84" t="s">
        <v>333</v>
      </c>
      <c r="O76" s="84" t="s">
        <v>333</v>
      </c>
      <c r="P76" s="84" t="s">
        <v>333</v>
      </c>
      <c r="Q76" s="84" t="s">
        <v>333</v>
      </c>
      <c r="R76" s="383"/>
      <c r="S76" s="84" t="s">
        <v>333</v>
      </c>
      <c r="T76" s="84" t="s">
        <v>333</v>
      </c>
      <c r="U76" s="84" t="s">
        <v>333</v>
      </c>
      <c r="V76" s="84" t="s">
        <v>333</v>
      </c>
      <c r="W76" s="84">
        <v>0</v>
      </c>
      <c r="X76" s="84">
        <v>0</v>
      </c>
      <c r="Y76" s="84">
        <v>0</v>
      </c>
      <c r="Z76" s="84" t="s">
        <v>333</v>
      </c>
      <c r="AA76" s="84" t="s">
        <v>333</v>
      </c>
      <c r="AB76" s="84" t="s">
        <v>333</v>
      </c>
      <c r="AC76" s="385" t="s">
        <v>333</v>
      </c>
      <c r="AD76" s="85"/>
    </row>
    <row r="77" spans="1:30" s="83" customFormat="1" ht="11.25" customHeight="1" x14ac:dyDescent="0.3">
      <c r="A77" s="85"/>
      <c r="B77" s="591"/>
      <c r="C77" s="583"/>
      <c r="D77" s="584"/>
      <c r="E77" s="585"/>
      <c r="F77" s="398" t="s">
        <v>324</v>
      </c>
      <c r="G77" s="614"/>
      <c r="H77" s="549"/>
      <c r="I77" s="383"/>
      <c r="J77" s="84" t="s">
        <v>333</v>
      </c>
      <c r="K77" s="84" t="s">
        <v>333</v>
      </c>
      <c r="L77" s="84" t="s">
        <v>333</v>
      </c>
      <c r="M77" s="84" t="s">
        <v>333</v>
      </c>
      <c r="N77" s="84" t="s">
        <v>333</v>
      </c>
      <c r="O77" s="84" t="s">
        <v>333</v>
      </c>
      <c r="P77" s="84" t="s">
        <v>333</v>
      </c>
      <c r="Q77" s="84" t="s">
        <v>333</v>
      </c>
      <c r="R77" s="383"/>
      <c r="S77" s="84" t="s">
        <v>333</v>
      </c>
      <c r="T77" s="84" t="s">
        <v>333</v>
      </c>
      <c r="U77" s="84" t="s">
        <v>333</v>
      </c>
      <c r="V77" s="84" t="s">
        <v>333</v>
      </c>
      <c r="W77" s="84">
        <v>0</v>
      </c>
      <c r="X77" s="84">
        <v>0</v>
      </c>
      <c r="Y77" s="84">
        <v>0</v>
      </c>
      <c r="Z77" s="84" t="s">
        <v>333</v>
      </c>
      <c r="AA77" s="84" t="s">
        <v>333</v>
      </c>
      <c r="AB77" s="84" t="s">
        <v>333</v>
      </c>
      <c r="AC77" s="385" t="s">
        <v>333</v>
      </c>
      <c r="AD77" s="85"/>
    </row>
    <row r="78" spans="1:30" s="83" customFormat="1" ht="11.25" customHeight="1" x14ac:dyDescent="0.3">
      <c r="A78" s="85"/>
      <c r="B78" s="591"/>
      <c r="C78" s="583"/>
      <c r="D78" s="584"/>
      <c r="E78" s="585"/>
      <c r="F78" s="398" t="s">
        <v>325</v>
      </c>
      <c r="G78" s="614"/>
      <c r="H78" s="549"/>
      <c r="I78" s="383"/>
      <c r="J78" s="84" t="s">
        <v>333</v>
      </c>
      <c r="K78" s="84" t="s">
        <v>333</v>
      </c>
      <c r="L78" s="84" t="s">
        <v>333</v>
      </c>
      <c r="M78" s="84" t="s">
        <v>333</v>
      </c>
      <c r="N78" s="84" t="s">
        <v>333</v>
      </c>
      <c r="O78" s="84" t="s">
        <v>333</v>
      </c>
      <c r="P78" s="84" t="s">
        <v>333</v>
      </c>
      <c r="Q78" s="84" t="s">
        <v>333</v>
      </c>
      <c r="R78" s="383"/>
      <c r="S78" s="84" t="s">
        <v>333</v>
      </c>
      <c r="T78" s="84" t="s">
        <v>333</v>
      </c>
      <c r="U78" s="84" t="s">
        <v>333</v>
      </c>
      <c r="V78" s="84" t="s">
        <v>333</v>
      </c>
      <c r="W78" s="84">
        <v>0</v>
      </c>
      <c r="X78" s="84">
        <v>0</v>
      </c>
      <c r="Y78" s="84">
        <v>0</v>
      </c>
      <c r="Z78" s="84" t="s">
        <v>333</v>
      </c>
      <c r="AA78" s="84" t="s">
        <v>333</v>
      </c>
      <c r="AB78" s="84" t="s">
        <v>333</v>
      </c>
      <c r="AC78" s="385" t="s">
        <v>333</v>
      </c>
      <c r="AD78" s="85"/>
    </row>
    <row r="79" spans="1:30" s="83" customFormat="1" ht="11.25" customHeight="1" x14ac:dyDescent="0.3">
      <c r="A79" s="85"/>
      <c r="B79" s="591"/>
      <c r="C79" s="583"/>
      <c r="D79" s="584"/>
      <c r="E79" s="585"/>
      <c r="F79" s="398" t="s">
        <v>326</v>
      </c>
      <c r="G79" s="614"/>
      <c r="H79" s="549"/>
      <c r="I79" s="383"/>
      <c r="J79" s="84" t="s">
        <v>333</v>
      </c>
      <c r="K79" s="84" t="s">
        <v>333</v>
      </c>
      <c r="L79" s="84" t="s">
        <v>333</v>
      </c>
      <c r="M79" s="84" t="s">
        <v>333</v>
      </c>
      <c r="N79" s="84" t="s">
        <v>333</v>
      </c>
      <c r="O79" s="84" t="s">
        <v>333</v>
      </c>
      <c r="P79" s="84" t="s">
        <v>333</v>
      </c>
      <c r="Q79" s="84" t="s">
        <v>333</v>
      </c>
      <c r="R79" s="383"/>
      <c r="S79" s="84" t="s">
        <v>333</v>
      </c>
      <c r="T79" s="84" t="s">
        <v>333</v>
      </c>
      <c r="U79" s="84" t="s">
        <v>333</v>
      </c>
      <c r="V79" s="84" t="s">
        <v>333</v>
      </c>
      <c r="W79" s="84">
        <v>0</v>
      </c>
      <c r="X79" s="84">
        <v>0</v>
      </c>
      <c r="Y79" s="84">
        <v>0</v>
      </c>
      <c r="Z79" s="84" t="s">
        <v>333</v>
      </c>
      <c r="AA79" s="84" t="s">
        <v>333</v>
      </c>
      <c r="AB79" s="84" t="s">
        <v>333</v>
      </c>
      <c r="AC79" s="385" t="s">
        <v>333</v>
      </c>
      <c r="AD79" s="85"/>
    </row>
    <row r="80" spans="1:30" s="83" customFormat="1" ht="11.25" customHeight="1" x14ac:dyDescent="0.3">
      <c r="A80" s="85"/>
      <c r="B80" s="591"/>
      <c r="C80" s="583"/>
      <c r="D80" s="584"/>
      <c r="E80" s="585"/>
      <c r="F80" s="398" t="s">
        <v>327</v>
      </c>
      <c r="G80" s="614"/>
      <c r="H80" s="549"/>
      <c r="I80" s="383"/>
      <c r="J80" s="84" t="s">
        <v>333</v>
      </c>
      <c r="K80" s="84" t="s">
        <v>333</v>
      </c>
      <c r="L80" s="84" t="s">
        <v>333</v>
      </c>
      <c r="M80" s="84" t="s">
        <v>333</v>
      </c>
      <c r="N80" s="84" t="s">
        <v>333</v>
      </c>
      <c r="O80" s="84" t="s">
        <v>333</v>
      </c>
      <c r="P80" s="84" t="s">
        <v>333</v>
      </c>
      <c r="Q80" s="84" t="s">
        <v>333</v>
      </c>
      <c r="R80" s="383"/>
      <c r="S80" s="84" t="s">
        <v>333</v>
      </c>
      <c r="T80" s="84" t="s">
        <v>333</v>
      </c>
      <c r="U80" s="84" t="s">
        <v>333</v>
      </c>
      <c r="V80" s="84" t="s">
        <v>333</v>
      </c>
      <c r="W80" s="84">
        <v>0</v>
      </c>
      <c r="X80" s="84">
        <v>0</v>
      </c>
      <c r="Y80" s="84">
        <v>0</v>
      </c>
      <c r="Z80" s="84" t="s">
        <v>333</v>
      </c>
      <c r="AA80" s="84" t="s">
        <v>333</v>
      </c>
      <c r="AB80" s="84" t="s">
        <v>333</v>
      </c>
      <c r="AC80" s="385" t="s">
        <v>333</v>
      </c>
      <c r="AD80" s="85"/>
    </row>
    <row r="81" spans="1:30" s="83" customFormat="1" ht="11.25" customHeight="1" x14ac:dyDescent="0.3">
      <c r="A81" s="85"/>
      <c r="B81" s="591"/>
      <c r="C81" s="583"/>
      <c r="D81" s="584"/>
      <c r="E81" s="585"/>
      <c r="F81" s="398" t="s">
        <v>328</v>
      </c>
      <c r="G81" s="614"/>
      <c r="H81" s="549"/>
      <c r="I81" s="383"/>
      <c r="J81" s="84" t="s">
        <v>333</v>
      </c>
      <c r="K81" s="84" t="s">
        <v>333</v>
      </c>
      <c r="L81" s="84" t="s">
        <v>333</v>
      </c>
      <c r="M81" s="84" t="s">
        <v>333</v>
      </c>
      <c r="N81" s="84" t="s">
        <v>333</v>
      </c>
      <c r="O81" s="84" t="s">
        <v>333</v>
      </c>
      <c r="P81" s="84" t="s">
        <v>333</v>
      </c>
      <c r="Q81" s="84" t="s">
        <v>333</v>
      </c>
      <c r="R81" s="383"/>
      <c r="S81" s="84" t="s">
        <v>333</v>
      </c>
      <c r="T81" s="84" t="s">
        <v>333</v>
      </c>
      <c r="U81" s="84" t="s">
        <v>333</v>
      </c>
      <c r="V81" s="84" t="s">
        <v>333</v>
      </c>
      <c r="W81" s="84">
        <v>0</v>
      </c>
      <c r="X81" s="84">
        <v>0</v>
      </c>
      <c r="Y81" s="84">
        <v>0</v>
      </c>
      <c r="Z81" s="84" t="s">
        <v>333</v>
      </c>
      <c r="AA81" s="84" t="s">
        <v>333</v>
      </c>
      <c r="AB81" s="84" t="s">
        <v>333</v>
      </c>
      <c r="AC81" s="385" t="s">
        <v>333</v>
      </c>
      <c r="AD81" s="85"/>
    </row>
    <row r="82" spans="1:30" s="83" customFormat="1" ht="11.25" customHeight="1" x14ac:dyDescent="0.3">
      <c r="A82" s="85"/>
      <c r="B82" s="591"/>
      <c r="C82" s="583"/>
      <c r="D82" s="584"/>
      <c r="E82" s="585"/>
      <c r="F82" s="398" t="s">
        <v>329</v>
      </c>
      <c r="G82" s="614"/>
      <c r="H82" s="549"/>
      <c r="I82" s="383"/>
      <c r="J82" s="84" t="s">
        <v>333</v>
      </c>
      <c r="K82" s="84" t="s">
        <v>333</v>
      </c>
      <c r="L82" s="84" t="s">
        <v>333</v>
      </c>
      <c r="M82" s="84" t="s">
        <v>333</v>
      </c>
      <c r="N82" s="84" t="s">
        <v>333</v>
      </c>
      <c r="O82" s="84" t="s">
        <v>333</v>
      </c>
      <c r="P82" s="84" t="s">
        <v>333</v>
      </c>
      <c r="Q82" s="84" t="s">
        <v>333</v>
      </c>
      <c r="R82" s="383"/>
      <c r="S82" s="84" t="s">
        <v>333</v>
      </c>
      <c r="T82" s="84" t="s">
        <v>333</v>
      </c>
      <c r="U82" s="84" t="s">
        <v>333</v>
      </c>
      <c r="V82" s="84" t="s">
        <v>333</v>
      </c>
      <c r="W82" s="84">
        <v>0</v>
      </c>
      <c r="X82" s="84">
        <v>0</v>
      </c>
      <c r="Y82" s="84">
        <v>0</v>
      </c>
      <c r="Z82" s="84" t="s">
        <v>333</v>
      </c>
      <c r="AA82" s="84" t="s">
        <v>333</v>
      </c>
      <c r="AB82" s="84" t="s">
        <v>333</v>
      </c>
      <c r="AC82" s="385" t="s">
        <v>333</v>
      </c>
      <c r="AD82" s="85"/>
    </row>
    <row r="83" spans="1:30" s="83" customFormat="1" ht="12.4" customHeight="1" x14ac:dyDescent="0.3">
      <c r="A83" s="85"/>
      <c r="B83" s="591"/>
      <c r="C83" s="583" t="s">
        <v>477</v>
      </c>
      <c r="D83" s="584" t="s">
        <v>581</v>
      </c>
      <c r="E83" s="585" t="s">
        <v>586</v>
      </c>
      <c r="F83" s="398" t="s">
        <v>315</v>
      </c>
      <c r="G83" s="614"/>
      <c r="H83" s="549"/>
      <c r="I83" s="383"/>
      <c r="J83" s="84" t="s">
        <v>333</v>
      </c>
      <c r="K83" s="84" t="s">
        <v>333</v>
      </c>
      <c r="L83" s="84" t="s">
        <v>333</v>
      </c>
      <c r="M83" s="84" t="s">
        <v>333</v>
      </c>
      <c r="N83" s="84" t="s">
        <v>333</v>
      </c>
      <c r="O83" s="84" t="s">
        <v>333</v>
      </c>
      <c r="P83" s="84" t="s">
        <v>333</v>
      </c>
      <c r="Q83" s="84" t="s">
        <v>333</v>
      </c>
      <c r="R83" s="383"/>
      <c r="S83" s="84" t="s">
        <v>333</v>
      </c>
      <c r="T83" s="84" t="s">
        <v>333</v>
      </c>
      <c r="U83" s="84" t="s">
        <v>333</v>
      </c>
      <c r="V83" s="84" t="s">
        <v>333</v>
      </c>
      <c r="W83" s="84">
        <v>0</v>
      </c>
      <c r="X83" s="84">
        <v>0</v>
      </c>
      <c r="Y83" s="84">
        <v>0</v>
      </c>
      <c r="Z83" s="84" t="s">
        <v>333</v>
      </c>
      <c r="AA83" s="84" t="s">
        <v>333</v>
      </c>
      <c r="AB83" s="84" t="s">
        <v>333</v>
      </c>
      <c r="AC83" s="385" t="s">
        <v>333</v>
      </c>
      <c r="AD83" s="85"/>
    </row>
    <row r="84" spans="1:30" s="83" customFormat="1" ht="11.25" customHeight="1" x14ac:dyDescent="0.3">
      <c r="A84" s="85"/>
      <c r="B84" s="591"/>
      <c r="C84" s="583"/>
      <c r="D84" s="584"/>
      <c r="E84" s="585"/>
      <c r="F84" s="398" t="s">
        <v>317</v>
      </c>
      <c r="G84" s="614"/>
      <c r="H84" s="549"/>
      <c r="I84" s="383"/>
      <c r="J84" s="84" t="s">
        <v>333</v>
      </c>
      <c r="K84" s="84" t="s">
        <v>333</v>
      </c>
      <c r="L84" s="84" t="s">
        <v>333</v>
      </c>
      <c r="M84" s="84" t="s">
        <v>333</v>
      </c>
      <c r="N84" s="84" t="s">
        <v>333</v>
      </c>
      <c r="O84" s="84" t="s">
        <v>333</v>
      </c>
      <c r="P84" s="84" t="s">
        <v>333</v>
      </c>
      <c r="Q84" s="84" t="s">
        <v>333</v>
      </c>
      <c r="R84" s="383"/>
      <c r="S84" s="84" t="s">
        <v>333</v>
      </c>
      <c r="T84" s="84" t="s">
        <v>333</v>
      </c>
      <c r="U84" s="84" t="s">
        <v>333</v>
      </c>
      <c r="V84" s="84" t="s">
        <v>333</v>
      </c>
      <c r="W84" s="84">
        <v>0</v>
      </c>
      <c r="X84" s="84">
        <v>0</v>
      </c>
      <c r="Y84" s="84">
        <v>0</v>
      </c>
      <c r="Z84" s="84" t="s">
        <v>333</v>
      </c>
      <c r="AA84" s="84" t="s">
        <v>333</v>
      </c>
      <c r="AB84" s="84" t="s">
        <v>333</v>
      </c>
      <c r="AC84" s="385" t="s">
        <v>333</v>
      </c>
      <c r="AD84" s="85"/>
    </row>
    <row r="85" spans="1:30" s="83" customFormat="1" ht="11.25" customHeight="1" x14ac:dyDescent="0.3">
      <c r="A85" s="85"/>
      <c r="B85" s="591"/>
      <c r="C85" s="583"/>
      <c r="D85" s="584"/>
      <c r="E85" s="585"/>
      <c r="F85" s="398" t="s">
        <v>318</v>
      </c>
      <c r="G85" s="614"/>
      <c r="H85" s="549"/>
      <c r="I85" s="383"/>
      <c r="J85" s="84" t="s">
        <v>333</v>
      </c>
      <c r="K85" s="84" t="s">
        <v>333</v>
      </c>
      <c r="L85" s="84" t="s">
        <v>333</v>
      </c>
      <c r="M85" s="84" t="s">
        <v>333</v>
      </c>
      <c r="N85" s="84" t="s">
        <v>333</v>
      </c>
      <c r="O85" s="84" t="s">
        <v>333</v>
      </c>
      <c r="P85" s="84" t="s">
        <v>333</v>
      </c>
      <c r="Q85" s="84" t="s">
        <v>333</v>
      </c>
      <c r="R85" s="383"/>
      <c r="S85" s="84" t="s">
        <v>333</v>
      </c>
      <c r="T85" s="84" t="s">
        <v>333</v>
      </c>
      <c r="U85" s="84" t="s">
        <v>333</v>
      </c>
      <c r="V85" s="84" t="s">
        <v>333</v>
      </c>
      <c r="W85" s="84">
        <v>0</v>
      </c>
      <c r="X85" s="84">
        <v>0</v>
      </c>
      <c r="Y85" s="84">
        <v>0</v>
      </c>
      <c r="Z85" s="84" t="s">
        <v>333</v>
      </c>
      <c r="AA85" s="84" t="s">
        <v>333</v>
      </c>
      <c r="AB85" s="84" t="s">
        <v>333</v>
      </c>
      <c r="AC85" s="385" t="s">
        <v>333</v>
      </c>
      <c r="AD85" s="85"/>
    </row>
    <row r="86" spans="1:30" s="83" customFormat="1" ht="11.25" customHeight="1" x14ac:dyDescent="0.3">
      <c r="A86" s="85"/>
      <c r="B86" s="591"/>
      <c r="C86" s="583"/>
      <c r="D86" s="584"/>
      <c r="E86" s="585"/>
      <c r="F86" s="398" t="s">
        <v>319</v>
      </c>
      <c r="G86" s="614"/>
      <c r="H86" s="549"/>
      <c r="I86" s="383"/>
      <c r="J86" s="84" t="s">
        <v>333</v>
      </c>
      <c r="K86" s="84" t="s">
        <v>333</v>
      </c>
      <c r="L86" s="84" t="s">
        <v>333</v>
      </c>
      <c r="M86" s="84" t="s">
        <v>333</v>
      </c>
      <c r="N86" s="84" t="s">
        <v>333</v>
      </c>
      <c r="O86" s="84" t="s">
        <v>333</v>
      </c>
      <c r="P86" s="84" t="s">
        <v>333</v>
      </c>
      <c r="Q86" s="84" t="s">
        <v>333</v>
      </c>
      <c r="R86" s="383"/>
      <c r="S86" s="84" t="s">
        <v>333</v>
      </c>
      <c r="T86" s="84" t="s">
        <v>333</v>
      </c>
      <c r="U86" s="84" t="s">
        <v>333</v>
      </c>
      <c r="V86" s="84" t="s">
        <v>333</v>
      </c>
      <c r="W86" s="84">
        <v>0</v>
      </c>
      <c r="X86" s="84">
        <v>0</v>
      </c>
      <c r="Y86" s="84">
        <v>0</v>
      </c>
      <c r="Z86" s="84" t="s">
        <v>333</v>
      </c>
      <c r="AA86" s="84" t="s">
        <v>333</v>
      </c>
      <c r="AB86" s="84" t="s">
        <v>333</v>
      </c>
      <c r="AC86" s="385" t="s">
        <v>333</v>
      </c>
      <c r="AD86" s="85"/>
    </row>
    <row r="87" spans="1:30" s="83" customFormat="1" ht="11.25" customHeight="1" x14ac:dyDescent="0.3">
      <c r="A87" s="85"/>
      <c r="B87" s="591"/>
      <c r="C87" s="583"/>
      <c r="D87" s="584"/>
      <c r="E87" s="585"/>
      <c r="F87" s="398" t="s">
        <v>320</v>
      </c>
      <c r="G87" s="614"/>
      <c r="H87" s="549"/>
      <c r="I87" s="383"/>
      <c r="J87" s="84" t="s">
        <v>333</v>
      </c>
      <c r="K87" s="84" t="s">
        <v>333</v>
      </c>
      <c r="L87" s="84" t="s">
        <v>333</v>
      </c>
      <c r="M87" s="84" t="s">
        <v>333</v>
      </c>
      <c r="N87" s="84" t="s">
        <v>333</v>
      </c>
      <c r="O87" s="84" t="s">
        <v>333</v>
      </c>
      <c r="P87" s="84" t="s">
        <v>333</v>
      </c>
      <c r="Q87" s="84" t="s">
        <v>333</v>
      </c>
      <c r="R87" s="383"/>
      <c r="S87" s="84" t="s">
        <v>333</v>
      </c>
      <c r="T87" s="84" t="s">
        <v>333</v>
      </c>
      <c r="U87" s="84" t="s">
        <v>333</v>
      </c>
      <c r="V87" s="84" t="s">
        <v>333</v>
      </c>
      <c r="W87" s="84">
        <v>0</v>
      </c>
      <c r="X87" s="84">
        <v>0</v>
      </c>
      <c r="Y87" s="84">
        <v>0</v>
      </c>
      <c r="Z87" s="84" t="s">
        <v>333</v>
      </c>
      <c r="AA87" s="84" t="s">
        <v>333</v>
      </c>
      <c r="AB87" s="84" t="s">
        <v>333</v>
      </c>
      <c r="AC87" s="385" t="s">
        <v>333</v>
      </c>
      <c r="AD87" s="85"/>
    </row>
    <row r="88" spans="1:30" s="83" customFormat="1" ht="11.25" customHeight="1" x14ac:dyDescent="0.3">
      <c r="A88" s="85"/>
      <c r="B88" s="591"/>
      <c r="C88" s="583"/>
      <c r="D88" s="584"/>
      <c r="E88" s="585"/>
      <c r="F88" s="398" t="s">
        <v>321</v>
      </c>
      <c r="G88" s="614"/>
      <c r="H88" s="549"/>
      <c r="I88" s="383"/>
      <c r="J88" s="84" t="s">
        <v>333</v>
      </c>
      <c r="K88" s="84" t="s">
        <v>333</v>
      </c>
      <c r="L88" s="84" t="s">
        <v>333</v>
      </c>
      <c r="M88" s="84" t="s">
        <v>333</v>
      </c>
      <c r="N88" s="84" t="s">
        <v>333</v>
      </c>
      <c r="O88" s="84" t="s">
        <v>333</v>
      </c>
      <c r="P88" s="84" t="s">
        <v>333</v>
      </c>
      <c r="Q88" s="84" t="s">
        <v>333</v>
      </c>
      <c r="R88" s="383"/>
      <c r="S88" s="84" t="s">
        <v>333</v>
      </c>
      <c r="T88" s="84" t="s">
        <v>333</v>
      </c>
      <c r="U88" s="84" t="s">
        <v>333</v>
      </c>
      <c r="V88" s="84" t="s">
        <v>333</v>
      </c>
      <c r="W88" s="84">
        <v>0</v>
      </c>
      <c r="X88" s="84">
        <v>0</v>
      </c>
      <c r="Y88" s="84">
        <v>0</v>
      </c>
      <c r="Z88" s="84" t="s">
        <v>333</v>
      </c>
      <c r="AA88" s="84" t="s">
        <v>333</v>
      </c>
      <c r="AB88" s="84" t="s">
        <v>333</v>
      </c>
      <c r="AC88" s="385" t="s">
        <v>333</v>
      </c>
      <c r="AD88" s="85"/>
    </row>
    <row r="89" spans="1:30" s="83" customFormat="1" ht="11.25" customHeight="1" x14ac:dyDescent="0.3">
      <c r="A89" s="85"/>
      <c r="B89" s="591"/>
      <c r="C89" s="583"/>
      <c r="D89" s="584"/>
      <c r="E89" s="585"/>
      <c r="F89" s="398" t="s">
        <v>322</v>
      </c>
      <c r="G89" s="614"/>
      <c r="H89" s="549"/>
      <c r="I89" s="383"/>
      <c r="J89" s="84" t="s">
        <v>333</v>
      </c>
      <c r="K89" s="84" t="s">
        <v>333</v>
      </c>
      <c r="L89" s="84" t="s">
        <v>333</v>
      </c>
      <c r="M89" s="84" t="s">
        <v>333</v>
      </c>
      <c r="N89" s="84" t="s">
        <v>333</v>
      </c>
      <c r="O89" s="84" t="s">
        <v>333</v>
      </c>
      <c r="P89" s="84" t="s">
        <v>333</v>
      </c>
      <c r="Q89" s="84" t="s">
        <v>333</v>
      </c>
      <c r="R89" s="383"/>
      <c r="S89" s="84" t="s">
        <v>333</v>
      </c>
      <c r="T89" s="84" t="s">
        <v>333</v>
      </c>
      <c r="U89" s="84" t="s">
        <v>333</v>
      </c>
      <c r="V89" s="84" t="s">
        <v>333</v>
      </c>
      <c r="W89" s="84">
        <v>0</v>
      </c>
      <c r="X89" s="84">
        <v>0</v>
      </c>
      <c r="Y89" s="84">
        <v>0</v>
      </c>
      <c r="Z89" s="84" t="s">
        <v>333</v>
      </c>
      <c r="AA89" s="84" t="s">
        <v>333</v>
      </c>
      <c r="AB89" s="84" t="s">
        <v>333</v>
      </c>
      <c r="AC89" s="385" t="s">
        <v>333</v>
      </c>
      <c r="AD89" s="85"/>
    </row>
    <row r="90" spans="1:30" s="83" customFormat="1" ht="11.25" customHeight="1" x14ac:dyDescent="0.3">
      <c r="A90" s="85"/>
      <c r="B90" s="591"/>
      <c r="C90" s="583"/>
      <c r="D90" s="584"/>
      <c r="E90" s="585"/>
      <c r="F90" s="398" t="s">
        <v>323</v>
      </c>
      <c r="G90" s="614"/>
      <c r="H90" s="549"/>
      <c r="I90" s="383"/>
      <c r="J90" s="84" t="s">
        <v>333</v>
      </c>
      <c r="K90" s="84" t="s">
        <v>333</v>
      </c>
      <c r="L90" s="84" t="s">
        <v>333</v>
      </c>
      <c r="M90" s="84" t="s">
        <v>333</v>
      </c>
      <c r="N90" s="84" t="s">
        <v>333</v>
      </c>
      <c r="O90" s="84" t="s">
        <v>333</v>
      </c>
      <c r="P90" s="84" t="s">
        <v>333</v>
      </c>
      <c r="Q90" s="84" t="s">
        <v>333</v>
      </c>
      <c r="R90" s="383"/>
      <c r="S90" s="84" t="s">
        <v>333</v>
      </c>
      <c r="T90" s="84" t="s">
        <v>333</v>
      </c>
      <c r="U90" s="84" t="s">
        <v>333</v>
      </c>
      <c r="V90" s="84" t="s">
        <v>333</v>
      </c>
      <c r="W90" s="84">
        <v>0</v>
      </c>
      <c r="X90" s="84">
        <v>0</v>
      </c>
      <c r="Y90" s="84">
        <v>0</v>
      </c>
      <c r="Z90" s="84" t="s">
        <v>333</v>
      </c>
      <c r="AA90" s="84" t="s">
        <v>333</v>
      </c>
      <c r="AB90" s="84" t="s">
        <v>333</v>
      </c>
      <c r="AC90" s="385" t="s">
        <v>333</v>
      </c>
      <c r="AD90" s="85"/>
    </row>
    <row r="91" spans="1:30" s="83" customFormat="1" ht="11.25" customHeight="1" x14ac:dyDescent="0.3">
      <c r="A91" s="85"/>
      <c r="B91" s="591"/>
      <c r="C91" s="583"/>
      <c r="D91" s="584"/>
      <c r="E91" s="585"/>
      <c r="F91" s="398" t="s">
        <v>324</v>
      </c>
      <c r="G91" s="614"/>
      <c r="H91" s="549"/>
      <c r="I91" s="383"/>
      <c r="J91" s="84" t="s">
        <v>333</v>
      </c>
      <c r="K91" s="84" t="s">
        <v>333</v>
      </c>
      <c r="L91" s="84" t="s">
        <v>333</v>
      </c>
      <c r="M91" s="84" t="s">
        <v>333</v>
      </c>
      <c r="N91" s="84" t="s">
        <v>333</v>
      </c>
      <c r="O91" s="84" t="s">
        <v>333</v>
      </c>
      <c r="P91" s="84" t="s">
        <v>333</v>
      </c>
      <c r="Q91" s="84" t="s">
        <v>333</v>
      </c>
      <c r="R91" s="383"/>
      <c r="S91" s="84" t="s">
        <v>333</v>
      </c>
      <c r="T91" s="84" t="s">
        <v>333</v>
      </c>
      <c r="U91" s="84" t="s">
        <v>333</v>
      </c>
      <c r="V91" s="84" t="s">
        <v>333</v>
      </c>
      <c r="W91" s="84">
        <v>0</v>
      </c>
      <c r="X91" s="84">
        <v>0</v>
      </c>
      <c r="Y91" s="84">
        <v>0</v>
      </c>
      <c r="Z91" s="84" t="s">
        <v>333</v>
      </c>
      <c r="AA91" s="84" t="s">
        <v>333</v>
      </c>
      <c r="AB91" s="84" t="s">
        <v>333</v>
      </c>
      <c r="AC91" s="385" t="s">
        <v>333</v>
      </c>
      <c r="AD91" s="85"/>
    </row>
    <row r="92" spans="1:30" s="83" customFormat="1" ht="11.25" customHeight="1" x14ac:dyDescent="0.3">
      <c r="A92" s="85"/>
      <c r="B92" s="591"/>
      <c r="C92" s="583"/>
      <c r="D92" s="584"/>
      <c r="E92" s="585"/>
      <c r="F92" s="398" t="s">
        <v>325</v>
      </c>
      <c r="G92" s="614"/>
      <c r="H92" s="549"/>
      <c r="I92" s="383"/>
      <c r="J92" s="84" t="s">
        <v>333</v>
      </c>
      <c r="K92" s="84" t="s">
        <v>333</v>
      </c>
      <c r="L92" s="84" t="s">
        <v>333</v>
      </c>
      <c r="M92" s="84" t="s">
        <v>333</v>
      </c>
      <c r="N92" s="84" t="s">
        <v>333</v>
      </c>
      <c r="O92" s="84" t="s">
        <v>333</v>
      </c>
      <c r="P92" s="84" t="s">
        <v>333</v>
      </c>
      <c r="Q92" s="84" t="s">
        <v>333</v>
      </c>
      <c r="R92" s="383"/>
      <c r="S92" s="84" t="s">
        <v>333</v>
      </c>
      <c r="T92" s="84" t="s">
        <v>333</v>
      </c>
      <c r="U92" s="84" t="s">
        <v>333</v>
      </c>
      <c r="V92" s="84" t="s">
        <v>333</v>
      </c>
      <c r="W92" s="84">
        <v>0</v>
      </c>
      <c r="X92" s="84">
        <v>0</v>
      </c>
      <c r="Y92" s="84">
        <v>0</v>
      </c>
      <c r="Z92" s="84" t="s">
        <v>333</v>
      </c>
      <c r="AA92" s="84" t="s">
        <v>333</v>
      </c>
      <c r="AB92" s="84" t="s">
        <v>333</v>
      </c>
      <c r="AC92" s="385" t="s">
        <v>333</v>
      </c>
      <c r="AD92" s="85"/>
    </row>
    <row r="93" spans="1:30" s="83" customFormat="1" ht="11.25" customHeight="1" x14ac:dyDescent="0.3">
      <c r="A93" s="85"/>
      <c r="B93" s="591"/>
      <c r="C93" s="583"/>
      <c r="D93" s="584"/>
      <c r="E93" s="585"/>
      <c r="F93" s="398" t="s">
        <v>326</v>
      </c>
      <c r="G93" s="614"/>
      <c r="H93" s="549"/>
      <c r="I93" s="383"/>
      <c r="J93" s="84" t="s">
        <v>333</v>
      </c>
      <c r="K93" s="84" t="s">
        <v>333</v>
      </c>
      <c r="L93" s="84" t="s">
        <v>333</v>
      </c>
      <c r="M93" s="84" t="s">
        <v>333</v>
      </c>
      <c r="N93" s="84" t="s">
        <v>333</v>
      </c>
      <c r="O93" s="84" t="s">
        <v>333</v>
      </c>
      <c r="P93" s="84" t="s">
        <v>333</v>
      </c>
      <c r="Q93" s="84" t="s">
        <v>333</v>
      </c>
      <c r="R93" s="383"/>
      <c r="S93" s="84" t="s">
        <v>333</v>
      </c>
      <c r="T93" s="84" t="s">
        <v>333</v>
      </c>
      <c r="U93" s="84" t="s">
        <v>333</v>
      </c>
      <c r="V93" s="84" t="s">
        <v>333</v>
      </c>
      <c r="W93" s="84">
        <v>0</v>
      </c>
      <c r="X93" s="84">
        <v>0</v>
      </c>
      <c r="Y93" s="84">
        <v>0</v>
      </c>
      <c r="Z93" s="84" t="s">
        <v>333</v>
      </c>
      <c r="AA93" s="84" t="s">
        <v>333</v>
      </c>
      <c r="AB93" s="84" t="s">
        <v>333</v>
      </c>
      <c r="AC93" s="385" t="s">
        <v>333</v>
      </c>
      <c r="AD93" s="85"/>
    </row>
    <row r="94" spans="1:30" s="83" customFormat="1" ht="11.25" customHeight="1" x14ac:dyDescent="0.3">
      <c r="A94" s="85"/>
      <c r="B94" s="591"/>
      <c r="C94" s="583"/>
      <c r="D94" s="584"/>
      <c r="E94" s="585"/>
      <c r="F94" s="398" t="s">
        <v>327</v>
      </c>
      <c r="G94" s="614"/>
      <c r="H94" s="549"/>
      <c r="I94" s="383"/>
      <c r="J94" s="84" t="s">
        <v>333</v>
      </c>
      <c r="K94" s="84" t="s">
        <v>333</v>
      </c>
      <c r="L94" s="84" t="s">
        <v>333</v>
      </c>
      <c r="M94" s="84" t="s">
        <v>333</v>
      </c>
      <c r="N94" s="84" t="s">
        <v>333</v>
      </c>
      <c r="O94" s="84" t="s">
        <v>333</v>
      </c>
      <c r="P94" s="84" t="s">
        <v>333</v>
      </c>
      <c r="Q94" s="84" t="s">
        <v>333</v>
      </c>
      <c r="R94" s="383"/>
      <c r="S94" s="84" t="s">
        <v>333</v>
      </c>
      <c r="T94" s="84" t="s">
        <v>333</v>
      </c>
      <c r="U94" s="84" t="s">
        <v>333</v>
      </c>
      <c r="V94" s="84" t="s">
        <v>333</v>
      </c>
      <c r="W94" s="84">
        <v>0</v>
      </c>
      <c r="X94" s="84">
        <v>0</v>
      </c>
      <c r="Y94" s="84">
        <v>0</v>
      </c>
      <c r="Z94" s="84" t="s">
        <v>333</v>
      </c>
      <c r="AA94" s="84" t="s">
        <v>333</v>
      </c>
      <c r="AB94" s="84" t="s">
        <v>333</v>
      </c>
      <c r="AC94" s="385" t="s">
        <v>333</v>
      </c>
      <c r="AD94" s="85"/>
    </row>
    <row r="95" spans="1:30" s="83" customFormat="1" ht="11.25" customHeight="1" x14ac:dyDescent="0.3">
      <c r="A95" s="85"/>
      <c r="B95" s="591"/>
      <c r="C95" s="583"/>
      <c r="D95" s="584"/>
      <c r="E95" s="585"/>
      <c r="F95" s="398" t="s">
        <v>328</v>
      </c>
      <c r="G95" s="614"/>
      <c r="H95" s="549"/>
      <c r="I95" s="383"/>
      <c r="J95" s="84" t="s">
        <v>333</v>
      </c>
      <c r="K95" s="84" t="s">
        <v>333</v>
      </c>
      <c r="L95" s="84" t="s">
        <v>333</v>
      </c>
      <c r="M95" s="84" t="s">
        <v>333</v>
      </c>
      <c r="N95" s="84" t="s">
        <v>333</v>
      </c>
      <c r="O95" s="84" t="s">
        <v>333</v>
      </c>
      <c r="P95" s="84" t="s">
        <v>333</v>
      </c>
      <c r="Q95" s="84" t="s">
        <v>333</v>
      </c>
      <c r="R95" s="383"/>
      <c r="S95" s="84" t="s">
        <v>333</v>
      </c>
      <c r="T95" s="84" t="s">
        <v>333</v>
      </c>
      <c r="U95" s="84" t="s">
        <v>333</v>
      </c>
      <c r="V95" s="84" t="s">
        <v>333</v>
      </c>
      <c r="W95" s="84">
        <v>0</v>
      </c>
      <c r="X95" s="84">
        <v>0</v>
      </c>
      <c r="Y95" s="84">
        <v>0</v>
      </c>
      <c r="Z95" s="84" t="s">
        <v>333</v>
      </c>
      <c r="AA95" s="84" t="s">
        <v>333</v>
      </c>
      <c r="AB95" s="84" t="s">
        <v>333</v>
      </c>
      <c r="AC95" s="385" t="s">
        <v>333</v>
      </c>
      <c r="AD95" s="85"/>
    </row>
    <row r="96" spans="1:30" s="83" customFormat="1" ht="11.25" customHeight="1" thickBot="1" x14ac:dyDescent="0.35">
      <c r="A96" s="85"/>
      <c r="B96" s="591"/>
      <c r="C96" s="586"/>
      <c r="D96" s="594"/>
      <c r="E96" s="595"/>
      <c r="F96" s="399" t="s">
        <v>329</v>
      </c>
      <c r="G96" s="614"/>
      <c r="H96" s="549"/>
      <c r="I96" s="383"/>
      <c r="J96" s="84" t="s">
        <v>333</v>
      </c>
      <c r="K96" s="84" t="s">
        <v>333</v>
      </c>
      <c r="L96" s="84" t="s">
        <v>333</v>
      </c>
      <c r="M96" s="84" t="s">
        <v>333</v>
      </c>
      <c r="N96" s="84" t="s">
        <v>333</v>
      </c>
      <c r="O96" s="84" t="s">
        <v>333</v>
      </c>
      <c r="P96" s="84" t="s">
        <v>333</v>
      </c>
      <c r="Q96" s="84" t="s">
        <v>333</v>
      </c>
      <c r="R96" s="383"/>
      <c r="S96" s="84" t="s">
        <v>333</v>
      </c>
      <c r="T96" s="84" t="s">
        <v>333</v>
      </c>
      <c r="U96" s="84" t="s">
        <v>333</v>
      </c>
      <c r="V96" s="84" t="s">
        <v>333</v>
      </c>
      <c r="W96" s="84">
        <v>0</v>
      </c>
      <c r="X96" s="84">
        <v>0</v>
      </c>
      <c r="Y96" s="84">
        <v>0</v>
      </c>
      <c r="Z96" s="84" t="s">
        <v>333</v>
      </c>
      <c r="AA96" s="84" t="s">
        <v>333</v>
      </c>
      <c r="AB96" s="84" t="s">
        <v>333</v>
      </c>
      <c r="AC96" s="385" t="s">
        <v>333</v>
      </c>
      <c r="AD96" s="85"/>
    </row>
    <row r="97" spans="1:30" s="83" customFormat="1" ht="11.25" customHeight="1" x14ac:dyDescent="0.3">
      <c r="A97" s="85"/>
      <c r="B97" s="591"/>
      <c r="C97" s="593" t="s">
        <v>588</v>
      </c>
      <c r="D97" s="588" t="s">
        <v>585</v>
      </c>
      <c r="E97" s="589" t="s">
        <v>290</v>
      </c>
      <c r="F97" s="397" t="s">
        <v>315</v>
      </c>
      <c r="G97" s="614"/>
      <c r="H97" s="549"/>
      <c r="I97" s="383"/>
      <c r="J97" s="84" t="s">
        <v>333</v>
      </c>
      <c r="K97" s="84" t="s">
        <v>333</v>
      </c>
      <c r="L97" s="84" t="s">
        <v>333</v>
      </c>
      <c r="M97" s="84" t="s">
        <v>333</v>
      </c>
      <c r="N97" s="84" t="s">
        <v>333</v>
      </c>
      <c r="O97" s="84" t="s">
        <v>333</v>
      </c>
      <c r="P97" s="84" t="s">
        <v>333</v>
      </c>
      <c r="Q97" s="84" t="s">
        <v>333</v>
      </c>
      <c r="R97" s="383"/>
      <c r="S97" s="84" t="s">
        <v>333</v>
      </c>
      <c r="T97" s="84" t="s">
        <v>333</v>
      </c>
      <c r="U97" s="84" t="s">
        <v>333</v>
      </c>
      <c r="V97" s="84" t="s">
        <v>333</v>
      </c>
      <c r="W97" s="84">
        <v>0</v>
      </c>
      <c r="X97" s="84">
        <v>1.4870742269298105</v>
      </c>
      <c r="Y97" s="84">
        <v>0.70457099735818829</v>
      </c>
      <c r="Z97" s="84" t="s">
        <v>333</v>
      </c>
      <c r="AA97" s="84" t="s">
        <v>333</v>
      </c>
      <c r="AB97" s="84" t="s">
        <v>333</v>
      </c>
      <c r="AC97" s="385" t="s">
        <v>333</v>
      </c>
      <c r="AD97" s="85"/>
    </row>
    <row r="98" spans="1:30" s="83" customFormat="1" ht="12.4" customHeight="1" x14ac:dyDescent="0.3">
      <c r="A98" s="85"/>
      <c r="B98" s="591"/>
      <c r="C98" s="583"/>
      <c r="D98" s="584"/>
      <c r="E98" s="585"/>
      <c r="F98" s="398" t="s">
        <v>317</v>
      </c>
      <c r="G98" s="614"/>
      <c r="H98" s="549"/>
      <c r="I98" s="383"/>
      <c r="J98" s="84" t="s">
        <v>333</v>
      </c>
      <c r="K98" s="84" t="s">
        <v>333</v>
      </c>
      <c r="L98" s="84" t="s">
        <v>333</v>
      </c>
      <c r="M98" s="84" t="s">
        <v>333</v>
      </c>
      <c r="N98" s="84" t="s">
        <v>333</v>
      </c>
      <c r="O98" s="84" t="s">
        <v>333</v>
      </c>
      <c r="P98" s="84" t="s">
        <v>333</v>
      </c>
      <c r="Q98" s="84" t="s">
        <v>333</v>
      </c>
      <c r="R98" s="383"/>
      <c r="S98" s="84" t="s">
        <v>333</v>
      </c>
      <c r="T98" s="84" t="s">
        <v>333</v>
      </c>
      <c r="U98" s="84" t="s">
        <v>333</v>
      </c>
      <c r="V98" s="84" t="s">
        <v>333</v>
      </c>
      <c r="W98" s="84">
        <v>0</v>
      </c>
      <c r="X98" s="84">
        <v>1.4870742269298105</v>
      </c>
      <c r="Y98" s="84">
        <v>0.70457099735818829</v>
      </c>
      <c r="Z98" s="84" t="s">
        <v>333</v>
      </c>
      <c r="AA98" s="84" t="s">
        <v>333</v>
      </c>
      <c r="AB98" s="84" t="s">
        <v>333</v>
      </c>
      <c r="AC98" s="385" t="s">
        <v>333</v>
      </c>
      <c r="AD98" s="85"/>
    </row>
    <row r="99" spans="1:30" s="83" customFormat="1" ht="12.4" customHeight="1" x14ac:dyDescent="0.3">
      <c r="A99" s="85"/>
      <c r="B99" s="591"/>
      <c r="C99" s="583"/>
      <c r="D99" s="584"/>
      <c r="E99" s="585"/>
      <c r="F99" s="398" t="s">
        <v>318</v>
      </c>
      <c r="G99" s="614"/>
      <c r="H99" s="549"/>
      <c r="I99" s="383"/>
      <c r="J99" s="84" t="s">
        <v>333</v>
      </c>
      <c r="K99" s="84" t="s">
        <v>333</v>
      </c>
      <c r="L99" s="84" t="s">
        <v>333</v>
      </c>
      <c r="M99" s="84" t="s">
        <v>333</v>
      </c>
      <c r="N99" s="84" t="s">
        <v>333</v>
      </c>
      <c r="O99" s="84" t="s">
        <v>333</v>
      </c>
      <c r="P99" s="84" t="s">
        <v>333</v>
      </c>
      <c r="Q99" s="84" t="s">
        <v>333</v>
      </c>
      <c r="R99" s="383"/>
      <c r="S99" s="84" t="s">
        <v>333</v>
      </c>
      <c r="T99" s="84" t="s">
        <v>333</v>
      </c>
      <c r="U99" s="84" t="s">
        <v>333</v>
      </c>
      <c r="V99" s="84" t="s">
        <v>333</v>
      </c>
      <c r="W99" s="84">
        <v>0</v>
      </c>
      <c r="X99" s="84">
        <v>1.4870742269298105</v>
      </c>
      <c r="Y99" s="84">
        <v>0.70457099735818829</v>
      </c>
      <c r="Z99" s="84" t="s">
        <v>333</v>
      </c>
      <c r="AA99" s="84" t="s">
        <v>333</v>
      </c>
      <c r="AB99" s="84" t="s">
        <v>333</v>
      </c>
      <c r="AC99" s="385" t="s">
        <v>333</v>
      </c>
      <c r="AD99" s="85"/>
    </row>
    <row r="100" spans="1:30" s="83" customFormat="1" ht="12.4" customHeight="1" x14ac:dyDescent="0.3">
      <c r="A100" s="85"/>
      <c r="B100" s="591"/>
      <c r="C100" s="583"/>
      <c r="D100" s="584"/>
      <c r="E100" s="585"/>
      <c r="F100" s="398" t="s">
        <v>319</v>
      </c>
      <c r="G100" s="614"/>
      <c r="H100" s="549"/>
      <c r="I100" s="383"/>
      <c r="J100" s="84" t="s">
        <v>333</v>
      </c>
      <c r="K100" s="84" t="s">
        <v>333</v>
      </c>
      <c r="L100" s="84" t="s">
        <v>333</v>
      </c>
      <c r="M100" s="84" t="s">
        <v>333</v>
      </c>
      <c r="N100" s="84" t="s">
        <v>333</v>
      </c>
      <c r="O100" s="84" t="s">
        <v>333</v>
      </c>
      <c r="P100" s="84" t="s">
        <v>333</v>
      </c>
      <c r="Q100" s="84" t="s">
        <v>333</v>
      </c>
      <c r="R100" s="383"/>
      <c r="S100" s="84" t="s">
        <v>333</v>
      </c>
      <c r="T100" s="84" t="s">
        <v>333</v>
      </c>
      <c r="U100" s="84" t="s">
        <v>333</v>
      </c>
      <c r="V100" s="84" t="s">
        <v>333</v>
      </c>
      <c r="W100" s="84">
        <v>0</v>
      </c>
      <c r="X100" s="84">
        <v>1.4870742269298105</v>
      </c>
      <c r="Y100" s="84">
        <v>0.70457099735818829</v>
      </c>
      <c r="Z100" s="84" t="s">
        <v>333</v>
      </c>
      <c r="AA100" s="84" t="s">
        <v>333</v>
      </c>
      <c r="AB100" s="84" t="s">
        <v>333</v>
      </c>
      <c r="AC100" s="385" t="s">
        <v>333</v>
      </c>
      <c r="AD100" s="85"/>
    </row>
    <row r="101" spans="1:30" s="83" customFormat="1" ht="12.4" customHeight="1" x14ac:dyDescent="0.3">
      <c r="A101" s="85"/>
      <c r="B101" s="591"/>
      <c r="C101" s="583"/>
      <c r="D101" s="584"/>
      <c r="E101" s="585"/>
      <c r="F101" s="398" t="s">
        <v>320</v>
      </c>
      <c r="G101" s="614"/>
      <c r="H101" s="549"/>
      <c r="I101" s="383"/>
      <c r="J101" s="84" t="s">
        <v>333</v>
      </c>
      <c r="K101" s="84" t="s">
        <v>333</v>
      </c>
      <c r="L101" s="84" t="s">
        <v>333</v>
      </c>
      <c r="M101" s="84" t="s">
        <v>333</v>
      </c>
      <c r="N101" s="84" t="s">
        <v>333</v>
      </c>
      <c r="O101" s="84" t="s">
        <v>333</v>
      </c>
      <c r="P101" s="84" t="s">
        <v>333</v>
      </c>
      <c r="Q101" s="84" t="s">
        <v>333</v>
      </c>
      <c r="R101" s="383"/>
      <c r="S101" s="84" t="s">
        <v>333</v>
      </c>
      <c r="T101" s="84" t="s">
        <v>333</v>
      </c>
      <c r="U101" s="84" t="s">
        <v>333</v>
      </c>
      <c r="V101" s="84" t="s">
        <v>333</v>
      </c>
      <c r="W101" s="84">
        <v>0</v>
      </c>
      <c r="X101" s="84">
        <v>1.4870742269298105</v>
      </c>
      <c r="Y101" s="84">
        <v>0.70457099735818829</v>
      </c>
      <c r="Z101" s="84" t="s">
        <v>333</v>
      </c>
      <c r="AA101" s="84" t="s">
        <v>333</v>
      </c>
      <c r="AB101" s="84" t="s">
        <v>333</v>
      </c>
      <c r="AC101" s="385" t="s">
        <v>333</v>
      </c>
      <c r="AD101" s="85"/>
    </row>
    <row r="102" spans="1:30" s="83" customFormat="1" ht="12.4" customHeight="1" x14ac:dyDescent="0.3">
      <c r="A102" s="85"/>
      <c r="B102" s="591"/>
      <c r="C102" s="583"/>
      <c r="D102" s="584"/>
      <c r="E102" s="585"/>
      <c r="F102" s="398" t="s">
        <v>321</v>
      </c>
      <c r="G102" s="614"/>
      <c r="H102" s="549"/>
      <c r="I102" s="383"/>
      <c r="J102" s="84" t="s">
        <v>333</v>
      </c>
      <c r="K102" s="84" t="s">
        <v>333</v>
      </c>
      <c r="L102" s="84" t="s">
        <v>333</v>
      </c>
      <c r="M102" s="84" t="s">
        <v>333</v>
      </c>
      <c r="N102" s="84" t="s">
        <v>333</v>
      </c>
      <c r="O102" s="84" t="s">
        <v>333</v>
      </c>
      <c r="P102" s="84" t="s">
        <v>333</v>
      </c>
      <c r="Q102" s="84" t="s">
        <v>333</v>
      </c>
      <c r="R102" s="383"/>
      <c r="S102" s="84" t="s">
        <v>333</v>
      </c>
      <c r="T102" s="84" t="s">
        <v>333</v>
      </c>
      <c r="U102" s="84" t="s">
        <v>333</v>
      </c>
      <c r="V102" s="84" t="s">
        <v>333</v>
      </c>
      <c r="W102" s="84">
        <v>0</v>
      </c>
      <c r="X102" s="84">
        <v>1.4870742269298105</v>
      </c>
      <c r="Y102" s="84">
        <v>0.70457099735818829</v>
      </c>
      <c r="Z102" s="84" t="s">
        <v>333</v>
      </c>
      <c r="AA102" s="84" t="s">
        <v>333</v>
      </c>
      <c r="AB102" s="84" t="s">
        <v>333</v>
      </c>
      <c r="AC102" s="385" t="s">
        <v>333</v>
      </c>
      <c r="AD102" s="85"/>
    </row>
    <row r="103" spans="1:30" s="83" customFormat="1" ht="12.4" customHeight="1" x14ac:dyDescent="0.3">
      <c r="A103" s="85"/>
      <c r="B103" s="591"/>
      <c r="C103" s="583"/>
      <c r="D103" s="584"/>
      <c r="E103" s="585"/>
      <c r="F103" s="398" t="s">
        <v>322</v>
      </c>
      <c r="G103" s="614"/>
      <c r="H103" s="549"/>
      <c r="I103" s="383"/>
      <c r="J103" s="84" t="s">
        <v>333</v>
      </c>
      <c r="K103" s="84" t="s">
        <v>333</v>
      </c>
      <c r="L103" s="84" t="s">
        <v>333</v>
      </c>
      <c r="M103" s="84" t="s">
        <v>333</v>
      </c>
      <c r="N103" s="84" t="s">
        <v>333</v>
      </c>
      <c r="O103" s="84" t="s">
        <v>333</v>
      </c>
      <c r="P103" s="84" t="s">
        <v>333</v>
      </c>
      <c r="Q103" s="84" t="s">
        <v>333</v>
      </c>
      <c r="R103" s="383"/>
      <c r="S103" s="84" t="s">
        <v>333</v>
      </c>
      <c r="T103" s="84" t="s">
        <v>333</v>
      </c>
      <c r="U103" s="84" t="s">
        <v>333</v>
      </c>
      <c r="V103" s="84" t="s">
        <v>333</v>
      </c>
      <c r="W103" s="84">
        <v>0</v>
      </c>
      <c r="X103" s="84">
        <v>1.4870742269298105</v>
      </c>
      <c r="Y103" s="84">
        <v>0.70457099735818829</v>
      </c>
      <c r="Z103" s="84" t="s">
        <v>333</v>
      </c>
      <c r="AA103" s="84" t="s">
        <v>333</v>
      </c>
      <c r="AB103" s="84" t="s">
        <v>333</v>
      </c>
      <c r="AC103" s="385" t="s">
        <v>333</v>
      </c>
      <c r="AD103" s="85"/>
    </row>
    <row r="104" spans="1:30" s="83" customFormat="1" ht="12.4" customHeight="1" x14ac:dyDescent="0.3">
      <c r="A104" s="85"/>
      <c r="B104" s="591"/>
      <c r="C104" s="583"/>
      <c r="D104" s="584"/>
      <c r="E104" s="585"/>
      <c r="F104" s="398" t="s">
        <v>323</v>
      </c>
      <c r="G104" s="614"/>
      <c r="H104" s="549"/>
      <c r="I104" s="383"/>
      <c r="J104" s="84" t="s">
        <v>333</v>
      </c>
      <c r="K104" s="84" t="s">
        <v>333</v>
      </c>
      <c r="L104" s="84" t="s">
        <v>333</v>
      </c>
      <c r="M104" s="84" t="s">
        <v>333</v>
      </c>
      <c r="N104" s="84" t="s">
        <v>333</v>
      </c>
      <c r="O104" s="84" t="s">
        <v>333</v>
      </c>
      <c r="P104" s="84" t="s">
        <v>333</v>
      </c>
      <c r="Q104" s="84" t="s">
        <v>333</v>
      </c>
      <c r="R104" s="383"/>
      <c r="S104" s="84" t="s">
        <v>333</v>
      </c>
      <c r="T104" s="84" t="s">
        <v>333</v>
      </c>
      <c r="U104" s="84" t="s">
        <v>333</v>
      </c>
      <c r="V104" s="84" t="s">
        <v>333</v>
      </c>
      <c r="W104" s="84">
        <v>0</v>
      </c>
      <c r="X104" s="84">
        <v>1.4870742269298105</v>
      </c>
      <c r="Y104" s="84">
        <v>0.70457099735818829</v>
      </c>
      <c r="Z104" s="84" t="s">
        <v>333</v>
      </c>
      <c r="AA104" s="84" t="s">
        <v>333</v>
      </c>
      <c r="AB104" s="84" t="s">
        <v>333</v>
      </c>
      <c r="AC104" s="385" t="s">
        <v>333</v>
      </c>
      <c r="AD104" s="85"/>
    </row>
    <row r="105" spans="1:30" s="83" customFormat="1" ht="12.4" customHeight="1" x14ac:dyDescent="0.3">
      <c r="A105" s="85"/>
      <c r="B105" s="591"/>
      <c r="C105" s="583"/>
      <c r="D105" s="584"/>
      <c r="E105" s="585"/>
      <c r="F105" s="398" t="s">
        <v>324</v>
      </c>
      <c r="G105" s="614"/>
      <c r="H105" s="549"/>
      <c r="I105" s="383"/>
      <c r="J105" s="84" t="s">
        <v>333</v>
      </c>
      <c r="K105" s="84" t="s">
        <v>333</v>
      </c>
      <c r="L105" s="84" t="s">
        <v>333</v>
      </c>
      <c r="M105" s="84" t="s">
        <v>333</v>
      </c>
      <c r="N105" s="84" t="s">
        <v>333</v>
      </c>
      <c r="O105" s="84" t="s">
        <v>333</v>
      </c>
      <c r="P105" s="84" t="s">
        <v>333</v>
      </c>
      <c r="Q105" s="84" t="s">
        <v>333</v>
      </c>
      <c r="R105" s="383"/>
      <c r="S105" s="84" t="s">
        <v>333</v>
      </c>
      <c r="T105" s="84" t="s">
        <v>333</v>
      </c>
      <c r="U105" s="84" t="s">
        <v>333</v>
      </c>
      <c r="V105" s="84" t="s">
        <v>333</v>
      </c>
      <c r="W105" s="84">
        <v>0</v>
      </c>
      <c r="X105" s="84">
        <v>1.4870742269298105</v>
      </c>
      <c r="Y105" s="84">
        <v>0.70457099735818829</v>
      </c>
      <c r="Z105" s="84" t="s">
        <v>333</v>
      </c>
      <c r="AA105" s="84" t="s">
        <v>333</v>
      </c>
      <c r="AB105" s="84" t="s">
        <v>333</v>
      </c>
      <c r="AC105" s="385" t="s">
        <v>333</v>
      </c>
      <c r="AD105" s="85"/>
    </row>
    <row r="106" spans="1:30" s="83" customFormat="1" ht="12.4" customHeight="1" x14ac:dyDescent="0.3">
      <c r="A106" s="85"/>
      <c r="B106" s="591"/>
      <c r="C106" s="583"/>
      <c r="D106" s="584"/>
      <c r="E106" s="585"/>
      <c r="F106" s="398" t="s">
        <v>325</v>
      </c>
      <c r="G106" s="614"/>
      <c r="H106" s="549"/>
      <c r="I106" s="383"/>
      <c r="J106" s="84" t="s">
        <v>333</v>
      </c>
      <c r="K106" s="84" t="s">
        <v>333</v>
      </c>
      <c r="L106" s="84" t="s">
        <v>333</v>
      </c>
      <c r="M106" s="84" t="s">
        <v>333</v>
      </c>
      <c r="N106" s="84" t="s">
        <v>333</v>
      </c>
      <c r="O106" s="84" t="s">
        <v>333</v>
      </c>
      <c r="P106" s="84" t="s">
        <v>333</v>
      </c>
      <c r="Q106" s="84" t="s">
        <v>333</v>
      </c>
      <c r="R106" s="383"/>
      <c r="S106" s="84" t="s">
        <v>333</v>
      </c>
      <c r="T106" s="84" t="s">
        <v>333</v>
      </c>
      <c r="U106" s="84" t="s">
        <v>333</v>
      </c>
      <c r="V106" s="84" t="s">
        <v>333</v>
      </c>
      <c r="W106" s="84">
        <v>0</v>
      </c>
      <c r="X106" s="84">
        <v>1.4870742269298105</v>
      </c>
      <c r="Y106" s="84">
        <v>0.70457099735818829</v>
      </c>
      <c r="Z106" s="84" t="s">
        <v>333</v>
      </c>
      <c r="AA106" s="84" t="s">
        <v>333</v>
      </c>
      <c r="AB106" s="84" t="s">
        <v>333</v>
      </c>
      <c r="AC106" s="385" t="s">
        <v>333</v>
      </c>
      <c r="AD106" s="85"/>
    </row>
    <row r="107" spans="1:30" s="83" customFormat="1" ht="12.4" customHeight="1" x14ac:dyDescent="0.3">
      <c r="A107" s="85"/>
      <c r="B107" s="591"/>
      <c r="C107" s="583"/>
      <c r="D107" s="584"/>
      <c r="E107" s="585"/>
      <c r="F107" s="398" t="s">
        <v>326</v>
      </c>
      <c r="G107" s="614"/>
      <c r="H107" s="549"/>
      <c r="I107" s="383"/>
      <c r="J107" s="84" t="s">
        <v>333</v>
      </c>
      <c r="K107" s="84" t="s">
        <v>333</v>
      </c>
      <c r="L107" s="84" t="s">
        <v>333</v>
      </c>
      <c r="M107" s="84" t="s">
        <v>333</v>
      </c>
      <c r="N107" s="84" t="s">
        <v>333</v>
      </c>
      <c r="O107" s="84" t="s">
        <v>333</v>
      </c>
      <c r="P107" s="84" t="s">
        <v>333</v>
      </c>
      <c r="Q107" s="84" t="s">
        <v>333</v>
      </c>
      <c r="R107" s="383"/>
      <c r="S107" s="84" t="s">
        <v>333</v>
      </c>
      <c r="T107" s="84" t="s">
        <v>333</v>
      </c>
      <c r="U107" s="84" t="s">
        <v>333</v>
      </c>
      <c r="V107" s="84" t="s">
        <v>333</v>
      </c>
      <c r="W107" s="84">
        <v>0</v>
      </c>
      <c r="X107" s="84">
        <v>1.4870742269298105</v>
      </c>
      <c r="Y107" s="84">
        <v>0.70457099735818829</v>
      </c>
      <c r="Z107" s="84" t="s">
        <v>333</v>
      </c>
      <c r="AA107" s="84" t="s">
        <v>333</v>
      </c>
      <c r="AB107" s="84" t="s">
        <v>333</v>
      </c>
      <c r="AC107" s="385" t="s">
        <v>333</v>
      </c>
      <c r="AD107" s="85"/>
    </row>
    <row r="108" spans="1:30" s="83" customFormat="1" ht="12.4" customHeight="1" x14ac:dyDescent="0.3">
      <c r="A108" s="85"/>
      <c r="B108" s="591"/>
      <c r="C108" s="583"/>
      <c r="D108" s="584"/>
      <c r="E108" s="585"/>
      <c r="F108" s="398" t="s">
        <v>327</v>
      </c>
      <c r="G108" s="614"/>
      <c r="H108" s="549"/>
      <c r="I108" s="383"/>
      <c r="J108" s="84" t="s">
        <v>333</v>
      </c>
      <c r="K108" s="84" t="s">
        <v>333</v>
      </c>
      <c r="L108" s="84" t="s">
        <v>333</v>
      </c>
      <c r="M108" s="84" t="s">
        <v>333</v>
      </c>
      <c r="N108" s="84" t="s">
        <v>333</v>
      </c>
      <c r="O108" s="84" t="s">
        <v>333</v>
      </c>
      <c r="P108" s="84" t="s">
        <v>333</v>
      </c>
      <c r="Q108" s="84" t="s">
        <v>333</v>
      </c>
      <c r="R108" s="383"/>
      <c r="S108" s="84" t="s">
        <v>333</v>
      </c>
      <c r="T108" s="84" t="s">
        <v>333</v>
      </c>
      <c r="U108" s="84" t="s">
        <v>333</v>
      </c>
      <c r="V108" s="84" t="s">
        <v>333</v>
      </c>
      <c r="W108" s="84">
        <v>0</v>
      </c>
      <c r="X108" s="84">
        <v>1.4870742269298105</v>
      </c>
      <c r="Y108" s="84">
        <v>0.70457099735818829</v>
      </c>
      <c r="Z108" s="84" t="s">
        <v>333</v>
      </c>
      <c r="AA108" s="84" t="s">
        <v>333</v>
      </c>
      <c r="AB108" s="84" t="s">
        <v>333</v>
      </c>
      <c r="AC108" s="385" t="s">
        <v>333</v>
      </c>
      <c r="AD108" s="85"/>
    </row>
    <row r="109" spans="1:30" s="83" customFormat="1" ht="12.4" customHeight="1" x14ac:dyDescent="0.3">
      <c r="A109" s="85"/>
      <c r="B109" s="591"/>
      <c r="C109" s="583"/>
      <c r="D109" s="584"/>
      <c r="E109" s="585"/>
      <c r="F109" s="398" t="s">
        <v>328</v>
      </c>
      <c r="G109" s="614"/>
      <c r="H109" s="549"/>
      <c r="I109" s="383"/>
      <c r="J109" s="84" t="s">
        <v>333</v>
      </c>
      <c r="K109" s="84" t="s">
        <v>333</v>
      </c>
      <c r="L109" s="84" t="s">
        <v>333</v>
      </c>
      <c r="M109" s="84" t="s">
        <v>333</v>
      </c>
      <c r="N109" s="84" t="s">
        <v>333</v>
      </c>
      <c r="O109" s="84" t="s">
        <v>333</v>
      </c>
      <c r="P109" s="84" t="s">
        <v>333</v>
      </c>
      <c r="Q109" s="84" t="s">
        <v>333</v>
      </c>
      <c r="R109" s="383"/>
      <c r="S109" s="84" t="s">
        <v>333</v>
      </c>
      <c r="T109" s="84" t="s">
        <v>333</v>
      </c>
      <c r="U109" s="84" t="s">
        <v>333</v>
      </c>
      <c r="V109" s="84" t="s">
        <v>333</v>
      </c>
      <c r="W109" s="84">
        <v>0</v>
      </c>
      <c r="X109" s="84">
        <v>1.4870742269298105</v>
      </c>
      <c r="Y109" s="84">
        <v>0.70457099735818829</v>
      </c>
      <c r="Z109" s="84" t="s">
        <v>333</v>
      </c>
      <c r="AA109" s="84" t="s">
        <v>333</v>
      </c>
      <c r="AB109" s="84" t="s">
        <v>333</v>
      </c>
      <c r="AC109" s="385" t="s">
        <v>333</v>
      </c>
      <c r="AD109" s="85"/>
    </row>
    <row r="110" spans="1:30" s="83" customFormat="1" ht="12.4" customHeight="1" x14ac:dyDescent="0.3">
      <c r="A110" s="85"/>
      <c r="B110" s="591"/>
      <c r="C110" s="583"/>
      <c r="D110" s="584"/>
      <c r="E110" s="585"/>
      <c r="F110" s="398" t="s">
        <v>329</v>
      </c>
      <c r="G110" s="614"/>
      <c r="H110" s="549"/>
      <c r="I110" s="383"/>
      <c r="J110" s="84" t="s">
        <v>333</v>
      </c>
      <c r="K110" s="84" t="s">
        <v>333</v>
      </c>
      <c r="L110" s="84" t="s">
        <v>333</v>
      </c>
      <c r="M110" s="84" t="s">
        <v>333</v>
      </c>
      <c r="N110" s="84" t="s">
        <v>333</v>
      </c>
      <c r="O110" s="84" t="s">
        <v>333</v>
      </c>
      <c r="P110" s="84" t="s">
        <v>333</v>
      </c>
      <c r="Q110" s="84" t="s">
        <v>333</v>
      </c>
      <c r="R110" s="383"/>
      <c r="S110" s="84" t="s">
        <v>333</v>
      </c>
      <c r="T110" s="84" t="s">
        <v>333</v>
      </c>
      <c r="U110" s="84" t="s">
        <v>333</v>
      </c>
      <c r="V110" s="84" t="s">
        <v>333</v>
      </c>
      <c r="W110" s="84">
        <v>0</v>
      </c>
      <c r="X110" s="84">
        <v>1.4870742269298105</v>
      </c>
      <c r="Y110" s="84">
        <v>0.70457099735818829</v>
      </c>
      <c r="Z110" s="84" t="s">
        <v>333</v>
      </c>
      <c r="AA110" s="84" t="s">
        <v>333</v>
      </c>
      <c r="AB110" s="84" t="s">
        <v>333</v>
      </c>
      <c r="AC110" s="385" t="s">
        <v>333</v>
      </c>
      <c r="AD110" s="85"/>
    </row>
    <row r="111" spans="1:30" s="83" customFormat="1" ht="12.4" customHeight="1" x14ac:dyDescent="0.3">
      <c r="A111" s="85"/>
      <c r="B111" s="591"/>
      <c r="C111" s="583" t="s">
        <v>588</v>
      </c>
      <c r="D111" s="584" t="s">
        <v>585</v>
      </c>
      <c r="E111" s="585" t="s">
        <v>586</v>
      </c>
      <c r="F111" s="398" t="s">
        <v>315</v>
      </c>
      <c r="G111" s="614"/>
      <c r="H111" s="549"/>
      <c r="I111" s="383"/>
      <c r="J111" s="84" t="s">
        <v>333</v>
      </c>
      <c r="K111" s="84" t="s">
        <v>333</v>
      </c>
      <c r="L111" s="84" t="s">
        <v>333</v>
      </c>
      <c r="M111" s="84" t="s">
        <v>333</v>
      </c>
      <c r="N111" s="84" t="s">
        <v>333</v>
      </c>
      <c r="O111" s="84" t="s">
        <v>333</v>
      </c>
      <c r="P111" s="84" t="s">
        <v>333</v>
      </c>
      <c r="Q111" s="84" t="s">
        <v>333</v>
      </c>
      <c r="R111" s="383"/>
      <c r="S111" s="84" t="s">
        <v>333</v>
      </c>
      <c r="T111" s="84" t="s">
        <v>333</v>
      </c>
      <c r="U111" s="84" t="s">
        <v>333</v>
      </c>
      <c r="V111" s="84" t="s">
        <v>333</v>
      </c>
      <c r="W111" s="84">
        <v>6.589438471117524</v>
      </c>
      <c r="X111" s="84">
        <v>9.9756950960531068</v>
      </c>
      <c r="Y111" s="84">
        <v>4.43</v>
      </c>
      <c r="Z111" s="84" t="s">
        <v>333</v>
      </c>
      <c r="AA111" s="84" t="s">
        <v>333</v>
      </c>
      <c r="AB111" s="84" t="s">
        <v>333</v>
      </c>
      <c r="AC111" s="385" t="s">
        <v>333</v>
      </c>
      <c r="AD111" s="85"/>
    </row>
    <row r="112" spans="1:30" s="83" customFormat="1" ht="12.4" customHeight="1" x14ac:dyDescent="0.3">
      <c r="A112" s="85"/>
      <c r="B112" s="591"/>
      <c r="C112" s="583"/>
      <c r="D112" s="584"/>
      <c r="E112" s="585"/>
      <c r="F112" s="398" t="s">
        <v>317</v>
      </c>
      <c r="G112" s="614"/>
      <c r="H112" s="549"/>
      <c r="I112" s="383"/>
      <c r="J112" s="84" t="s">
        <v>333</v>
      </c>
      <c r="K112" s="84" t="s">
        <v>333</v>
      </c>
      <c r="L112" s="84" t="s">
        <v>333</v>
      </c>
      <c r="M112" s="84" t="s">
        <v>333</v>
      </c>
      <c r="N112" s="84" t="s">
        <v>333</v>
      </c>
      <c r="O112" s="84" t="s">
        <v>333</v>
      </c>
      <c r="P112" s="84" t="s">
        <v>333</v>
      </c>
      <c r="Q112" s="84" t="s">
        <v>333</v>
      </c>
      <c r="R112" s="383"/>
      <c r="S112" s="84" t="s">
        <v>333</v>
      </c>
      <c r="T112" s="84" t="s">
        <v>333</v>
      </c>
      <c r="U112" s="84" t="s">
        <v>333</v>
      </c>
      <c r="V112" s="84" t="s">
        <v>333</v>
      </c>
      <c r="W112" s="84">
        <v>6.5144851219082414</v>
      </c>
      <c r="X112" s="84">
        <v>9.9756950960531068</v>
      </c>
      <c r="Y112" s="84">
        <v>4.43</v>
      </c>
      <c r="Z112" s="84" t="s">
        <v>333</v>
      </c>
      <c r="AA112" s="84" t="s">
        <v>333</v>
      </c>
      <c r="AB112" s="84" t="s">
        <v>333</v>
      </c>
      <c r="AC112" s="385" t="s">
        <v>333</v>
      </c>
      <c r="AD112" s="85"/>
    </row>
    <row r="113" spans="1:30" s="83" customFormat="1" ht="12.4" customHeight="1" x14ac:dyDescent="0.3">
      <c r="A113" s="85"/>
      <c r="B113" s="591"/>
      <c r="C113" s="583"/>
      <c r="D113" s="584"/>
      <c r="E113" s="585"/>
      <c r="F113" s="398" t="s">
        <v>318</v>
      </c>
      <c r="G113" s="614"/>
      <c r="H113" s="549"/>
      <c r="I113" s="383"/>
      <c r="J113" s="84" t="s">
        <v>333</v>
      </c>
      <c r="K113" s="84" t="s">
        <v>333</v>
      </c>
      <c r="L113" s="84" t="s">
        <v>333</v>
      </c>
      <c r="M113" s="84" t="s">
        <v>333</v>
      </c>
      <c r="N113" s="84" t="s">
        <v>333</v>
      </c>
      <c r="O113" s="84" t="s">
        <v>333</v>
      </c>
      <c r="P113" s="84" t="s">
        <v>333</v>
      </c>
      <c r="Q113" s="84" t="s">
        <v>333</v>
      </c>
      <c r="R113" s="383"/>
      <c r="S113" s="84" t="s">
        <v>333</v>
      </c>
      <c r="T113" s="84" t="s">
        <v>333</v>
      </c>
      <c r="U113" s="84" t="s">
        <v>333</v>
      </c>
      <c r="V113" s="84" t="s">
        <v>333</v>
      </c>
      <c r="W113" s="84">
        <v>6.6425540505401202</v>
      </c>
      <c r="X113" s="84">
        <v>9.9756950960531068</v>
      </c>
      <c r="Y113" s="84">
        <v>4.43</v>
      </c>
      <c r="Z113" s="84" t="s">
        <v>333</v>
      </c>
      <c r="AA113" s="84" t="s">
        <v>333</v>
      </c>
      <c r="AB113" s="84" t="s">
        <v>333</v>
      </c>
      <c r="AC113" s="385" t="s">
        <v>333</v>
      </c>
      <c r="AD113" s="85"/>
    </row>
    <row r="114" spans="1:30" s="83" customFormat="1" ht="12.4" customHeight="1" x14ac:dyDescent="0.3">
      <c r="A114" s="85"/>
      <c r="B114" s="591"/>
      <c r="C114" s="583"/>
      <c r="D114" s="584"/>
      <c r="E114" s="585"/>
      <c r="F114" s="398" t="s">
        <v>319</v>
      </c>
      <c r="G114" s="614"/>
      <c r="H114" s="549"/>
      <c r="I114" s="383"/>
      <c r="J114" s="84" t="s">
        <v>333</v>
      </c>
      <c r="K114" s="84" t="s">
        <v>333</v>
      </c>
      <c r="L114" s="84" t="s">
        <v>333</v>
      </c>
      <c r="M114" s="84" t="s">
        <v>333</v>
      </c>
      <c r="N114" s="84" t="s">
        <v>333</v>
      </c>
      <c r="O114" s="84" t="s">
        <v>333</v>
      </c>
      <c r="P114" s="84" t="s">
        <v>333</v>
      </c>
      <c r="Q114" s="84" t="s">
        <v>333</v>
      </c>
      <c r="R114" s="383"/>
      <c r="S114" s="84" t="s">
        <v>333</v>
      </c>
      <c r="T114" s="84" t="s">
        <v>333</v>
      </c>
      <c r="U114" s="84" t="s">
        <v>333</v>
      </c>
      <c r="V114" s="84" t="s">
        <v>333</v>
      </c>
      <c r="W114" s="84">
        <v>6.6841469186482252</v>
      </c>
      <c r="X114" s="84">
        <v>9.9756950960531068</v>
      </c>
      <c r="Y114" s="84">
        <v>4.43</v>
      </c>
      <c r="Z114" s="84" t="s">
        <v>333</v>
      </c>
      <c r="AA114" s="84" t="s">
        <v>333</v>
      </c>
      <c r="AB114" s="84" t="s">
        <v>333</v>
      </c>
      <c r="AC114" s="385" t="s">
        <v>333</v>
      </c>
      <c r="AD114" s="85"/>
    </row>
    <row r="115" spans="1:30" s="83" customFormat="1" ht="12.4" customHeight="1" x14ac:dyDescent="0.3">
      <c r="A115" s="85"/>
      <c r="B115" s="591"/>
      <c r="C115" s="583"/>
      <c r="D115" s="584"/>
      <c r="E115" s="585"/>
      <c r="F115" s="398" t="s">
        <v>320</v>
      </c>
      <c r="G115" s="614"/>
      <c r="H115" s="549"/>
      <c r="I115" s="383"/>
      <c r="J115" s="84" t="s">
        <v>333</v>
      </c>
      <c r="K115" s="84" t="s">
        <v>333</v>
      </c>
      <c r="L115" s="84" t="s">
        <v>333</v>
      </c>
      <c r="M115" s="84" t="s">
        <v>333</v>
      </c>
      <c r="N115" s="84" t="s">
        <v>333</v>
      </c>
      <c r="O115" s="84" t="s">
        <v>333</v>
      </c>
      <c r="P115" s="84" t="s">
        <v>333</v>
      </c>
      <c r="Q115" s="84" t="s">
        <v>333</v>
      </c>
      <c r="R115" s="383"/>
      <c r="S115" s="84" t="s">
        <v>333</v>
      </c>
      <c r="T115" s="84" t="s">
        <v>333</v>
      </c>
      <c r="U115" s="84" t="s">
        <v>333</v>
      </c>
      <c r="V115" s="84" t="s">
        <v>333</v>
      </c>
      <c r="W115" s="84">
        <v>6.5589913661887502</v>
      </c>
      <c r="X115" s="84">
        <v>9.9756950960531068</v>
      </c>
      <c r="Y115" s="84">
        <v>4.43</v>
      </c>
      <c r="Z115" s="84" t="s">
        <v>333</v>
      </c>
      <c r="AA115" s="84" t="s">
        <v>333</v>
      </c>
      <c r="AB115" s="84" t="s">
        <v>333</v>
      </c>
      <c r="AC115" s="385" t="s">
        <v>333</v>
      </c>
      <c r="AD115" s="85"/>
    </row>
    <row r="116" spans="1:30" s="83" customFormat="1" ht="12.4" customHeight="1" x14ac:dyDescent="0.3">
      <c r="A116" s="85"/>
      <c r="B116" s="591"/>
      <c r="C116" s="583"/>
      <c r="D116" s="584"/>
      <c r="E116" s="585"/>
      <c r="F116" s="398" t="s">
        <v>321</v>
      </c>
      <c r="G116" s="614"/>
      <c r="H116" s="549"/>
      <c r="I116" s="383"/>
      <c r="J116" s="84" t="s">
        <v>333</v>
      </c>
      <c r="K116" s="84" t="s">
        <v>333</v>
      </c>
      <c r="L116" s="84" t="s">
        <v>333</v>
      </c>
      <c r="M116" s="84" t="s">
        <v>333</v>
      </c>
      <c r="N116" s="84" t="s">
        <v>333</v>
      </c>
      <c r="O116" s="84" t="s">
        <v>333</v>
      </c>
      <c r="P116" s="84" t="s">
        <v>333</v>
      </c>
      <c r="Q116" s="84" t="s">
        <v>333</v>
      </c>
      <c r="R116" s="383"/>
      <c r="S116" s="84" t="s">
        <v>333</v>
      </c>
      <c r="T116" s="84" t="s">
        <v>333</v>
      </c>
      <c r="U116" s="84" t="s">
        <v>333</v>
      </c>
      <c r="V116" s="84" t="s">
        <v>333</v>
      </c>
      <c r="W116" s="84">
        <v>6.4764453689561785</v>
      </c>
      <c r="X116" s="84">
        <v>9.9756950960531068</v>
      </c>
      <c r="Y116" s="84">
        <v>4.43</v>
      </c>
      <c r="Z116" s="84" t="s">
        <v>333</v>
      </c>
      <c r="AA116" s="84" t="s">
        <v>333</v>
      </c>
      <c r="AB116" s="84" t="s">
        <v>333</v>
      </c>
      <c r="AC116" s="385" t="s">
        <v>333</v>
      </c>
      <c r="AD116" s="85"/>
    </row>
    <row r="117" spans="1:30" s="83" customFormat="1" ht="12.4" customHeight="1" x14ac:dyDescent="0.3">
      <c r="A117" s="85"/>
      <c r="B117" s="591"/>
      <c r="C117" s="583"/>
      <c r="D117" s="584"/>
      <c r="E117" s="585"/>
      <c r="F117" s="398" t="s">
        <v>322</v>
      </c>
      <c r="G117" s="614"/>
      <c r="H117" s="549"/>
      <c r="I117" s="383"/>
      <c r="J117" s="84" t="s">
        <v>333</v>
      </c>
      <c r="K117" s="84" t="s">
        <v>333</v>
      </c>
      <c r="L117" s="84" t="s">
        <v>333</v>
      </c>
      <c r="M117" s="84" t="s">
        <v>333</v>
      </c>
      <c r="N117" s="84" t="s">
        <v>333</v>
      </c>
      <c r="O117" s="84" t="s">
        <v>333</v>
      </c>
      <c r="P117" s="84" t="s">
        <v>333</v>
      </c>
      <c r="Q117" s="84" t="s">
        <v>333</v>
      </c>
      <c r="R117" s="383"/>
      <c r="S117" s="84" t="s">
        <v>333</v>
      </c>
      <c r="T117" s="84" t="s">
        <v>333</v>
      </c>
      <c r="U117" s="84" t="s">
        <v>333</v>
      </c>
      <c r="V117" s="84" t="s">
        <v>333</v>
      </c>
      <c r="W117" s="84">
        <v>6.5873529519024565</v>
      </c>
      <c r="X117" s="84">
        <v>9.9756950960531068</v>
      </c>
      <c r="Y117" s="84">
        <v>4.43</v>
      </c>
      <c r="Z117" s="84" t="s">
        <v>333</v>
      </c>
      <c r="AA117" s="84" t="s">
        <v>333</v>
      </c>
      <c r="AB117" s="84" t="s">
        <v>333</v>
      </c>
      <c r="AC117" s="385" t="s">
        <v>333</v>
      </c>
      <c r="AD117" s="85"/>
    </row>
    <row r="118" spans="1:30" s="83" customFormat="1" ht="12.4" customHeight="1" x14ac:dyDescent="0.3">
      <c r="A118" s="85"/>
      <c r="B118" s="591"/>
      <c r="C118" s="583"/>
      <c r="D118" s="584"/>
      <c r="E118" s="585"/>
      <c r="F118" s="398" t="s">
        <v>323</v>
      </c>
      <c r="G118" s="614"/>
      <c r="H118" s="549"/>
      <c r="I118" s="383"/>
      <c r="J118" s="84" t="s">
        <v>333</v>
      </c>
      <c r="K118" s="84" t="s">
        <v>333</v>
      </c>
      <c r="L118" s="84" t="s">
        <v>333</v>
      </c>
      <c r="M118" s="84" t="s">
        <v>333</v>
      </c>
      <c r="N118" s="84" t="s">
        <v>333</v>
      </c>
      <c r="O118" s="84" t="s">
        <v>333</v>
      </c>
      <c r="P118" s="84" t="s">
        <v>333</v>
      </c>
      <c r="Q118" s="84" t="s">
        <v>333</v>
      </c>
      <c r="R118" s="383"/>
      <c r="S118" s="84" t="s">
        <v>333</v>
      </c>
      <c r="T118" s="84" t="s">
        <v>333</v>
      </c>
      <c r="U118" s="84" t="s">
        <v>333</v>
      </c>
      <c r="V118" s="84" t="s">
        <v>333</v>
      </c>
      <c r="W118" s="84">
        <v>6.5436735830868322</v>
      </c>
      <c r="X118" s="84">
        <v>9.9756950960531068</v>
      </c>
      <c r="Y118" s="84">
        <v>4.43</v>
      </c>
      <c r="Z118" s="84" t="s">
        <v>333</v>
      </c>
      <c r="AA118" s="84" t="s">
        <v>333</v>
      </c>
      <c r="AB118" s="84" t="s">
        <v>333</v>
      </c>
      <c r="AC118" s="385" t="s">
        <v>333</v>
      </c>
      <c r="AD118" s="85"/>
    </row>
    <row r="119" spans="1:30" s="83" customFormat="1" ht="12.4" customHeight="1" x14ac:dyDescent="0.3">
      <c r="A119" s="85"/>
      <c r="B119" s="591"/>
      <c r="C119" s="583"/>
      <c r="D119" s="584"/>
      <c r="E119" s="585"/>
      <c r="F119" s="398" t="s">
        <v>324</v>
      </c>
      <c r="G119" s="614"/>
      <c r="H119" s="549"/>
      <c r="I119" s="383"/>
      <c r="J119" s="84" t="s">
        <v>333</v>
      </c>
      <c r="K119" s="84" t="s">
        <v>333</v>
      </c>
      <c r="L119" s="84" t="s">
        <v>333</v>
      </c>
      <c r="M119" s="84" t="s">
        <v>333</v>
      </c>
      <c r="N119" s="84" t="s">
        <v>333</v>
      </c>
      <c r="O119" s="84" t="s">
        <v>333</v>
      </c>
      <c r="P119" s="84" t="s">
        <v>333</v>
      </c>
      <c r="Q119" s="84" t="s">
        <v>333</v>
      </c>
      <c r="R119" s="383"/>
      <c r="S119" s="84" t="s">
        <v>333</v>
      </c>
      <c r="T119" s="84" t="s">
        <v>333</v>
      </c>
      <c r="U119" s="84" t="s">
        <v>333</v>
      </c>
      <c r="V119" s="84" t="s">
        <v>333</v>
      </c>
      <c r="W119" s="84">
        <v>6.5514359392354615</v>
      </c>
      <c r="X119" s="84">
        <v>9.9756950960531068</v>
      </c>
      <c r="Y119" s="84">
        <v>4.43</v>
      </c>
      <c r="Z119" s="84" t="s">
        <v>333</v>
      </c>
      <c r="AA119" s="84" t="s">
        <v>333</v>
      </c>
      <c r="AB119" s="84" t="s">
        <v>333</v>
      </c>
      <c r="AC119" s="385" t="s">
        <v>333</v>
      </c>
      <c r="AD119" s="85"/>
    </row>
    <row r="120" spans="1:30" s="83" customFormat="1" ht="12.4" customHeight="1" x14ac:dyDescent="0.3">
      <c r="A120" s="85"/>
      <c r="B120" s="591"/>
      <c r="C120" s="583"/>
      <c r="D120" s="584"/>
      <c r="E120" s="585"/>
      <c r="F120" s="398" t="s">
        <v>325</v>
      </c>
      <c r="G120" s="614"/>
      <c r="H120" s="549"/>
      <c r="I120" s="383"/>
      <c r="J120" s="84" t="s">
        <v>333</v>
      </c>
      <c r="K120" s="84" t="s">
        <v>333</v>
      </c>
      <c r="L120" s="84" t="s">
        <v>333</v>
      </c>
      <c r="M120" s="84" t="s">
        <v>333</v>
      </c>
      <c r="N120" s="84" t="s">
        <v>333</v>
      </c>
      <c r="O120" s="84" t="s">
        <v>333</v>
      </c>
      <c r="P120" s="84" t="s">
        <v>333</v>
      </c>
      <c r="Q120" s="84" t="s">
        <v>333</v>
      </c>
      <c r="R120" s="383"/>
      <c r="S120" s="84" t="s">
        <v>333</v>
      </c>
      <c r="T120" s="84" t="s">
        <v>333</v>
      </c>
      <c r="U120" s="84" t="s">
        <v>333</v>
      </c>
      <c r="V120" s="84" t="s">
        <v>333</v>
      </c>
      <c r="W120" s="84">
        <v>6.4670012065997176</v>
      </c>
      <c r="X120" s="84">
        <v>9.9756950960531068</v>
      </c>
      <c r="Y120" s="84">
        <v>4.43</v>
      </c>
      <c r="Z120" s="84" t="s">
        <v>333</v>
      </c>
      <c r="AA120" s="84" t="s">
        <v>333</v>
      </c>
      <c r="AB120" s="84" t="s">
        <v>333</v>
      </c>
      <c r="AC120" s="385" t="s">
        <v>333</v>
      </c>
      <c r="AD120" s="85"/>
    </row>
    <row r="121" spans="1:30" s="83" customFormat="1" ht="12.4" customHeight="1" x14ac:dyDescent="0.3">
      <c r="A121" s="85"/>
      <c r="B121" s="591"/>
      <c r="C121" s="583"/>
      <c r="D121" s="584"/>
      <c r="E121" s="585"/>
      <c r="F121" s="398" t="s">
        <v>326</v>
      </c>
      <c r="G121" s="614"/>
      <c r="H121" s="549"/>
      <c r="I121" s="383"/>
      <c r="J121" s="84" t="s">
        <v>333</v>
      </c>
      <c r="K121" s="84" t="s">
        <v>333</v>
      </c>
      <c r="L121" s="84" t="s">
        <v>333</v>
      </c>
      <c r="M121" s="84" t="s">
        <v>333</v>
      </c>
      <c r="N121" s="84" t="s">
        <v>333</v>
      </c>
      <c r="O121" s="84" t="s">
        <v>333</v>
      </c>
      <c r="P121" s="84" t="s">
        <v>333</v>
      </c>
      <c r="Q121" s="84" t="s">
        <v>333</v>
      </c>
      <c r="R121" s="383"/>
      <c r="S121" s="84" t="s">
        <v>333</v>
      </c>
      <c r="T121" s="84" t="s">
        <v>333</v>
      </c>
      <c r="U121" s="84" t="s">
        <v>333</v>
      </c>
      <c r="V121" s="84" t="s">
        <v>333</v>
      </c>
      <c r="W121" s="84">
        <v>6.4423133309405731</v>
      </c>
      <c r="X121" s="84">
        <v>9.9756950960531068</v>
      </c>
      <c r="Y121" s="84">
        <v>4.43</v>
      </c>
      <c r="Z121" s="84" t="s">
        <v>333</v>
      </c>
      <c r="AA121" s="84" t="s">
        <v>333</v>
      </c>
      <c r="AB121" s="84" t="s">
        <v>333</v>
      </c>
      <c r="AC121" s="385" t="s">
        <v>333</v>
      </c>
      <c r="AD121" s="85"/>
    </row>
    <row r="122" spans="1:30" s="83" customFormat="1" ht="12.4" customHeight="1" x14ac:dyDescent="0.3">
      <c r="A122" s="85"/>
      <c r="B122" s="591"/>
      <c r="C122" s="583"/>
      <c r="D122" s="584"/>
      <c r="E122" s="585"/>
      <c r="F122" s="398" t="s">
        <v>327</v>
      </c>
      <c r="G122" s="614"/>
      <c r="H122" s="549"/>
      <c r="I122" s="383"/>
      <c r="J122" s="84" t="s">
        <v>333</v>
      </c>
      <c r="K122" s="84" t="s">
        <v>333</v>
      </c>
      <c r="L122" s="84" t="s">
        <v>333</v>
      </c>
      <c r="M122" s="84" t="s">
        <v>333</v>
      </c>
      <c r="N122" s="84" t="s">
        <v>333</v>
      </c>
      <c r="O122" s="84" t="s">
        <v>333</v>
      </c>
      <c r="P122" s="84" t="s">
        <v>333</v>
      </c>
      <c r="Q122" s="84" t="s">
        <v>333</v>
      </c>
      <c r="R122" s="383"/>
      <c r="S122" s="84" t="s">
        <v>333</v>
      </c>
      <c r="T122" s="84" t="s">
        <v>333</v>
      </c>
      <c r="U122" s="84" t="s">
        <v>333</v>
      </c>
      <c r="V122" s="84" t="s">
        <v>333</v>
      </c>
      <c r="W122" s="84">
        <v>6.5562763096546641</v>
      </c>
      <c r="X122" s="84">
        <v>9.9756950960531068</v>
      </c>
      <c r="Y122" s="84">
        <v>4.43</v>
      </c>
      <c r="Z122" s="84" t="s">
        <v>333</v>
      </c>
      <c r="AA122" s="84" t="s">
        <v>333</v>
      </c>
      <c r="AB122" s="84" t="s">
        <v>333</v>
      </c>
      <c r="AC122" s="385" t="s">
        <v>333</v>
      </c>
      <c r="AD122" s="85"/>
    </row>
    <row r="123" spans="1:30" s="83" customFormat="1" ht="12.4" customHeight="1" x14ac:dyDescent="0.3">
      <c r="A123" s="85"/>
      <c r="B123" s="591"/>
      <c r="C123" s="583"/>
      <c r="D123" s="584"/>
      <c r="E123" s="585"/>
      <c r="F123" s="398" t="s">
        <v>328</v>
      </c>
      <c r="G123" s="614"/>
      <c r="H123" s="549"/>
      <c r="I123" s="383"/>
      <c r="J123" s="84" t="s">
        <v>333</v>
      </c>
      <c r="K123" s="84" t="s">
        <v>333</v>
      </c>
      <c r="L123" s="84" t="s">
        <v>333</v>
      </c>
      <c r="M123" s="84" t="s">
        <v>333</v>
      </c>
      <c r="N123" s="84" t="s">
        <v>333</v>
      </c>
      <c r="O123" s="84" t="s">
        <v>333</v>
      </c>
      <c r="P123" s="84" t="s">
        <v>333</v>
      </c>
      <c r="Q123" s="84" t="s">
        <v>333</v>
      </c>
      <c r="R123" s="383"/>
      <c r="S123" s="84" t="s">
        <v>333</v>
      </c>
      <c r="T123" s="84" t="s">
        <v>333</v>
      </c>
      <c r="U123" s="84" t="s">
        <v>333</v>
      </c>
      <c r="V123" s="84" t="s">
        <v>333</v>
      </c>
      <c r="W123" s="84">
        <v>6.5542135821073106</v>
      </c>
      <c r="X123" s="84">
        <v>9.9756950960531068</v>
      </c>
      <c r="Y123" s="84">
        <v>4.43</v>
      </c>
      <c r="Z123" s="84" t="s">
        <v>333</v>
      </c>
      <c r="AA123" s="84" t="s">
        <v>333</v>
      </c>
      <c r="AB123" s="84" t="s">
        <v>333</v>
      </c>
      <c r="AC123" s="385" t="s">
        <v>333</v>
      </c>
      <c r="AD123" s="85"/>
    </row>
    <row r="124" spans="1:30" s="83" customFormat="1" ht="12.4" customHeight="1" x14ac:dyDescent="0.3">
      <c r="A124" s="85"/>
      <c r="B124" s="591"/>
      <c r="C124" s="583"/>
      <c r="D124" s="584"/>
      <c r="E124" s="585"/>
      <c r="F124" s="398" t="s">
        <v>329</v>
      </c>
      <c r="G124" s="614"/>
      <c r="H124" s="549"/>
      <c r="I124" s="383"/>
      <c r="J124" s="84" t="s">
        <v>333</v>
      </c>
      <c r="K124" s="84" t="s">
        <v>333</v>
      </c>
      <c r="L124" s="84" t="s">
        <v>333</v>
      </c>
      <c r="M124" s="84" t="s">
        <v>333</v>
      </c>
      <c r="N124" s="84" t="s">
        <v>333</v>
      </c>
      <c r="O124" s="84" t="s">
        <v>333</v>
      </c>
      <c r="P124" s="84" t="s">
        <v>333</v>
      </c>
      <c r="Q124" s="84" t="s">
        <v>333</v>
      </c>
      <c r="R124" s="383"/>
      <c r="S124" s="84" t="s">
        <v>333</v>
      </c>
      <c r="T124" s="84" t="s">
        <v>333</v>
      </c>
      <c r="U124" s="84" t="s">
        <v>333</v>
      </c>
      <c r="V124" s="84" t="s">
        <v>333</v>
      </c>
      <c r="W124" s="84">
        <v>6.4988829015144267</v>
      </c>
      <c r="X124" s="84">
        <v>9.9756950960531068</v>
      </c>
      <c r="Y124" s="84">
        <v>4.43</v>
      </c>
      <c r="Z124" s="84" t="s">
        <v>333</v>
      </c>
      <c r="AA124" s="84" t="s">
        <v>333</v>
      </c>
      <c r="AB124" s="84" t="s">
        <v>333</v>
      </c>
      <c r="AC124" s="385" t="s">
        <v>333</v>
      </c>
      <c r="AD124" s="85"/>
    </row>
    <row r="125" spans="1:30" s="83" customFormat="1" ht="12.4" customHeight="1" x14ac:dyDescent="0.3">
      <c r="A125" s="85"/>
      <c r="B125" s="591"/>
      <c r="C125" s="583" t="s">
        <v>588</v>
      </c>
      <c r="D125" s="584" t="s">
        <v>587</v>
      </c>
      <c r="E125" s="585" t="s">
        <v>290</v>
      </c>
      <c r="F125" s="398" t="s">
        <v>315</v>
      </c>
      <c r="G125" s="614"/>
      <c r="H125" s="549"/>
      <c r="I125" s="383"/>
      <c r="J125" s="84" t="s">
        <v>333</v>
      </c>
      <c r="K125" s="84" t="s">
        <v>333</v>
      </c>
      <c r="L125" s="84" t="s">
        <v>333</v>
      </c>
      <c r="M125" s="84" t="s">
        <v>333</v>
      </c>
      <c r="N125" s="84" t="s">
        <v>333</v>
      </c>
      <c r="O125" s="84" t="s">
        <v>333</v>
      </c>
      <c r="P125" s="84" t="s">
        <v>333</v>
      </c>
      <c r="Q125" s="84" t="s">
        <v>333</v>
      </c>
      <c r="R125" s="383"/>
      <c r="S125" s="84" t="s">
        <v>333</v>
      </c>
      <c r="T125" s="84" t="s">
        <v>333</v>
      </c>
      <c r="U125" s="84" t="s">
        <v>333</v>
      </c>
      <c r="V125" s="84" t="s">
        <v>333</v>
      </c>
      <c r="W125" s="84">
        <v>0</v>
      </c>
      <c r="X125" s="84">
        <v>1.4870742269298105</v>
      </c>
      <c r="Y125" s="84">
        <v>0.70457099735818829</v>
      </c>
      <c r="Z125" s="84" t="s">
        <v>333</v>
      </c>
      <c r="AA125" s="84" t="s">
        <v>333</v>
      </c>
      <c r="AB125" s="84" t="s">
        <v>333</v>
      </c>
      <c r="AC125" s="385" t="s">
        <v>333</v>
      </c>
      <c r="AD125" s="85"/>
    </row>
    <row r="126" spans="1:30" s="83" customFormat="1" ht="12.4" customHeight="1" x14ac:dyDescent="0.3">
      <c r="A126" s="85"/>
      <c r="B126" s="591"/>
      <c r="C126" s="583"/>
      <c r="D126" s="584"/>
      <c r="E126" s="585"/>
      <c r="F126" s="398" t="s">
        <v>317</v>
      </c>
      <c r="G126" s="614"/>
      <c r="H126" s="549"/>
      <c r="I126" s="383"/>
      <c r="J126" s="84" t="s">
        <v>333</v>
      </c>
      <c r="K126" s="84" t="s">
        <v>333</v>
      </c>
      <c r="L126" s="84" t="s">
        <v>333</v>
      </c>
      <c r="M126" s="84" t="s">
        <v>333</v>
      </c>
      <c r="N126" s="84" t="s">
        <v>333</v>
      </c>
      <c r="O126" s="84" t="s">
        <v>333</v>
      </c>
      <c r="P126" s="84" t="s">
        <v>333</v>
      </c>
      <c r="Q126" s="84" t="s">
        <v>333</v>
      </c>
      <c r="R126" s="383"/>
      <c r="S126" s="84" t="s">
        <v>333</v>
      </c>
      <c r="T126" s="84" t="s">
        <v>333</v>
      </c>
      <c r="U126" s="84" t="s">
        <v>333</v>
      </c>
      <c r="V126" s="84" t="s">
        <v>333</v>
      </c>
      <c r="W126" s="84">
        <v>0</v>
      </c>
      <c r="X126" s="84">
        <v>1.4870742269298105</v>
      </c>
      <c r="Y126" s="84">
        <v>0.70457099735818829</v>
      </c>
      <c r="Z126" s="84" t="s">
        <v>333</v>
      </c>
      <c r="AA126" s="84" t="s">
        <v>333</v>
      </c>
      <c r="AB126" s="84" t="s">
        <v>333</v>
      </c>
      <c r="AC126" s="385" t="s">
        <v>333</v>
      </c>
      <c r="AD126" s="85"/>
    </row>
    <row r="127" spans="1:30" s="83" customFormat="1" ht="12.4" customHeight="1" x14ac:dyDescent="0.3">
      <c r="A127" s="85"/>
      <c r="B127" s="591"/>
      <c r="C127" s="583"/>
      <c r="D127" s="584"/>
      <c r="E127" s="585"/>
      <c r="F127" s="398" t="s">
        <v>318</v>
      </c>
      <c r="G127" s="614"/>
      <c r="H127" s="549"/>
      <c r="I127" s="383"/>
      <c r="J127" s="84" t="s">
        <v>333</v>
      </c>
      <c r="K127" s="84" t="s">
        <v>333</v>
      </c>
      <c r="L127" s="84" t="s">
        <v>333</v>
      </c>
      <c r="M127" s="84" t="s">
        <v>333</v>
      </c>
      <c r="N127" s="84" t="s">
        <v>333</v>
      </c>
      <c r="O127" s="84" t="s">
        <v>333</v>
      </c>
      <c r="P127" s="84" t="s">
        <v>333</v>
      </c>
      <c r="Q127" s="84" t="s">
        <v>333</v>
      </c>
      <c r="R127" s="383"/>
      <c r="S127" s="84" t="s">
        <v>333</v>
      </c>
      <c r="T127" s="84" t="s">
        <v>333</v>
      </c>
      <c r="U127" s="84" t="s">
        <v>333</v>
      </c>
      <c r="V127" s="84" t="s">
        <v>333</v>
      </c>
      <c r="W127" s="84">
        <v>0</v>
      </c>
      <c r="X127" s="84">
        <v>1.4870742269298105</v>
      </c>
      <c r="Y127" s="84">
        <v>0.70457099735818829</v>
      </c>
      <c r="Z127" s="84" t="s">
        <v>333</v>
      </c>
      <c r="AA127" s="84" t="s">
        <v>333</v>
      </c>
      <c r="AB127" s="84" t="s">
        <v>333</v>
      </c>
      <c r="AC127" s="385" t="s">
        <v>333</v>
      </c>
      <c r="AD127" s="85"/>
    </row>
    <row r="128" spans="1:30" s="83" customFormat="1" ht="12.4" customHeight="1" x14ac:dyDescent="0.3">
      <c r="A128" s="85"/>
      <c r="B128" s="591"/>
      <c r="C128" s="583"/>
      <c r="D128" s="584"/>
      <c r="E128" s="585"/>
      <c r="F128" s="398" t="s">
        <v>319</v>
      </c>
      <c r="G128" s="614"/>
      <c r="H128" s="549"/>
      <c r="I128" s="383"/>
      <c r="J128" s="84" t="s">
        <v>333</v>
      </c>
      <c r="K128" s="84" t="s">
        <v>333</v>
      </c>
      <c r="L128" s="84" t="s">
        <v>333</v>
      </c>
      <c r="M128" s="84" t="s">
        <v>333</v>
      </c>
      <c r="N128" s="84" t="s">
        <v>333</v>
      </c>
      <c r="O128" s="84" t="s">
        <v>333</v>
      </c>
      <c r="P128" s="84" t="s">
        <v>333</v>
      </c>
      <c r="Q128" s="84" t="s">
        <v>333</v>
      </c>
      <c r="R128" s="383"/>
      <c r="S128" s="84" t="s">
        <v>333</v>
      </c>
      <c r="T128" s="84" t="s">
        <v>333</v>
      </c>
      <c r="U128" s="84" t="s">
        <v>333</v>
      </c>
      <c r="V128" s="84" t="s">
        <v>333</v>
      </c>
      <c r="W128" s="84">
        <v>0</v>
      </c>
      <c r="X128" s="84">
        <v>1.4870742269298105</v>
      </c>
      <c r="Y128" s="84">
        <v>0.70457099735818829</v>
      </c>
      <c r="Z128" s="84" t="s">
        <v>333</v>
      </c>
      <c r="AA128" s="84" t="s">
        <v>333</v>
      </c>
      <c r="AB128" s="84" t="s">
        <v>333</v>
      </c>
      <c r="AC128" s="385" t="s">
        <v>333</v>
      </c>
      <c r="AD128" s="85"/>
    </row>
    <row r="129" spans="1:30" s="83" customFormat="1" ht="12.4" customHeight="1" x14ac:dyDescent="0.3">
      <c r="A129" s="85"/>
      <c r="B129" s="591"/>
      <c r="C129" s="583"/>
      <c r="D129" s="584"/>
      <c r="E129" s="585"/>
      <c r="F129" s="398" t="s">
        <v>320</v>
      </c>
      <c r="G129" s="614"/>
      <c r="H129" s="549"/>
      <c r="I129" s="383"/>
      <c r="J129" s="84" t="s">
        <v>333</v>
      </c>
      <c r="K129" s="84" t="s">
        <v>333</v>
      </c>
      <c r="L129" s="84" t="s">
        <v>333</v>
      </c>
      <c r="M129" s="84" t="s">
        <v>333</v>
      </c>
      <c r="N129" s="84" t="s">
        <v>333</v>
      </c>
      <c r="O129" s="84" t="s">
        <v>333</v>
      </c>
      <c r="P129" s="84" t="s">
        <v>333</v>
      </c>
      <c r="Q129" s="84" t="s">
        <v>333</v>
      </c>
      <c r="R129" s="383"/>
      <c r="S129" s="84" t="s">
        <v>333</v>
      </c>
      <c r="T129" s="84" t="s">
        <v>333</v>
      </c>
      <c r="U129" s="84" t="s">
        <v>333</v>
      </c>
      <c r="V129" s="84" t="s">
        <v>333</v>
      </c>
      <c r="W129" s="84">
        <v>0</v>
      </c>
      <c r="X129" s="84">
        <v>1.4870742269298105</v>
      </c>
      <c r="Y129" s="84">
        <v>0.70457099735818829</v>
      </c>
      <c r="Z129" s="84" t="s">
        <v>333</v>
      </c>
      <c r="AA129" s="84" t="s">
        <v>333</v>
      </c>
      <c r="AB129" s="84" t="s">
        <v>333</v>
      </c>
      <c r="AC129" s="385" t="s">
        <v>333</v>
      </c>
      <c r="AD129" s="85"/>
    </row>
    <row r="130" spans="1:30" s="83" customFormat="1" ht="12.4" customHeight="1" x14ac:dyDescent="0.3">
      <c r="A130" s="85"/>
      <c r="B130" s="591"/>
      <c r="C130" s="583"/>
      <c r="D130" s="584"/>
      <c r="E130" s="585"/>
      <c r="F130" s="398" t="s">
        <v>321</v>
      </c>
      <c r="G130" s="614"/>
      <c r="H130" s="549"/>
      <c r="I130" s="383"/>
      <c r="J130" s="84" t="s">
        <v>333</v>
      </c>
      <c r="K130" s="84" t="s">
        <v>333</v>
      </c>
      <c r="L130" s="84" t="s">
        <v>333</v>
      </c>
      <c r="M130" s="84" t="s">
        <v>333</v>
      </c>
      <c r="N130" s="84" t="s">
        <v>333</v>
      </c>
      <c r="O130" s="84" t="s">
        <v>333</v>
      </c>
      <c r="P130" s="84" t="s">
        <v>333</v>
      </c>
      <c r="Q130" s="84" t="s">
        <v>333</v>
      </c>
      <c r="R130" s="383"/>
      <c r="S130" s="84" t="s">
        <v>333</v>
      </c>
      <c r="T130" s="84" t="s">
        <v>333</v>
      </c>
      <c r="U130" s="84" t="s">
        <v>333</v>
      </c>
      <c r="V130" s="84" t="s">
        <v>333</v>
      </c>
      <c r="W130" s="84">
        <v>0</v>
      </c>
      <c r="X130" s="84">
        <v>1.4870742269298105</v>
      </c>
      <c r="Y130" s="84">
        <v>0.70457099735818829</v>
      </c>
      <c r="Z130" s="84" t="s">
        <v>333</v>
      </c>
      <c r="AA130" s="84" t="s">
        <v>333</v>
      </c>
      <c r="AB130" s="84" t="s">
        <v>333</v>
      </c>
      <c r="AC130" s="385" t="s">
        <v>333</v>
      </c>
      <c r="AD130" s="85"/>
    </row>
    <row r="131" spans="1:30" s="83" customFormat="1" ht="12.4" customHeight="1" x14ac:dyDescent="0.3">
      <c r="A131" s="85"/>
      <c r="B131" s="591"/>
      <c r="C131" s="583"/>
      <c r="D131" s="584"/>
      <c r="E131" s="585"/>
      <c r="F131" s="398" t="s">
        <v>322</v>
      </c>
      <c r="G131" s="614"/>
      <c r="H131" s="549"/>
      <c r="I131" s="383"/>
      <c r="J131" s="84" t="s">
        <v>333</v>
      </c>
      <c r="K131" s="84" t="s">
        <v>333</v>
      </c>
      <c r="L131" s="84" t="s">
        <v>333</v>
      </c>
      <c r="M131" s="84" t="s">
        <v>333</v>
      </c>
      <c r="N131" s="84" t="s">
        <v>333</v>
      </c>
      <c r="O131" s="84" t="s">
        <v>333</v>
      </c>
      <c r="P131" s="84" t="s">
        <v>333</v>
      </c>
      <c r="Q131" s="84" t="s">
        <v>333</v>
      </c>
      <c r="R131" s="383"/>
      <c r="S131" s="84" t="s">
        <v>333</v>
      </c>
      <c r="T131" s="84" t="s">
        <v>333</v>
      </c>
      <c r="U131" s="84" t="s">
        <v>333</v>
      </c>
      <c r="V131" s="84" t="s">
        <v>333</v>
      </c>
      <c r="W131" s="84">
        <v>0</v>
      </c>
      <c r="X131" s="84">
        <v>1.4870742269298105</v>
      </c>
      <c r="Y131" s="84">
        <v>0.70457099735818829</v>
      </c>
      <c r="Z131" s="84" t="s">
        <v>333</v>
      </c>
      <c r="AA131" s="84" t="s">
        <v>333</v>
      </c>
      <c r="AB131" s="84" t="s">
        <v>333</v>
      </c>
      <c r="AC131" s="385" t="s">
        <v>333</v>
      </c>
      <c r="AD131" s="85"/>
    </row>
    <row r="132" spans="1:30" s="83" customFormat="1" ht="12.4" customHeight="1" x14ac:dyDescent="0.3">
      <c r="A132" s="85"/>
      <c r="B132" s="591"/>
      <c r="C132" s="583"/>
      <c r="D132" s="584"/>
      <c r="E132" s="585"/>
      <c r="F132" s="398" t="s">
        <v>323</v>
      </c>
      <c r="G132" s="614"/>
      <c r="H132" s="549"/>
      <c r="I132" s="383"/>
      <c r="J132" s="84" t="s">
        <v>333</v>
      </c>
      <c r="K132" s="84" t="s">
        <v>333</v>
      </c>
      <c r="L132" s="84" t="s">
        <v>333</v>
      </c>
      <c r="M132" s="84" t="s">
        <v>333</v>
      </c>
      <c r="N132" s="84" t="s">
        <v>333</v>
      </c>
      <c r="O132" s="84" t="s">
        <v>333</v>
      </c>
      <c r="P132" s="84" t="s">
        <v>333</v>
      </c>
      <c r="Q132" s="84" t="s">
        <v>333</v>
      </c>
      <c r="R132" s="383"/>
      <c r="S132" s="84" t="s">
        <v>333</v>
      </c>
      <c r="T132" s="84" t="s">
        <v>333</v>
      </c>
      <c r="U132" s="84" t="s">
        <v>333</v>
      </c>
      <c r="V132" s="84" t="s">
        <v>333</v>
      </c>
      <c r="W132" s="84">
        <v>0</v>
      </c>
      <c r="X132" s="84">
        <v>1.4870742269298105</v>
      </c>
      <c r="Y132" s="84">
        <v>0.70457099735818829</v>
      </c>
      <c r="Z132" s="84" t="s">
        <v>333</v>
      </c>
      <c r="AA132" s="84" t="s">
        <v>333</v>
      </c>
      <c r="AB132" s="84" t="s">
        <v>333</v>
      </c>
      <c r="AC132" s="385" t="s">
        <v>333</v>
      </c>
      <c r="AD132" s="85"/>
    </row>
    <row r="133" spans="1:30" s="83" customFormat="1" ht="12.4" customHeight="1" x14ac:dyDescent="0.3">
      <c r="A133" s="85"/>
      <c r="B133" s="591"/>
      <c r="C133" s="583"/>
      <c r="D133" s="584"/>
      <c r="E133" s="585"/>
      <c r="F133" s="398" t="s">
        <v>324</v>
      </c>
      <c r="G133" s="614"/>
      <c r="H133" s="549"/>
      <c r="I133" s="383"/>
      <c r="J133" s="84" t="s">
        <v>333</v>
      </c>
      <c r="K133" s="84" t="s">
        <v>333</v>
      </c>
      <c r="L133" s="84" t="s">
        <v>333</v>
      </c>
      <c r="M133" s="84" t="s">
        <v>333</v>
      </c>
      <c r="N133" s="84" t="s">
        <v>333</v>
      </c>
      <c r="O133" s="84" t="s">
        <v>333</v>
      </c>
      <c r="P133" s="84" t="s">
        <v>333</v>
      </c>
      <c r="Q133" s="84" t="s">
        <v>333</v>
      </c>
      <c r="R133" s="383"/>
      <c r="S133" s="84" t="s">
        <v>333</v>
      </c>
      <c r="T133" s="84" t="s">
        <v>333</v>
      </c>
      <c r="U133" s="84" t="s">
        <v>333</v>
      </c>
      <c r="V133" s="84" t="s">
        <v>333</v>
      </c>
      <c r="W133" s="84">
        <v>0</v>
      </c>
      <c r="X133" s="84">
        <v>1.4870742269298105</v>
      </c>
      <c r="Y133" s="84">
        <v>0.70457099735818829</v>
      </c>
      <c r="Z133" s="84" t="s">
        <v>333</v>
      </c>
      <c r="AA133" s="84" t="s">
        <v>333</v>
      </c>
      <c r="AB133" s="84" t="s">
        <v>333</v>
      </c>
      <c r="AC133" s="385" t="s">
        <v>333</v>
      </c>
      <c r="AD133" s="85"/>
    </row>
    <row r="134" spans="1:30" s="83" customFormat="1" ht="12.4" customHeight="1" x14ac:dyDescent="0.3">
      <c r="A134" s="85"/>
      <c r="B134" s="591"/>
      <c r="C134" s="583"/>
      <c r="D134" s="584"/>
      <c r="E134" s="585"/>
      <c r="F134" s="398" t="s">
        <v>325</v>
      </c>
      <c r="G134" s="614"/>
      <c r="H134" s="549"/>
      <c r="I134" s="383"/>
      <c r="J134" s="84" t="s">
        <v>333</v>
      </c>
      <c r="K134" s="84" t="s">
        <v>333</v>
      </c>
      <c r="L134" s="84" t="s">
        <v>333</v>
      </c>
      <c r="M134" s="84" t="s">
        <v>333</v>
      </c>
      <c r="N134" s="84" t="s">
        <v>333</v>
      </c>
      <c r="O134" s="84" t="s">
        <v>333</v>
      </c>
      <c r="P134" s="84" t="s">
        <v>333</v>
      </c>
      <c r="Q134" s="84" t="s">
        <v>333</v>
      </c>
      <c r="R134" s="383"/>
      <c r="S134" s="84" t="s">
        <v>333</v>
      </c>
      <c r="T134" s="84" t="s">
        <v>333</v>
      </c>
      <c r="U134" s="84" t="s">
        <v>333</v>
      </c>
      <c r="V134" s="84" t="s">
        <v>333</v>
      </c>
      <c r="W134" s="84">
        <v>0</v>
      </c>
      <c r="X134" s="84">
        <v>1.4870742269298105</v>
      </c>
      <c r="Y134" s="84">
        <v>0.70457099735818829</v>
      </c>
      <c r="Z134" s="84" t="s">
        <v>333</v>
      </c>
      <c r="AA134" s="84" t="s">
        <v>333</v>
      </c>
      <c r="AB134" s="84" t="s">
        <v>333</v>
      </c>
      <c r="AC134" s="385" t="s">
        <v>333</v>
      </c>
      <c r="AD134" s="85"/>
    </row>
    <row r="135" spans="1:30" s="83" customFormat="1" ht="12.4" customHeight="1" x14ac:dyDescent="0.3">
      <c r="A135" s="85"/>
      <c r="B135" s="591"/>
      <c r="C135" s="583"/>
      <c r="D135" s="584"/>
      <c r="E135" s="585"/>
      <c r="F135" s="398" t="s">
        <v>326</v>
      </c>
      <c r="G135" s="614"/>
      <c r="H135" s="549"/>
      <c r="I135" s="383"/>
      <c r="J135" s="84" t="s">
        <v>333</v>
      </c>
      <c r="K135" s="84" t="s">
        <v>333</v>
      </c>
      <c r="L135" s="84" t="s">
        <v>333</v>
      </c>
      <c r="M135" s="84" t="s">
        <v>333</v>
      </c>
      <c r="N135" s="84" t="s">
        <v>333</v>
      </c>
      <c r="O135" s="84" t="s">
        <v>333</v>
      </c>
      <c r="P135" s="84" t="s">
        <v>333</v>
      </c>
      <c r="Q135" s="84" t="s">
        <v>333</v>
      </c>
      <c r="R135" s="383"/>
      <c r="S135" s="84" t="s">
        <v>333</v>
      </c>
      <c r="T135" s="84" t="s">
        <v>333</v>
      </c>
      <c r="U135" s="84" t="s">
        <v>333</v>
      </c>
      <c r="V135" s="84" t="s">
        <v>333</v>
      </c>
      <c r="W135" s="84">
        <v>0</v>
      </c>
      <c r="X135" s="84">
        <v>1.4870742269298105</v>
      </c>
      <c r="Y135" s="84">
        <v>0.70457099735818829</v>
      </c>
      <c r="Z135" s="84" t="s">
        <v>333</v>
      </c>
      <c r="AA135" s="84" t="s">
        <v>333</v>
      </c>
      <c r="AB135" s="84" t="s">
        <v>333</v>
      </c>
      <c r="AC135" s="385" t="s">
        <v>333</v>
      </c>
      <c r="AD135" s="85"/>
    </row>
    <row r="136" spans="1:30" s="83" customFormat="1" ht="12.4" customHeight="1" x14ac:dyDescent="0.3">
      <c r="A136" s="85"/>
      <c r="B136" s="591"/>
      <c r="C136" s="583"/>
      <c r="D136" s="584"/>
      <c r="E136" s="585"/>
      <c r="F136" s="398" t="s">
        <v>327</v>
      </c>
      <c r="G136" s="614"/>
      <c r="H136" s="549"/>
      <c r="I136" s="383"/>
      <c r="J136" s="84" t="s">
        <v>333</v>
      </c>
      <c r="K136" s="84" t="s">
        <v>333</v>
      </c>
      <c r="L136" s="84" t="s">
        <v>333</v>
      </c>
      <c r="M136" s="84" t="s">
        <v>333</v>
      </c>
      <c r="N136" s="84" t="s">
        <v>333</v>
      </c>
      <c r="O136" s="84" t="s">
        <v>333</v>
      </c>
      <c r="P136" s="84" t="s">
        <v>333</v>
      </c>
      <c r="Q136" s="84" t="s">
        <v>333</v>
      </c>
      <c r="R136" s="383"/>
      <c r="S136" s="84" t="s">
        <v>333</v>
      </c>
      <c r="T136" s="84" t="s">
        <v>333</v>
      </c>
      <c r="U136" s="84" t="s">
        <v>333</v>
      </c>
      <c r="V136" s="84" t="s">
        <v>333</v>
      </c>
      <c r="W136" s="84">
        <v>0</v>
      </c>
      <c r="X136" s="84">
        <v>1.4870742269298105</v>
      </c>
      <c r="Y136" s="84">
        <v>0.70457099735818829</v>
      </c>
      <c r="Z136" s="84" t="s">
        <v>333</v>
      </c>
      <c r="AA136" s="84" t="s">
        <v>333</v>
      </c>
      <c r="AB136" s="84" t="s">
        <v>333</v>
      </c>
      <c r="AC136" s="385" t="s">
        <v>333</v>
      </c>
      <c r="AD136" s="85"/>
    </row>
    <row r="137" spans="1:30" s="83" customFormat="1" ht="12.4" customHeight="1" x14ac:dyDescent="0.3">
      <c r="A137" s="85"/>
      <c r="B137" s="591"/>
      <c r="C137" s="583"/>
      <c r="D137" s="584"/>
      <c r="E137" s="585"/>
      <c r="F137" s="398" t="s">
        <v>328</v>
      </c>
      <c r="G137" s="614"/>
      <c r="H137" s="549"/>
      <c r="I137" s="383"/>
      <c r="J137" s="84" t="s">
        <v>333</v>
      </c>
      <c r="K137" s="84" t="s">
        <v>333</v>
      </c>
      <c r="L137" s="84" t="s">
        <v>333</v>
      </c>
      <c r="M137" s="84" t="s">
        <v>333</v>
      </c>
      <c r="N137" s="84" t="s">
        <v>333</v>
      </c>
      <c r="O137" s="84" t="s">
        <v>333</v>
      </c>
      <c r="P137" s="84" t="s">
        <v>333</v>
      </c>
      <c r="Q137" s="84" t="s">
        <v>333</v>
      </c>
      <c r="R137" s="383"/>
      <c r="S137" s="84" t="s">
        <v>333</v>
      </c>
      <c r="T137" s="84" t="s">
        <v>333</v>
      </c>
      <c r="U137" s="84" t="s">
        <v>333</v>
      </c>
      <c r="V137" s="84" t="s">
        <v>333</v>
      </c>
      <c r="W137" s="84">
        <v>0</v>
      </c>
      <c r="X137" s="84">
        <v>1.4870742269298105</v>
      </c>
      <c r="Y137" s="84">
        <v>0.70457099735818829</v>
      </c>
      <c r="Z137" s="84" t="s">
        <v>333</v>
      </c>
      <c r="AA137" s="84" t="s">
        <v>333</v>
      </c>
      <c r="AB137" s="84" t="s">
        <v>333</v>
      </c>
      <c r="AC137" s="385" t="s">
        <v>333</v>
      </c>
      <c r="AD137" s="85"/>
    </row>
    <row r="138" spans="1:30" s="83" customFormat="1" ht="12.4" customHeight="1" x14ac:dyDescent="0.3">
      <c r="A138" s="85"/>
      <c r="B138" s="591"/>
      <c r="C138" s="583"/>
      <c r="D138" s="584"/>
      <c r="E138" s="585"/>
      <c r="F138" s="398" t="s">
        <v>329</v>
      </c>
      <c r="G138" s="614"/>
      <c r="H138" s="549"/>
      <c r="I138" s="383"/>
      <c r="J138" s="84" t="s">
        <v>333</v>
      </c>
      <c r="K138" s="84" t="s">
        <v>333</v>
      </c>
      <c r="L138" s="84" t="s">
        <v>333</v>
      </c>
      <c r="M138" s="84" t="s">
        <v>333</v>
      </c>
      <c r="N138" s="84" t="s">
        <v>333</v>
      </c>
      <c r="O138" s="84" t="s">
        <v>333</v>
      </c>
      <c r="P138" s="84" t="s">
        <v>333</v>
      </c>
      <c r="Q138" s="84" t="s">
        <v>333</v>
      </c>
      <c r="R138" s="383"/>
      <c r="S138" s="84" t="s">
        <v>333</v>
      </c>
      <c r="T138" s="84" t="s">
        <v>333</v>
      </c>
      <c r="U138" s="84" t="s">
        <v>333</v>
      </c>
      <c r="V138" s="84" t="s">
        <v>333</v>
      </c>
      <c r="W138" s="84">
        <v>0</v>
      </c>
      <c r="X138" s="84">
        <v>1.4870742269298105</v>
      </c>
      <c r="Y138" s="84">
        <v>0.70457099735818829</v>
      </c>
      <c r="Z138" s="84" t="s">
        <v>333</v>
      </c>
      <c r="AA138" s="84" t="s">
        <v>333</v>
      </c>
      <c r="AB138" s="84" t="s">
        <v>333</v>
      </c>
      <c r="AC138" s="385" t="s">
        <v>333</v>
      </c>
      <c r="AD138" s="85"/>
    </row>
    <row r="139" spans="1:30" s="83" customFormat="1" ht="12.4" customHeight="1" x14ac:dyDescent="0.3">
      <c r="A139" s="85"/>
      <c r="B139" s="591"/>
      <c r="C139" s="583" t="s">
        <v>588</v>
      </c>
      <c r="D139" s="584" t="s">
        <v>587</v>
      </c>
      <c r="E139" s="585" t="s">
        <v>586</v>
      </c>
      <c r="F139" s="398" t="s">
        <v>315</v>
      </c>
      <c r="G139" s="614"/>
      <c r="H139" s="549"/>
      <c r="I139" s="383"/>
      <c r="J139" s="84" t="s">
        <v>333</v>
      </c>
      <c r="K139" s="84" t="s">
        <v>333</v>
      </c>
      <c r="L139" s="84" t="s">
        <v>333</v>
      </c>
      <c r="M139" s="84" t="s">
        <v>333</v>
      </c>
      <c r="N139" s="84" t="s">
        <v>333</v>
      </c>
      <c r="O139" s="84" t="s">
        <v>333</v>
      </c>
      <c r="P139" s="84" t="s">
        <v>333</v>
      </c>
      <c r="Q139" s="84" t="s">
        <v>333</v>
      </c>
      <c r="R139" s="383"/>
      <c r="S139" s="84" t="s">
        <v>333</v>
      </c>
      <c r="T139" s="84" t="s">
        <v>333</v>
      </c>
      <c r="U139" s="84" t="s">
        <v>333</v>
      </c>
      <c r="V139" s="84" t="s">
        <v>333</v>
      </c>
      <c r="W139" s="84">
        <v>6.589438471117524</v>
      </c>
      <c r="X139" s="84">
        <v>9.9756950960531068</v>
      </c>
      <c r="Y139" s="84">
        <v>4.43</v>
      </c>
      <c r="Z139" s="84" t="s">
        <v>333</v>
      </c>
      <c r="AA139" s="84" t="s">
        <v>333</v>
      </c>
      <c r="AB139" s="84" t="s">
        <v>333</v>
      </c>
      <c r="AC139" s="385" t="s">
        <v>333</v>
      </c>
      <c r="AD139" s="85"/>
    </row>
    <row r="140" spans="1:30" s="83" customFormat="1" ht="11.25" customHeight="1" x14ac:dyDescent="0.3">
      <c r="A140" s="85"/>
      <c r="B140" s="591"/>
      <c r="C140" s="583"/>
      <c r="D140" s="584"/>
      <c r="E140" s="585"/>
      <c r="F140" s="398" t="s">
        <v>317</v>
      </c>
      <c r="G140" s="614"/>
      <c r="H140" s="549"/>
      <c r="I140" s="383"/>
      <c r="J140" s="84" t="s">
        <v>333</v>
      </c>
      <c r="K140" s="84" t="s">
        <v>333</v>
      </c>
      <c r="L140" s="84" t="s">
        <v>333</v>
      </c>
      <c r="M140" s="84" t="s">
        <v>333</v>
      </c>
      <c r="N140" s="84" t="s">
        <v>333</v>
      </c>
      <c r="O140" s="84" t="s">
        <v>333</v>
      </c>
      <c r="P140" s="84" t="s">
        <v>333</v>
      </c>
      <c r="Q140" s="84" t="s">
        <v>333</v>
      </c>
      <c r="R140" s="383"/>
      <c r="S140" s="84" t="s">
        <v>333</v>
      </c>
      <c r="T140" s="84" t="s">
        <v>333</v>
      </c>
      <c r="U140" s="84" t="s">
        <v>333</v>
      </c>
      <c r="V140" s="84" t="s">
        <v>333</v>
      </c>
      <c r="W140" s="84">
        <v>6.5144851219082414</v>
      </c>
      <c r="X140" s="84">
        <v>9.9756950960531068</v>
      </c>
      <c r="Y140" s="84">
        <v>4.43</v>
      </c>
      <c r="Z140" s="84" t="s">
        <v>333</v>
      </c>
      <c r="AA140" s="84" t="s">
        <v>333</v>
      </c>
      <c r="AB140" s="84" t="s">
        <v>333</v>
      </c>
      <c r="AC140" s="385" t="s">
        <v>333</v>
      </c>
      <c r="AD140" s="85"/>
    </row>
    <row r="141" spans="1:30" s="83" customFormat="1" ht="11.25" customHeight="1" x14ac:dyDescent="0.3">
      <c r="A141" s="85"/>
      <c r="B141" s="591"/>
      <c r="C141" s="583"/>
      <c r="D141" s="584"/>
      <c r="E141" s="585"/>
      <c r="F141" s="398" t="s">
        <v>318</v>
      </c>
      <c r="G141" s="614"/>
      <c r="H141" s="549"/>
      <c r="I141" s="383"/>
      <c r="J141" s="84" t="s">
        <v>333</v>
      </c>
      <c r="K141" s="84" t="s">
        <v>333</v>
      </c>
      <c r="L141" s="84" t="s">
        <v>333</v>
      </c>
      <c r="M141" s="84" t="s">
        <v>333</v>
      </c>
      <c r="N141" s="84" t="s">
        <v>333</v>
      </c>
      <c r="O141" s="84" t="s">
        <v>333</v>
      </c>
      <c r="P141" s="84" t="s">
        <v>333</v>
      </c>
      <c r="Q141" s="84" t="s">
        <v>333</v>
      </c>
      <c r="R141" s="383"/>
      <c r="S141" s="84" t="s">
        <v>333</v>
      </c>
      <c r="T141" s="84" t="s">
        <v>333</v>
      </c>
      <c r="U141" s="84" t="s">
        <v>333</v>
      </c>
      <c r="V141" s="84" t="s">
        <v>333</v>
      </c>
      <c r="W141" s="84">
        <v>6.6425540505401202</v>
      </c>
      <c r="X141" s="84">
        <v>9.9756950960531068</v>
      </c>
      <c r="Y141" s="84">
        <v>4.43</v>
      </c>
      <c r="Z141" s="84" t="s">
        <v>333</v>
      </c>
      <c r="AA141" s="84" t="s">
        <v>333</v>
      </c>
      <c r="AB141" s="84" t="s">
        <v>333</v>
      </c>
      <c r="AC141" s="385" t="s">
        <v>333</v>
      </c>
      <c r="AD141" s="85"/>
    </row>
    <row r="142" spans="1:30" s="83" customFormat="1" ht="11.25" customHeight="1" x14ac:dyDescent="0.3">
      <c r="A142" s="85"/>
      <c r="B142" s="591"/>
      <c r="C142" s="583"/>
      <c r="D142" s="584"/>
      <c r="E142" s="585"/>
      <c r="F142" s="398" t="s">
        <v>319</v>
      </c>
      <c r="G142" s="614"/>
      <c r="H142" s="549"/>
      <c r="I142" s="383"/>
      <c r="J142" s="84" t="s">
        <v>333</v>
      </c>
      <c r="K142" s="84" t="s">
        <v>333</v>
      </c>
      <c r="L142" s="84" t="s">
        <v>333</v>
      </c>
      <c r="M142" s="84" t="s">
        <v>333</v>
      </c>
      <c r="N142" s="84" t="s">
        <v>333</v>
      </c>
      <c r="O142" s="84" t="s">
        <v>333</v>
      </c>
      <c r="P142" s="84" t="s">
        <v>333</v>
      </c>
      <c r="Q142" s="84" t="s">
        <v>333</v>
      </c>
      <c r="R142" s="383"/>
      <c r="S142" s="84" t="s">
        <v>333</v>
      </c>
      <c r="T142" s="84" t="s">
        <v>333</v>
      </c>
      <c r="U142" s="84" t="s">
        <v>333</v>
      </c>
      <c r="V142" s="84" t="s">
        <v>333</v>
      </c>
      <c r="W142" s="84">
        <v>6.6841469186482252</v>
      </c>
      <c r="X142" s="84">
        <v>9.9756950960531068</v>
      </c>
      <c r="Y142" s="84">
        <v>4.43</v>
      </c>
      <c r="Z142" s="84" t="s">
        <v>333</v>
      </c>
      <c r="AA142" s="84" t="s">
        <v>333</v>
      </c>
      <c r="AB142" s="84" t="s">
        <v>333</v>
      </c>
      <c r="AC142" s="385" t="s">
        <v>333</v>
      </c>
      <c r="AD142" s="85"/>
    </row>
    <row r="143" spans="1:30" s="83" customFormat="1" ht="11.25" customHeight="1" x14ac:dyDescent="0.3">
      <c r="A143" s="85"/>
      <c r="B143" s="591"/>
      <c r="C143" s="583"/>
      <c r="D143" s="584"/>
      <c r="E143" s="585"/>
      <c r="F143" s="398" t="s">
        <v>320</v>
      </c>
      <c r="G143" s="614"/>
      <c r="H143" s="549"/>
      <c r="I143" s="383"/>
      <c r="J143" s="84" t="s">
        <v>333</v>
      </c>
      <c r="K143" s="84" t="s">
        <v>333</v>
      </c>
      <c r="L143" s="84" t="s">
        <v>333</v>
      </c>
      <c r="M143" s="84" t="s">
        <v>333</v>
      </c>
      <c r="N143" s="84" t="s">
        <v>333</v>
      </c>
      <c r="O143" s="84" t="s">
        <v>333</v>
      </c>
      <c r="P143" s="84" t="s">
        <v>333</v>
      </c>
      <c r="Q143" s="84" t="s">
        <v>333</v>
      </c>
      <c r="R143" s="383"/>
      <c r="S143" s="84" t="s">
        <v>333</v>
      </c>
      <c r="T143" s="84" t="s">
        <v>333</v>
      </c>
      <c r="U143" s="84" t="s">
        <v>333</v>
      </c>
      <c r="V143" s="84" t="s">
        <v>333</v>
      </c>
      <c r="W143" s="84">
        <v>6.5589913661887502</v>
      </c>
      <c r="X143" s="84">
        <v>9.9756950960531068</v>
      </c>
      <c r="Y143" s="84">
        <v>4.43</v>
      </c>
      <c r="Z143" s="84" t="s">
        <v>333</v>
      </c>
      <c r="AA143" s="84" t="s">
        <v>333</v>
      </c>
      <c r="AB143" s="84" t="s">
        <v>333</v>
      </c>
      <c r="AC143" s="385" t="s">
        <v>333</v>
      </c>
      <c r="AD143" s="85"/>
    </row>
    <row r="144" spans="1:30" s="83" customFormat="1" ht="11.25" customHeight="1" x14ac:dyDescent="0.3">
      <c r="A144" s="85"/>
      <c r="B144" s="591"/>
      <c r="C144" s="583"/>
      <c r="D144" s="584"/>
      <c r="E144" s="585"/>
      <c r="F144" s="398" t="s">
        <v>321</v>
      </c>
      <c r="G144" s="614"/>
      <c r="H144" s="549"/>
      <c r="I144" s="383"/>
      <c r="J144" s="84" t="s">
        <v>333</v>
      </c>
      <c r="K144" s="84" t="s">
        <v>333</v>
      </c>
      <c r="L144" s="84" t="s">
        <v>333</v>
      </c>
      <c r="M144" s="84" t="s">
        <v>333</v>
      </c>
      <c r="N144" s="84" t="s">
        <v>333</v>
      </c>
      <c r="O144" s="84" t="s">
        <v>333</v>
      </c>
      <c r="P144" s="84" t="s">
        <v>333</v>
      </c>
      <c r="Q144" s="84" t="s">
        <v>333</v>
      </c>
      <c r="R144" s="383"/>
      <c r="S144" s="84" t="s">
        <v>333</v>
      </c>
      <c r="T144" s="84" t="s">
        <v>333</v>
      </c>
      <c r="U144" s="84" t="s">
        <v>333</v>
      </c>
      <c r="V144" s="84" t="s">
        <v>333</v>
      </c>
      <c r="W144" s="84">
        <v>6.4764453689561785</v>
      </c>
      <c r="X144" s="84">
        <v>9.9756950960531068</v>
      </c>
      <c r="Y144" s="84">
        <v>4.43</v>
      </c>
      <c r="Z144" s="84" t="s">
        <v>333</v>
      </c>
      <c r="AA144" s="84" t="s">
        <v>333</v>
      </c>
      <c r="AB144" s="84" t="s">
        <v>333</v>
      </c>
      <c r="AC144" s="385" t="s">
        <v>333</v>
      </c>
      <c r="AD144" s="85"/>
    </row>
    <row r="145" spans="1:30" s="83" customFormat="1" ht="11.25" customHeight="1" x14ac:dyDescent="0.3">
      <c r="A145" s="85"/>
      <c r="B145" s="591"/>
      <c r="C145" s="583"/>
      <c r="D145" s="584"/>
      <c r="E145" s="585"/>
      <c r="F145" s="398" t="s">
        <v>322</v>
      </c>
      <c r="G145" s="614"/>
      <c r="H145" s="549"/>
      <c r="I145" s="383"/>
      <c r="J145" s="84" t="s">
        <v>333</v>
      </c>
      <c r="K145" s="84" t="s">
        <v>333</v>
      </c>
      <c r="L145" s="84" t="s">
        <v>333</v>
      </c>
      <c r="M145" s="84" t="s">
        <v>333</v>
      </c>
      <c r="N145" s="84" t="s">
        <v>333</v>
      </c>
      <c r="O145" s="84" t="s">
        <v>333</v>
      </c>
      <c r="P145" s="84" t="s">
        <v>333</v>
      </c>
      <c r="Q145" s="84" t="s">
        <v>333</v>
      </c>
      <c r="R145" s="383"/>
      <c r="S145" s="84" t="s">
        <v>333</v>
      </c>
      <c r="T145" s="84" t="s">
        <v>333</v>
      </c>
      <c r="U145" s="84" t="s">
        <v>333</v>
      </c>
      <c r="V145" s="84" t="s">
        <v>333</v>
      </c>
      <c r="W145" s="84">
        <v>6.5873529519024565</v>
      </c>
      <c r="X145" s="84">
        <v>9.9756950960531068</v>
      </c>
      <c r="Y145" s="84">
        <v>4.43</v>
      </c>
      <c r="Z145" s="84" t="s">
        <v>333</v>
      </c>
      <c r="AA145" s="84" t="s">
        <v>333</v>
      </c>
      <c r="AB145" s="84" t="s">
        <v>333</v>
      </c>
      <c r="AC145" s="385" t="s">
        <v>333</v>
      </c>
      <c r="AD145" s="85"/>
    </row>
    <row r="146" spans="1:30" s="83" customFormat="1" ht="11.25" customHeight="1" x14ac:dyDescent="0.3">
      <c r="A146" s="85"/>
      <c r="B146" s="591"/>
      <c r="C146" s="583"/>
      <c r="D146" s="584"/>
      <c r="E146" s="585"/>
      <c r="F146" s="398" t="s">
        <v>323</v>
      </c>
      <c r="G146" s="614"/>
      <c r="H146" s="549"/>
      <c r="I146" s="383"/>
      <c r="J146" s="84" t="s">
        <v>333</v>
      </c>
      <c r="K146" s="84" t="s">
        <v>333</v>
      </c>
      <c r="L146" s="84" t="s">
        <v>333</v>
      </c>
      <c r="M146" s="84" t="s">
        <v>333</v>
      </c>
      <c r="N146" s="84" t="s">
        <v>333</v>
      </c>
      <c r="O146" s="84" t="s">
        <v>333</v>
      </c>
      <c r="P146" s="84" t="s">
        <v>333</v>
      </c>
      <c r="Q146" s="84" t="s">
        <v>333</v>
      </c>
      <c r="R146" s="383"/>
      <c r="S146" s="84" t="s">
        <v>333</v>
      </c>
      <c r="T146" s="84" t="s">
        <v>333</v>
      </c>
      <c r="U146" s="84" t="s">
        <v>333</v>
      </c>
      <c r="V146" s="84" t="s">
        <v>333</v>
      </c>
      <c r="W146" s="84">
        <v>6.5436735830868322</v>
      </c>
      <c r="X146" s="84">
        <v>9.9756950960531068</v>
      </c>
      <c r="Y146" s="84">
        <v>4.43</v>
      </c>
      <c r="Z146" s="84" t="s">
        <v>333</v>
      </c>
      <c r="AA146" s="84" t="s">
        <v>333</v>
      </c>
      <c r="AB146" s="84" t="s">
        <v>333</v>
      </c>
      <c r="AC146" s="385" t="s">
        <v>333</v>
      </c>
      <c r="AD146" s="85"/>
    </row>
    <row r="147" spans="1:30" s="83" customFormat="1" ht="11.25" customHeight="1" x14ac:dyDescent="0.3">
      <c r="A147" s="85"/>
      <c r="B147" s="591"/>
      <c r="C147" s="583"/>
      <c r="D147" s="584"/>
      <c r="E147" s="585"/>
      <c r="F147" s="398" t="s">
        <v>324</v>
      </c>
      <c r="G147" s="614"/>
      <c r="H147" s="549"/>
      <c r="I147" s="383"/>
      <c r="J147" s="84" t="s">
        <v>333</v>
      </c>
      <c r="K147" s="84" t="s">
        <v>333</v>
      </c>
      <c r="L147" s="84" t="s">
        <v>333</v>
      </c>
      <c r="M147" s="84" t="s">
        <v>333</v>
      </c>
      <c r="N147" s="84" t="s">
        <v>333</v>
      </c>
      <c r="O147" s="84" t="s">
        <v>333</v>
      </c>
      <c r="P147" s="84" t="s">
        <v>333</v>
      </c>
      <c r="Q147" s="84" t="s">
        <v>333</v>
      </c>
      <c r="R147" s="383"/>
      <c r="S147" s="84" t="s">
        <v>333</v>
      </c>
      <c r="T147" s="84" t="s">
        <v>333</v>
      </c>
      <c r="U147" s="84" t="s">
        <v>333</v>
      </c>
      <c r="V147" s="84" t="s">
        <v>333</v>
      </c>
      <c r="W147" s="84">
        <v>6.5514359392354615</v>
      </c>
      <c r="X147" s="84">
        <v>9.9756950960531068</v>
      </c>
      <c r="Y147" s="84">
        <v>4.43</v>
      </c>
      <c r="Z147" s="84" t="s">
        <v>333</v>
      </c>
      <c r="AA147" s="84" t="s">
        <v>333</v>
      </c>
      <c r="AB147" s="84" t="s">
        <v>333</v>
      </c>
      <c r="AC147" s="385" t="s">
        <v>333</v>
      </c>
      <c r="AD147" s="85"/>
    </row>
    <row r="148" spans="1:30" s="83" customFormat="1" ht="11.25" customHeight="1" x14ac:dyDescent="0.3">
      <c r="A148" s="85"/>
      <c r="B148" s="591"/>
      <c r="C148" s="583"/>
      <c r="D148" s="584"/>
      <c r="E148" s="585"/>
      <c r="F148" s="398" t="s">
        <v>325</v>
      </c>
      <c r="G148" s="614"/>
      <c r="H148" s="549"/>
      <c r="I148" s="383"/>
      <c r="J148" s="84" t="s">
        <v>333</v>
      </c>
      <c r="K148" s="84" t="s">
        <v>333</v>
      </c>
      <c r="L148" s="84" t="s">
        <v>333</v>
      </c>
      <c r="M148" s="84" t="s">
        <v>333</v>
      </c>
      <c r="N148" s="84" t="s">
        <v>333</v>
      </c>
      <c r="O148" s="84" t="s">
        <v>333</v>
      </c>
      <c r="P148" s="84" t="s">
        <v>333</v>
      </c>
      <c r="Q148" s="84" t="s">
        <v>333</v>
      </c>
      <c r="R148" s="383"/>
      <c r="S148" s="84" t="s">
        <v>333</v>
      </c>
      <c r="T148" s="84" t="s">
        <v>333</v>
      </c>
      <c r="U148" s="84" t="s">
        <v>333</v>
      </c>
      <c r="V148" s="84" t="s">
        <v>333</v>
      </c>
      <c r="W148" s="84">
        <v>6.4670012065997176</v>
      </c>
      <c r="X148" s="84">
        <v>9.9756950960531068</v>
      </c>
      <c r="Y148" s="84">
        <v>4.43</v>
      </c>
      <c r="Z148" s="84" t="s">
        <v>333</v>
      </c>
      <c r="AA148" s="84" t="s">
        <v>333</v>
      </c>
      <c r="AB148" s="84" t="s">
        <v>333</v>
      </c>
      <c r="AC148" s="385" t="s">
        <v>333</v>
      </c>
      <c r="AD148" s="85"/>
    </row>
    <row r="149" spans="1:30" s="83" customFormat="1" ht="11.25" customHeight="1" x14ac:dyDescent="0.3">
      <c r="A149" s="85"/>
      <c r="B149" s="591"/>
      <c r="C149" s="583"/>
      <c r="D149" s="584"/>
      <c r="E149" s="585"/>
      <c r="F149" s="398" t="s">
        <v>326</v>
      </c>
      <c r="G149" s="614"/>
      <c r="H149" s="549"/>
      <c r="I149" s="383"/>
      <c r="J149" s="84" t="s">
        <v>333</v>
      </c>
      <c r="K149" s="84" t="s">
        <v>333</v>
      </c>
      <c r="L149" s="84" t="s">
        <v>333</v>
      </c>
      <c r="M149" s="84" t="s">
        <v>333</v>
      </c>
      <c r="N149" s="84" t="s">
        <v>333</v>
      </c>
      <c r="O149" s="84" t="s">
        <v>333</v>
      </c>
      <c r="P149" s="84" t="s">
        <v>333</v>
      </c>
      <c r="Q149" s="84" t="s">
        <v>333</v>
      </c>
      <c r="R149" s="383"/>
      <c r="S149" s="84" t="s">
        <v>333</v>
      </c>
      <c r="T149" s="84" t="s">
        <v>333</v>
      </c>
      <c r="U149" s="84" t="s">
        <v>333</v>
      </c>
      <c r="V149" s="84" t="s">
        <v>333</v>
      </c>
      <c r="W149" s="84">
        <v>6.4423133309405731</v>
      </c>
      <c r="X149" s="84">
        <v>9.9756950960531068</v>
      </c>
      <c r="Y149" s="84">
        <v>4.43</v>
      </c>
      <c r="Z149" s="84" t="s">
        <v>333</v>
      </c>
      <c r="AA149" s="84" t="s">
        <v>333</v>
      </c>
      <c r="AB149" s="84" t="s">
        <v>333</v>
      </c>
      <c r="AC149" s="385" t="s">
        <v>333</v>
      </c>
      <c r="AD149" s="85"/>
    </row>
    <row r="150" spans="1:30" s="83" customFormat="1" ht="11.25" customHeight="1" x14ac:dyDescent="0.3">
      <c r="A150" s="85"/>
      <c r="B150" s="591"/>
      <c r="C150" s="583"/>
      <c r="D150" s="584"/>
      <c r="E150" s="585"/>
      <c r="F150" s="398" t="s">
        <v>327</v>
      </c>
      <c r="G150" s="614"/>
      <c r="H150" s="549"/>
      <c r="I150" s="383"/>
      <c r="J150" s="84" t="s">
        <v>333</v>
      </c>
      <c r="K150" s="84" t="s">
        <v>333</v>
      </c>
      <c r="L150" s="84" t="s">
        <v>333</v>
      </c>
      <c r="M150" s="84" t="s">
        <v>333</v>
      </c>
      <c r="N150" s="84" t="s">
        <v>333</v>
      </c>
      <c r="O150" s="84" t="s">
        <v>333</v>
      </c>
      <c r="P150" s="84" t="s">
        <v>333</v>
      </c>
      <c r="Q150" s="84" t="s">
        <v>333</v>
      </c>
      <c r="R150" s="383"/>
      <c r="S150" s="84" t="s">
        <v>333</v>
      </c>
      <c r="T150" s="84" t="s">
        <v>333</v>
      </c>
      <c r="U150" s="84" t="s">
        <v>333</v>
      </c>
      <c r="V150" s="84" t="s">
        <v>333</v>
      </c>
      <c r="W150" s="84">
        <v>6.5562763096546641</v>
      </c>
      <c r="X150" s="84">
        <v>9.9756950960531068</v>
      </c>
      <c r="Y150" s="84">
        <v>4.43</v>
      </c>
      <c r="Z150" s="84" t="s">
        <v>333</v>
      </c>
      <c r="AA150" s="84" t="s">
        <v>333</v>
      </c>
      <c r="AB150" s="84" t="s">
        <v>333</v>
      </c>
      <c r="AC150" s="385" t="s">
        <v>333</v>
      </c>
      <c r="AD150" s="85"/>
    </row>
    <row r="151" spans="1:30" s="83" customFormat="1" ht="11.25" customHeight="1" x14ac:dyDescent="0.3">
      <c r="A151" s="85"/>
      <c r="B151" s="591"/>
      <c r="C151" s="583"/>
      <c r="D151" s="584"/>
      <c r="E151" s="585"/>
      <c r="F151" s="398" t="s">
        <v>328</v>
      </c>
      <c r="G151" s="614"/>
      <c r="H151" s="549"/>
      <c r="I151" s="383"/>
      <c r="J151" s="84" t="s">
        <v>333</v>
      </c>
      <c r="K151" s="84" t="s">
        <v>333</v>
      </c>
      <c r="L151" s="84" t="s">
        <v>333</v>
      </c>
      <c r="M151" s="84" t="s">
        <v>333</v>
      </c>
      <c r="N151" s="84" t="s">
        <v>333</v>
      </c>
      <c r="O151" s="84" t="s">
        <v>333</v>
      </c>
      <c r="P151" s="84" t="s">
        <v>333</v>
      </c>
      <c r="Q151" s="84" t="s">
        <v>333</v>
      </c>
      <c r="R151" s="383"/>
      <c r="S151" s="84" t="s">
        <v>333</v>
      </c>
      <c r="T151" s="84" t="s">
        <v>333</v>
      </c>
      <c r="U151" s="84" t="s">
        <v>333</v>
      </c>
      <c r="V151" s="84" t="s">
        <v>333</v>
      </c>
      <c r="W151" s="84">
        <v>6.5542135821073106</v>
      </c>
      <c r="X151" s="84">
        <v>9.9756950960531068</v>
      </c>
      <c r="Y151" s="84">
        <v>4.43</v>
      </c>
      <c r="Z151" s="84" t="s">
        <v>333</v>
      </c>
      <c r="AA151" s="84" t="s">
        <v>333</v>
      </c>
      <c r="AB151" s="84" t="s">
        <v>333</v>
      </c>
      <c r="AC151" s="385" t="s">
        <v>333</v>
      </c>
      <c r="AD151" s="85"/>
    </row>
    <row r="152" spans="1:30" s="83" customFormat="1" ht="11.25" customHeight="1" x14ac:dyDescent="0.3">
      <c r="A152" s="85"/>
      <c r="B152" s="591"/>
      <c r="C152" s="583"/>
      <c r="D152" s="584"/>
      <c r="E152" s="585"/>
      <c r="F152" s="398" t="s">
        <v>329</v>
      </c>
      <c r="G152" s="614"/>
      <c r="H152" s="549"/>
      <c r="I152" s="383"/>
      <c r="J152" s="84" t="s">
        <v>333</v>
      </c>
      <c r="K152" s="84" t="s">
        <v>333</v>
      </c>
      <c r="L152" s="84" t="s">
        <v>333</v>
      </c>
      <c r="M152" s="84" t="s">
        <v>333</v>
      </c>
      <c r="N152" s="84" t="s">
        <v>333</v>
      </c>
      <c r="O152" s="84" t="s">
        <v>333</v>
      </c>
      <c r="P152" s="84" t="s">
        <v>333</v>
      </c>
      <c r="Q152" s="84" t="s">
        <v>333</v>
      </c>
      <c r="R152" s="383"/>
      <c r="S152" s="84" t="s">
        <v>333</v>
      </c>
      <c r="T152" s="84" t="s">
        <v>333</v>
      </c>
      <c r="U152" s="84" t="s">
        <v>333</v>
      </c>
      <c r="V152" s="84" t="s">
        <v>333</v>
      </c>
      <c r="W152" s="84">
        <v>6.4988829015144267</v>
      </c>
      <c r="X152" s="84">
        <v>9.9756950960531068</v>
      </c>
      <c r="Y152" s="84">
        <v>4.43</v>
      </c>
      <c r="Z152" s="84" t="s">
        <v>333</v>
      </c>
      <c r="AA152" s="84" t="s">
        <v>333</v>
      </c>
      <c r="AB152" s="84" t="s">
        <v>333</v>
      </c>
      <c r="AC152" s="385" t="s">
        <v>333</v>
      </c>
      <c r="AD152" s="85"/>
    </row>
    <row r="153" spans="1:30" s="83" customFormat="1" ht="12.4" customHeight="1" x14ac:dyDescent="0.3">
      <c r="A153" s="85"/>
      <c r="B153" s="591"/>
      <c r="C153" s="583" t="s">
        <v>588</v>
      </c>
      <c r="D153" s="584" t="s">
        <v>581</v>
      </c>
      <c r="E153" s="585" t="s">
        <v>290</v>
      </c>
      <c r="F153" s="398" t="s">
        <v>315</v>
      </c>
      <c r="G153" s="614"/>
      <c r="H153" s="549"/>
      <c r="I153" s="383"/>
      <c r="J153" s="84" t="s">
        <v>333</v>
      </c>
      <c r="K153" s="84" t="s">
        <v>333</v>
      </c>
      <c r="L153" s="84" t="s">
        <v>333</v>
      </c>
      <c r="M153" s="84" t="s">
        <v>333</v>
      </c>
      <c r="N153" s="84" t="s">
        <v>333</v>
      </c>
      <c r="O153" s="84" t="s">
        <v>333</v>
      </c>
      <c r="P153" s="84" t="s">
        <v>333</v>
      </c>
      <c r="Q153" s="84" t="s">
        <v>333</v>
      </c>
      <c r="R153" s="383"/>
      <c r="S153" s="84" t="s">
        <v>333</v>
      </c>
      <c r="T153" s="84" t="s">
        <v>333</v>
      </c>
      <c r="U153" s="84" t="s">
        <v>333</v>
      </c>
      <c r="V153" s="84" t="s">
        <v>333</v>
      </c>
      <c r="W153" s="84">
        <v>0</v>
      </c>
      <c r="X153" s="84">
        <v>0</v>
      </c>
      <c r="Y153" s="84">
        <v>0</v>
      </c>
      <c r="Z153" s="84" t="s">
        <v>333</v>
      </c>
      <c r="AA153" s="84" t="s">
        <v>333</v>
      </c>
      <c r="AB153" s="84" t="s">
        <v>333</v>
      </c>
      <c r="AC153" s="385" t="s">
        <v>333</v>
      </c>
      <c r="AD153" s="85"/>
    </row>
    <row r="154" spans="1:30" s="83" customFormat="1" ht="11.25" customHeight="1" x14ac:dyDescent="0.3">
      <c r="A154" s="85"/>
      <c r="B154" s="591"/>
      <c r="C154" s="583"/>
      <c r="D154" s="584"/>
      <c r="E154" s="585"/>
      <c r="F154" s="398" t="s">
        <v>317</v>
      </c>
      <c r="G154" s="614"/>
      <c r="H154" s="549"/>
      <c r="I154" s="383"/>
      <c r="J154" s="84" t="s">
        <v>333</v>
      </c>
      <c r="K154" s="84" t="s">
        <v>333</v>
      </c>
      <c r="L154" s="84" t="s">
        <v>333</v>
      </c>
      <c r="M154" s="84" t="s">
        <v>333</v>
      </c>
      <c r="N154" s="84" t="s">
        <v>333</v>
      </c>
      <c r="O154" s="84" t="s">
        <v>333</v>
      </c>
      <c r="P154" s="84" t="s">
        <v>333</v>
      </c>
      <c r="Q154" s="84" t="s">
        <v>333</v>
      </c>
      <c r="R154" s="383"/>
      <c r="S154" s="84" t="s">
        <v>333</v>
      </c>
      <c r="T154" s="84" t="s">
        <v>333</v>
      </c>
      <c r="U154" s="84" t="s">
        <v>333</v>
      </c>
      <c r="V154" s="84" t="s">
        <v>333</v>
      </c>
      <c r="W154" s="84">
        <v>0</v>
      </c>
      <c r="X154" s="84">
        <v>0</v>
      </c>
      <c r="Y154" s="84">
        <v>0</v>
      </c>
      <c r="Z154" s="84" t="s">
        <v>333</v>
      </c>
      <c r="AA154" s="84" t="s">
        <v>333</v>
      </c>
      <c r="AB154" s="84" t="s">
        <v>333</v>
      </c>
      <c r="AC154" s="385" t="s">
        <v>333</v>
      </c>
      <c r="AD154" s="85"/>
    </row>
    <row r="155" spans="1:30" s="83" customFormat="1" ht="11.25" customHeight="1" x14ac:dyDescent="0.3">
      <c r="A155" s="85"/>
      <c r="B155" s="591"/>
      <c r="C155" s="583"/>
      <c r="D155" s="584"/>
      <c r="E155" s="585"/>
      <c r="F155" s="398" t="s">
        <v>318</v>
      </c>
      <c r="G155" s="614"/>
      <c r="H155" s="549"/>
      <c r="I155" s="383"/>
      <c r="J155" s="84" t="s">
        <v>333</v>
      </c>
      <c r="K155" s="84" t="s">
        <v>333</v>
      </c>
      <c r="L155" s="84" t="s">
        <v>333</v>
      </c>
      <c r="M155" s="84" t="s">
        <v>333</v>
      </c>
      <c r="N155" s="84" t="s">
        <v>333</v>
      </c>
      <c r="O155" s="84" t="s">
        <v>333</v>
      </c>
      <c r="P155" s="84" t="s">
        <v>333</v>
      </c>
      <c r="Q155" s="84" t="s">
        <v>333</v>
      </c>
      <c r="R155" s="383"/>
      <c r="S155" s="84" t="s">
        <v>333</v>
      </c>
      <c r="T155" s="84" t="s">
        <v>333</v>
      </c>
      <c r="U155" s="84" t="s">
        <v>333</v>
      </c>
      <c r="V155" s="84" t="s">
        <v>333</v>
      </c>
      <c r="W155" s="84">
        <v>0</v>
      </c>
      <c r="X155" s="84">
        <v>0</v>
      </c>
      <c r="Y155" s="84">
        <v>0</v>
      </c>
      <c r="Z155" s="84" t="s">
        <v>333</v>
      </c>
      <c r="AA155" s="84" t="s">
        <v>333</v>
      </c>
      <c r="AB155" s="84" t="s">
        <v>333</v>
      </c>
      <c r="AC155" s="385" t="s">
        <v>333</v>
      </c>
      <c r="AD155" s="85"/>
    </row>
    <row r="156" spans="1:30" s="83" customFormat="1" ht="11.25" customHeight="1" x14ac:dyDescent="0.3">
      <c r="A156" s="85"/>
      <c r="B156" s="591"/>
      <c r="C156" s="583"/>
      <c r="D156" s="584"/>
      <c r="E156" s="585"/>
      <c r="F156" s="398" t="s">
        <v>319</v>
      </c>
      <c r="G156" s="614"/>
      <c r="H156" s="549"/>
      <c r="I156" s="383"/>
      <c r="J156" s="84" t="s">
        <v>333</v>
      </c>
      <c r="K156" s="84" t="s">
        <v>333</v>
      </c>
      <c r="L156" s="84" t="s">
        <v>333</v>
      </c>
      <c r="M156" s="84" t="s">
        <v>333</v>
      </c>
      <c r="N156" s="84" t="s">
        <v>333</v>
      </c>
      <c r="O156" s="84" t="s">
        <v>333</v>
      </c>
      <c r="P156" s="84" t="s">
        <v>333</v>
      </c>
      <c r="Q156" s="84" t="s">
        <v>333</v>
      </c>
      <c r="R156" s="383"/>
      <c r="S156" s="84" t="s">
        <v>333</v>
      </c>
      <c r="T156" s="84" t="s">
        <v>333</v>
      </c>
      <c r="U156" s="84" t="s">
        <v>333</v>
      </c>
      <c r="V156" s="84" t="s">
        <v>333</v>
      </c>
      <c r="W156" s="84">
        <v>0</v>
      </c>
      <c r="X156" s="84">
        <v>0</v>
      </c>
      <c r="Y156" s="84">
        <v>0</v>
      </c>
      <c r="Z156" s="84" t="s">
        <v>333</v>
      </c>
      <c r="AA156" s="84" t="s">
        <v>333</v>
      </c>
      <c r="AB156" s="84" t="s">
        <v>333</v>
      </c>
      <c r="AC156" s="385" t="s">
        <v>333</v>
      </c>
      <c r="AD156" s="85"/>
    </row>
    <row r="157" spans="1:30" s="83" customFormat="1" ht="11.25" customHeight="1" x14ac:dyDescent="0.3">
      <c r="A157" s="85"/>
      <c r="B157" s="591"/>
      <c r="C157" s="583"/>
      <c r="D157" s="584"/>
      <c r="E157" s="585"/>
      <c r="F157" s="398" t="s">
        <v>320</v>
      </c>
      <c r="G157" s="614"/>
      <c r="H157" s="549"/>
      <c r="I157" s="383"/>
      <c r="J157" s="84" t="s">
        <v>333</v>
      </c>
      <c r="K157" s="84" t="s">
        <v>333</v>
      </c>
      <c r="L157" s="84" t="s">
        <v>333</v>
      </c>
      <c r="M157" s="84" t="s">
        <v>333</v>
      </c>
      <c r="N157" s="84" t="s">
        <v>333</v>
      </c>
      <c r="O157" s="84" t="s">
        <v>333</v>
      </c>
      <c r="P157" s="84" t="s">
        <v>333</v>
      </c>
      <c r="Q157" s="84" t="s">
        <v>333</v>
      </c>
      <c r="R157" s="383"/>
      <c r="S157" s="84" t="s">
        <v>333</v>
      </c>
      <c r="T157" s="84" t="s">
        <v>333</v>
      </c>
      <c r="U157" s="84" t="s">
        <v>333</v>
      </c>
      <c r="V157" s="84" t="s">
        <v>333</v>
      </c>
      <c r="W157" s="84">
        <v>0</v>
      </c>
      <c r="X157" s="84">
        <v>0</v>
      </c>
      <c r="Y157" s="84">
        <v>0</v>
      </c>
      <c r="Z157" s="84" t="s">
        <v>333</v>
      </c>
      <c r="AA157" s="84" t="s">
        <v>333</v>
      </c>
      <c r="AB157" s="84" t="s">
        <v>333</v>
      </c>
      <c r="AC157" s="385" t="s">
        <v>333</v>
      </c>
      <c r="AD157" s="85"/>
    </row>
    <row r="158" spans="1:30" s="83" customFormat="1" ht="11.25" customHeight="1" x14ac:dyDescent="0.3">
      <c r="A158" s="85"/>
      <c r="B158" s="591"/>
      <c r="C158" s="583"/>
      <c r="D158" s="584"/>
      <c r="E158" s="585"/>
      <c r="F158" s="398" t="s">
        <v>321</v>
      </c>
      <c r="G158" s="614"/>
      <c r="H158" s="549"/>
      <c r="I158" s="383"/>
      <c r="J158" s="84" t="s">
        <v>333</v>
      </c>
      <c r="K158" s="84" t="s">
        <v>333</v>
      </c>
      <c r="L158" s="84" t="s">
        <v>333</v>
      </c>
      <c r="M158" s="84" t="s">
        <v>333</v>
      </c>
      <c r="N158" s="84" t="s">
        <v>333</v>
      </c>
      <c r="O158" s="84" t="s">
        <v>333</v>
      </c>
      <c r="P158" s="84" t="s">
        <v>333</v>
      </c>
      <c r="Q158" s="84" t="s">
        <v>333</v>
      </c>
      <c r="R158" s="383"/>
      <c r="S158" s="84" t="s">
        <v>333</v>
      </c>
      <c r="T158" s="84" t="s">
        <v>333</v>
      </c>
      <c r="U158" s="84" t="s">
        <v>333</v>
      </c>
      <c r="V158" s="84" t="s">
        <v>333</v>
      </c>
      <c r="W158" s="84">
        <v>0</v>
      </c>
      <c r="X158" s="84">
        <v>0</v>
      </c>
      <c r="Y158" s="84">
        <v>0</v>
      </c>
      <c r="Z158" s="84" t="s">
        <v>333</v>
      </c>
      <c r="AA158" s="84" t="s">
        <v>333</v>
      </c>
      <c r="AB158" s="84" t="s">
        <v>333</v>
      </c>
      <c r="AC158" s="385" t="s">
        <v>333</v>
      </c>
      <c r="AD158" s="85"/>
    </row>
    <row r="159" spans="1:30" s="83" customFormat="1" ht="11.25" customHeight="1" x14ac:dyDescent="0.3">
      <c r="A159" s="85"/>
      <c r="B159" s="591"/>
      <c r="C159" s="583"/>
      <c r="D159" s="584"/>
      <c r="E159" s="585"/>
      <c r="F159" s="398" t="s">
        <v>322</v>
      </c>
      <c r="G159" s="614"/>
      <c r="H159" s="549"/>
      <c r="I159" s="383"/>
      <c r="J159" s="84" t="s">
        <v>333</v>
      </c>
      <c r="K159" s="84" t="s">
        <v>333</v>
      </c>
      <c r="L159" s="84" t="s">
        <v>333</v>
      </c>
      <c r="M159" s="84" t="s">
        <v>333</v>
      </c>
      <c r="N159" s="84" t="s">
        <v>333</v>
      </c>
      <c r="O159" s="84" t="s">
        <v>333</v>
      </c>
      <c r="P159" s="84" t="s">
        <v>333</v>
      </c>
      <c r="Q159" s="84" t="s">
        <v>333</v>
      </c>
      <c r="R159" s="383"/>
      <c r="S159" s="84" t="s">
        <v>333</v>
      </c>
      <c r="T159" s="84" t="s">
        <v>333</v>
      </c>
      <c r="U159" s="84" t="s">
        <v>333</v>
      </c>
      <c r="V159" s="84" t="s">
        <v>333</v>
      </c>
      <c r="W159" s="84">
        <v>0</v>
      </c>
      <c r="X159" s="84">
        <v>0</v>
      </c>
      <c r="Y159" s="84">
        <v>0</v>
      </c>
      <c r="Z159" s="84" t="s">
        <v>333</v>
      </c>
      <c r="AA159" s="84" t="s">
        <v>333</v>
      </c>
      <c r="AB159" s="84" t="s">
        <v>333</v>
      </c>
      <c r="AC159" s="385" t="s">
        <v>333</v>
      </c>
      <c r="AD159" s="85"/>
    </row>
    <row r="160" spans="1:30" s="83" customFormat="1" ht="11.25" customHeight="1" x14ac:dyDescent="0.3">
      <c r="A160" s="85"/>
      <c r="B160" s="591"/>
      <c r="C160" s="583"/>
      <c r="D160" s="584"/>
      <c r="E160" s="585"/>
      <c r="F160" s="398" t="s">
        <v>323</v>
      </c>
      <c r="G160" s="614"/>
      <c r="H160" s="549"/>
      <c r="I160" s="383"/>
      <c r="J160" s="84" t="s">
        <v>333</v>
      </c>
      <c r="K160" s="84" t="s">
        <v>333</v>
      </c>
      <c r="L160" s="84" t="s">
        <v>333</v>
      </c>
      <c r="M160" s="84" t="s">
        <v>333</v>
      </c>
      <c r="N160" s="84" t="s">
        <v>333</v>
      </c>
      <c r="O160" s="84" t="s">
        <v>333</v>
      </c>
      <c r="P160" s="84" t="s">
        <v>333</v>
      </c>
      <c r="Q160" s="84" t="s">
        <v>333</v>
      </c>
      <c r="R160" s="383"/>
      <c r="S160" s="84" t="s">
        <v>333</v>
      </c>
      <c r="T160" s="84" t="s">
        <v>333</v>
      </c>
      <c r="U160" s="84" t="s">
        <v>333</v>
      </c>
      <c r="V160" s="84" t="s">
        <v>333</v>
      </c>
      <c r="W160" s="84">
        <v>0</v>
      </c>
      <c r="X160" s="84">
        <v>0</v>
      </c>
      <c r="Y160" s="84">
        <v>0</v>
      </c>
      <c r="Z160" s="84" t="s">
        <v>333</v>
      </c>
      <c r="AA160" s="84" t="s">
        <v>333</v>
      </c>
      <c r="AB160" s="84" t="s">
        <v>333</v>
      </c>
      <c r="AC160" s="385" t="s">
        <v>333</v>
      </c>
      <c r="AD160" s="85"/>
    </row>
    <row r="161" spans="1:30" s="83" customFormat="1" ht="11.25" customHeight="1" x14ac:dyDescent="0.3">
      <c r="A161" s="85"/>
      <c r="B161" s="591"/>
      <c r="C161" s="583"/>
      <c r="D161" s="584"/>
      <c r="E161" s="585"/>
      <c r="F161" s="398" t="s">
        <v>324</v>
      </c>
      <c r="G161" s="614"/>
      <c r="H161" s="549"/>
      <c r="I161" s="383"/>
      <c r="J161" s="84" t="s">
        <v>333</v>
      </c>
      <c r="K161" s="84" t="s">
        <v>333</v>
      </c>
      <c r="L161" s="84" t="s">
        <v>333</v>
      </c>
      <c r="M161" s="84" t="s">
        <v>333</v>
      </c>
      <c r="N161" s="84" t="s">
        <v>333</v>
      </c>
      <c r="O161" s="84" t="s">
        <v>333</v>
      </c>
      <c r="P161" s="84" t="s">
        <v>333</v>
      </c>
      <c r="Q161" s="84" t="s">
        <v>333</v>
      </c>
      <c r="R161" s="383"/>
      <c r="S161" s="84" t="s">
        <v>333</v>
      </c>
      <c r="T161" s="84" t="s">
        <v>333</v>
      </c>
      <c r="U161" s="84" t="s">
        <v>333</v>
      </c>
      <c r="V161" s="84" t="s">
        <v>333</v>
      </c>
      <c r="W161" s="84">
        <v>0</v>
      </c>
      <c r="X161" s="84">
        <v>0</v>
      </c>
      <c r="Y161" s="84">
        <v>0</v>
      </c>
      <c r="Z161" s="84" t="s">
        <v>333</v>
      </c>
      <c r="AA161" s="84" t="s">
        <v>333</v>
      </c>
      <c r="AB161" s="84" t="s">
        <v>333</v>
      </c>
      <c r="AC161" s="385" t="s">
        <v>333</v>
      </c>
      <c r="AD161" s="85"/>
    </row>
    <row r="162" spans="1:30" s="83" customFormat="1" ht="11.25" customHeight="1" x14ac:dyDescent="0.3">
      <c r="A162" s="85"/>
      <c r="B162" s="591"/>
      <c r="C162" s="583"/>
      <c r="D162" s="584"/>
      <c r="E162" s="585"/>
      <c r="F162" s="398" t="s">
        <v>325</v>
      </c>
      <c r="G162" s="614"/>
      <c r="H162" s="549"/>
      <c r="I162" s="383"/>
      <c r="J162" s="84" t="s">
        <v>333</v>
      </c>
      <c r="K162" s="84" t="s">
        <v>333</v>
      </c>
      <c r="L162" s="84" t="s">
        <v>333</v>
      </c>
      <c r="M162" s="84" t="s">
        <v>333</v>
      </c>
      <c r="N162" s="84" t="s">
        <v>333</v>
      </c>
      <c r="O162" s="84" t="s">
        <v>333</v>
      </c>
      <c r="P162" s="84" t="s">
        <v>333</v>
      </c>
      <c r="Q162" s="84" t="s">
        <v>333</v>
      </c>
      <c r="R162" s="383"/>
      <c r="S162" s="84" t="s">
        <v>333</v>
      </c>
      <c r="T162" s="84" t="s">
        <v>333</v>
      </c>
      <c r="U162" s="84" t="s">
        <v>333</v>
      </c>
      <c r="V162" s="84" t="s">
        <v>333</v>
      </c>
      <c r="W162" s="84">
        <v>0</v>
      </c>
      <c r="X162" s="84">
        <v>0</v>
      </c>
      <c r="Y162" s="84">
        <v>0</v>
      </c>
      <c r="Z162" s="84" t="s">
        <v>333</v>
      </c>
      <c r="AA162" s="84" t="s">
        <v>333</v>
      </c>
      <c r="AB162" s="84" t="s">
        <v>333</v>
      </c>
      <c r="AC162" s="385" t="s">
        <v>333</v>
      </c>
      <c r="AD162" s="85"/>
    </row>
    <row r="163" spans="1:30" s="83" customFormat="1" ht="11.25" customHeight="1" x14ac:dyDescent="0.3">
      <c r="A163" s="85"/>
      <c r="B163" s="591"/>
      <c r="C163" s="583"/>
      <c r="D163" s="584"/>
      <c r="E163" s="585"/>
      <c r="F163" s="398" t="s">
        <v>326</v>
      </c>
      <c r="G163" s="614"/>
      <c r="H163" s="549"/>
      <c r="I163" s="383"/>
      <c r="J163" s="84" t="s">
        <v>333</v>
      </c>
      <c r="K163" s="84" t="s">
        <v>333</v>
      </c>
      <c r="L163" s="84" t="s">
        <v>333</v>
      </c>
      <c r="M163" s="84" t="s">
        <v>333</v>
      </c>
      <c r="N163" s="84" t="s">
        <v>333</v>
      </c>
      <c r="O163" s="84" t="s">
        <v>333</v>
      </c>
      <c r="P163" s="84" t="s">
        <v>333</v>
      </c>
      <c r="Q163" s="84" t="s">
        <v>333</v>
      </c>
      <c r="R163" s="383"/>
      <c r="S163" s="84" t="s">
        <v>333</v>
      </c>
      <c r="T163" s="84" t="s">
        <v>333</v>
      </c>
      <c r="U163" s="84" t="s">
        <v>333</v>
      </c>
      <c r="V163" s="84" t="s">
        <v>333</v>
      </c>
      <c r="W163" s="84">
        <v>0</v>
      </c>
      <c r="X163" s="84">
        <v>0</v>
      </c>
      <c r="Y163" s="84">
        <v>0</v>
      </c>
      <c r="Z163" s="84" t="s">
        <v>333</v>
      </c>
      <c r="AA163" s="84" t="s">
        <v>333</v>
      </c>
      <c r="AB163" s="84" t="s">
        <v>333</v>
      </c>
      <c r="AC163" s="385" t="s">
        <v>333</v>
      </c>
      <c r="AD163" s="85"/>
    </row>
    <row r="164" spans="1:30" s="83" customFormat="1" ht="11.25" customHeight="1" x14ac:dyDescent="0.3">
      <c r="A164" s="85"/>
      <c r="B164" s="591"/>
      <c r="C164" s="583"/>
      <c r="D164" s="584"/>
      <c r="E164" s="585"/>
      <c r="F164" s="398" t="s">
        <v>327</v>
      </c>
      <c r="G164" s="614"/>
      <c r="H164" s="549"/>
      <c r="I164" s="383"/>
      <c r="J164" s="84" t="s">
        <v>333</v>
      </c>
      <c r="K164" s="84" t="s">
        <v>333</v>
      </c>
      <c r="L164" s="84" t="s">
        <v>333</v>
      </c>
      <c r="M164" s="84" t="s">
        <v>333</v>
      </c>
      <c r="N164" s="84" t="s">
        <v>333</v>
      </c>
      <c r="O164" s="84" t="s">
        <v>333</v>
      </c>
      <c r="P164" s="84" t="s">
        <v>333</v>
      </c>
      <c r="Q164" s="84" t="s">
        <v>333</v>
      </c>
      <c r="R164" s="383"/>
      <c r="S164" s="84" t="s">
        <v>333</v>
      </c>
      <c r="T164" s="84" t="s">
        <v>333</v>
      </c>
      <c r="U164" s="84" t="s">
        <v>333</v>
      </c>
      <c r="V164" s="84" t="s">
        <v>333</v>
      </c>
      <c r="W164" s="84">
        <v>0</v>
      </c>
      <c r="X164" s="84">
        <v>0</v>
      </c>
      <c r="Y164" s="84">
        <v>0</v>
      </c>
      <c r="Z164" s="84" t="s">
        <v>333</v>
      </c>
      <c r="AA164" s="84" t="s">
        <v>333</v>
      </c>
      <c r="AB164" s="84" t="s">
        <v>333</v>
      </c>
      <c r="AC164" s="385" t="s">
        <v>333</v>
      </c>
      <c r="AD164" s="85"/>
    </row>
    <row r="165" spans="1:30" s="83" customFormat="1" ht="11.25" customHeight="1" x14ac:dyDescent="0.3">
      <c r="A165" s="85"/>
      <c r="B165" s="591"/>
      <c r="C165" s="583"/>
      <c r="D165" s="584"/>
      <c r="E165" s="585"/>
      <c r="F165" s="398" t="s">
        <v>328</v>
      </c>
      <c r="G165" s="614"/>
      <c r="H165" s="549"/>
      <c r="I165" s="383"/>
      <c r="J165" s="84" t="s">
        <v>333</v>
      </c>
      <c r="K165" s="84" t="s">
        <v>333</v>
      </c>
      <c r="L165" s="84" t="s">
        <v>333</v>
      </c>
      <c r="M165" s="84" t="s">
        <v>333</v>
      </c>
      <c r="N165" s="84" t="s">
        <v>333</v>
      </c>
      <c r="O165" s="84" t="s">
        <v>333</v>
      </c>
      <c r="P165" s="84" t="s">
        <v>333</v>
      </c>
      <c r="Q165" s="84" t="s">
        <v>333</v>
      </c>
      <c r="R165" s="383"/>
      <c r="S165" s="84" t="s">
        <v>333</v>
      </c>
      <c r="T165" s="84" t="s">
        <v>333</v>
      </c>
      <c r="U165" s="84" t="s">
        <v>333</v>
      </c>
      <c r="V165" s="84" t="s">
        <v>333</v>
      </c>
      <c r="W165" s="84">
        <v>0</v>
      </c>
      <c r="X165" s="84">
        <v>0</v>
      </c>
      <c r="Y165" s="84">
        <v>0</v>
      </c>
      <c r="Z165" s="84" t="s">
        <v>333</v>
      </c>
      <c r="AA165" s="84" t="s">
        <v>333</v>
      </c>
      <c r="AB165" s="84" t="s">
        <v>333</v>
      </c>
      <c r="AC165" s="385" t="s">
        <v>333</v>
      </c>
      <c r="AD165" s="85"/>
    </row>
    <row r="166" spans="1:30" s="83" customFormat="1" ht="11.25" customHeight="1" x14ac:dyDescent="0.3">
      <c r="A166" s="85"/>
      <c r="B166" s="591"/>
      <c r="C166" s="583"/>
      <c r="D166" s="584"/>
      <c r="E166" s="585"/>
      <c r="F166" s="398" t="s">
        <v>329</v>
      </c>
      <c r="G166" s="614"/>
      <c r="H166" s="549"/>
      <c r="I166" s="383"/>
      <c r="J166" s="84" t="s">
        <v>333</v>
      </c>
      <c r="K166" s="84" t="s">
        <v>333</v>
      </c>
      <c r="L166" s="84" t="s">
        <v>333</v>
      </c>
      <c r="M166" s="84" t="s">
        <v>333</v>
      </c>
      <c r="N166" s="84" t="s">
        <v>333</v>
      </c>
      <c r="O166" s="84" t="s">
        <v>333</v>
      </c>
      <c r="P166" s="84" t="s">
        <v>333</v>
      </c>
      <c r="Q166" s="84" t="s">
        <v>333</v>
      </c>
      <c r="R166" s="383"/>
      <c r="S166" s="84" t="s">
        <v>333</v>
      </c>
      <c r="T166" s="84" t="s">
        <v>333</v>
      </c>
      <c r="U166" s="84" t="s">
        <v>333</v>
      </c>
      <c r="V166" s="84" t="s">
        <v>333</v>
      </c>
      <c r="W166" s="84">
        <v>0</v>
      </c>
      <c r="X166" s="84">
        <v>0</v>
      </c>
      <c r="Y166" s="84">
        <v>0</v>
      </c>
      <c r="Z166" s="84" t="s">
        <v>333</v>
      </c>
      <c r="AA166" s="84" t="s">
        <v>333</v>
      </c>
      <c r="AB166" s="84" t="s">
        <v>333</v>
      </c>
      <c r="AC166" s="385" t="s">
        <v>333</v>
      </c>
      <c r="AD166" s="85"/>
    </row>
    <row r="167" spans="1:30" s="83" customFormat="1" ht="12.4" customHeight="1" x14ac:dyDescent="0.3">
      <c r="A167" s="85"/>
      <c r="B167" s="591"/>
      <c r="C167" s="583" t="s">
        <v>588</v>
      </c>
      <c r="D167" s="584" t="s">
        <v>581</v>
      </c>
      <c r="E167" s="585" t="s">
        <v>586</v>
      </c>
      <c r="F167" s="398" t="s">
        <v>315</v>
      </c>
      <c r="G167" s="614"/>
      <c r="H167" s="549"/>
      <c r="I167" s="383"/>
      <c r="J167" s="84" t="s">
        <v>333</v>
      </c>
      <c r="K167" s="84" t="s">
        <v>333</v>
      </c>
      <c r="L167" s="84" t="s">
        <v>333</v>
      </c>
      <c r="M167" s="84" t="s">
        <v>333</v>
      </c>
      <c r="N167" s="84" t="s">
        <v>333</v>
      </c>
      <c r="O167" s="84" t="s">
        <v>333</v>
      </c>
      <c r="P167" s="84" t="s">
        <v>333</v>
      </c>
      <c r="Q167" s="84" t="s">
        <v>333</v>
      </c>
      <c r="R167" s="383"/>
      <c r="S167" s="84" t="s">
        <v>333</v>
      </c>
      <c r="T167" s="84" t="s">
        <v>333</v>
      </c>
      <c r="U167" s="84" t="s">
        <v>333</v>
      </c>
      <c r="V167" s="84" t="s">
        <v>333</v>
      </c>
      <c r="W167" s="84">
        <v>0</v>
      </c>
      <c r="X167" s="84">
        <v>0</v>
      </c>
      <c r="Y167" s="84">
        <v>0</v>
      </c>
      <c r="Z167" s="84" t="s">
        <v>333</v>
      </c>
      <c r="AA167" s="84" t="s">
        <v>333</v>
      </c>
      <c r="AB167" s="84" t="s">
        <v>333</v>
      </c>
      <c r="AC167" s="385" t="s">
        <v>333</v>
      </c>
      <c r="AD167" s="85"/>
    </row>
    <row r="168" spans="1:30" s="83" customFormat="1" ht="11.25" customHeight="1" x14ac:dyDescent="0.3">
      <c r="A168" s="85"/>
      <c r="B168" s="591"/>
      <c r="C168" s="583"/>
      <c r="D168" s="584"/>
      <c r="E168" s="585"/>
      <c r="F168" s="398" t="s">
        <v>317</v>
      </c>
      <c r="G168" s="614"/>
      <c r="H168" s="549"/>
      <c r="I168" s="383"/>
      <c r="J168" s="84" t="s">
        <v>333</v>
      </c>
      <c r="K168" s="84" t="s">
        <v>333</v>
      </c>
      <c r="L168" s="84" t="s">
        <v>333</v>
      </c>
      <c r="M168" s="84" t="s">
        <v>333</v>
      </c>
      <c r="N168" s="84" t="s">
        <v>333</v>
      </c>
      <c r="O168" s="84" t="s">
        <v>333</v>
      </c>
      <c r="P168" s="84" t="s">
        <v>333</v>
      </c>
      <c r="Q168" s="84" t="s">
        <v>333</v>
      </c>
      <c r="R168" s="383"/>
      <c r="S168" s="84" t="s">
        <v>333</v>
      </c>
      <c r="T168" s="84" t="s">
        <v>333</v>
      </c>
      <c r="U168" s="84" t="s">
        <v>333</v>
      </c>
      <c r="V168" s="84" t="s">
        <v>333</v>
      </c>
      <c r="W168" s="84">
        <v>0</v>
      </c>
      <c r="X168" s="84">
        <v>0</v>
      </c>
      <c r="Y168" s="84">
        <v>0</v>
      </c>
      <c r="Z168" s="84" t="s">
        <v>333</v>
      </c>
      <c r="AA168" s="84" t="s">
        <v>333</v>
      </c>
      <c r="AB168" s="84" t="s">
        <v>333</v>
      </c>
      <c r="AC168" s="385" t="s">
        <v>333</v>
      </c>
      <c r="AD168" s="85"/>
    </row>
    <row r="169" spans="1:30" s="83" customFormat="1" ht="11.25" customHeight="1" x14ac:dyDescent="0.3">
      <c r="A169" s="85"/>
      <c r="B169" s="591"/>
      <c r="C169" s="583"/>
      <c r="D169" s="584"/>
      <c r="E169" s="585"/>
      <c r="F169" s="398" t="s">
        <v>318</v>
      </c>
      <c r="G169" s="614"/>
      <c r="H169" s="549"/>
      <c r="I169" s="383"/>
      <c r="J169" s="84" t="s">
        <v>333</v>
      </c>
      <c r="K169" s="84" t="s">
        <v>333</v>
      </c>
      <c r="L169" s="84" t="s">
        <v>333</v>
      </c>
      <c r="M169" s="84" t="s">
        <v>333</v>
      </c>
      <c r="N169" s="84" t="s">
        <v>333</v>
      </c>
      <c r="O169" s="84" t="s">
        <v>333</v>
      </c>
      <c r="P169" s="84" t="s">
        <v>333</v>
      </c>
      <c r="Q169" s="84" t="s">
        <v>333</v>
      </c>
      <c r="R169" s="383"/>
      <c r="S169" s="84" t="s">
        <v>333</v>
      </c>
      <c r="T169" s="84" t="s">
        <v>333</v>
      </c>
      <c r="U169" s="84" t="s">
        <v>333</v>
      </c>
      <c r="V169" s="84" t="s">
        <v>333</v>
      </c>
      <c r="W169" s="84">
        <v>0</v>
      </c>
      <c r="X169" s="84">
        <v>0</v>
      </c>
      <c r="Y169" s="84">
        <v>0</v>
      </c>
      <c r="Z169" s="84" t="s">
        <v>333</v>
      </c>
      <c r="AA169" s="84" t="s">
        <v>333</v>
      </c>
      <c r="AB169" s="84" t="s">
        <v>333</v>
      </c>
      <c r="AC169" s="385" t="s">
        <v>333</v>
      </c>
      <c r="AD169" s="85"/>
    </row>
    <row r="170" spans="1:30" s="83" customFormat="1" ht="11.25" customHeight="1" x14ac:dyDescent="0.3">
      <c r="A170" s="85"/>
      <c r="B170" s="591"/>
      <c r="C170" s="583"/>
      <c r="D170" s="584"/>
      <c r="E170" s="585"/>
      <c r="F170" s="398" t="s">
        <v>319</v>
      </c>
      <c r="G170" s="614"/>
      <c r="H170" s="549"/>
      <c r="I170" s="383"/>
      <c r="J170" s="84" t="s">
        <v>333</v>
      </c>
      <c r="K170" s="84" t="s">
        <v>333</v>
      </c>
      <c r="L170" s="84" t="s">
        <v>333</v>
      </c>
      <c r="M170" s="84" t="s">
        <v>333</v>
      </c>
      <c r="N170" s="84" t="s">
        <v>333</v>
      </c>
      <c r="O170" s="84" t="s">
        <v>333</v>
      </c>
      <c r="P170" s="84" t="s">
        <v>333</v>
      </c>
      <c r="Q170" s="84" t="s">
        <v>333</v>
      </c>
      <c r="R170" s="383"/>
      <c r="S170" s="84" t="s">
        <v>333</v>
      </c>
      <c r="T170" s="84" t="s">
        <v>333</v>
      </c>
      <c r="U170" s="84" t="s">
        <v>333</v>
      </c>
      <c r="V170" s="84" t="s">
        <v>333</v>
      </c>
      <c r="W170" s="84">
        <v>0</v>
      </c>
      <c r="X170" s="84">
        <v>0</v>
      </c>
      <c r="Y170" s="84">
        <v>0</v>
      </c>
      <c r="Z170" s="84" t="s">
        <v>333</v>
      </c>
      <c r="AA170" s="84" t="s">
        <v>333</v>
      </c>
      <c r="AB170" s="84" t="s">
        <v>333</v>
      </c>
      <c r="AC170" s="385" t="s">
        <v>333</v>
      </c>
      <c r="AD170" s="85"/>
    </row>
    <row r="171" spans="1:30" s="83" customFormat="1" ht="11.25" customHeight="1" x14ac:dyDescent="0.3">
      <c r="A171" s="85"/>
      <c r="B171" s="591"/>
      <c r="C171" s="583"/>
      <c r="D171" s="584"/>
      <c r="E171" s="585"/>
      <c r="F171" s="398" t="s">
        <v>320</v>
      </c>
      <c r="G171" s="614"/>
      <c r="H171" s="549"/>
      <c r="I171" s="383"/>
      <c r="J171" s="84" t="s">
        <v>333</v>
      </c>
      <c r="K171" s="84" t="s">
        <v>333</v>
      </c>
      <c r="L171" s="84" t="s">
        <v>333</v>
      </c>
      <c r="M171" s="84" t="s">
        <v>333</v>
      </c>
      <c r="N171" s="84" t="s">
        <v>333</v>
      </c>
      <c r="O171" s="84" t="s">
        <v>333</v>
      </c>
      <c r="P171" s="84" t="s">
        <v>333</v>
      </c>
      <c r="Q171" s="84" t="s">
        <v>333</v>
      </c>
      <c r="R171" s="383"/>
      <c r="S171" s="84" t="s">
        <v>333</v>
      </c>
      <c r="T171" s="84" t="s">
        <v>333</v>
      </c>
      <c r="U171" s="84" t="s">
        <v>333</v>
      </c>
      <c r="V171" s="84" t="s">
        <v>333</v>
      </c>
      <c r="W171" s="84">
        <v>0</v>
      </c>
      <c r="X171" s="84">
        <v>0</v>
      </c>
      <c r="Y171" s="84">
        <v>0</v>
      </c>
      <c r="Z171" s="84" t="s">
        <v>333</v>
      </c>
      <c r="AA171" s="84" t="s">
        <v>333</v>
      </c>
      <c r="AB171" s="84" t="s">
        <v>333</v>
      </c>
      <c r="AC171" s="385" t="s">
        <v>333</v>
      </c>
      <c r="AD171" s="85"/>
    </row>
    <row r="172" spans="1:30" s="83" customFormat="1" ht="11.25" customHeight="1" x14ac:dyDescent="0.3">
      <c r="A172" s="85"/>
      <c r="B172" s="591"/>
      <c r="C172" s="583"/>
      <c r="D172" s="584"/>
      <c r="E172" s="585"/>
      <c r="F172" s="398" t="s">
        <v>321</v>
      </c>
      <c r="G172" s="614"/>
      <c r="H172" s="549"/>
      <c r="I172" s="383"/>
      <c r="J172" s="84" t="s">
        <v>333</v>
      </c>
      <c r="K172" s="84" t="s">
        <v>333</v>
      </c>
      <c r="L172" s="84" t="s">
        <v>333</v>
      </c>
      <c r="M172" s="84" t="s">
        <v>333</v>
      </c>
      <c r="N172" s="84" t="s">
        <v>333</v>
      </c>
      <c r="O172" s="84" t="s">
        <v>333</v>
      </c>
      <c r="P172" s="84" t="s">
        <v>333</v>
      </c>
      <c r="Q172" s="84" t="s">
        <v>333</v>
      </c>
      <c r="R172" s="383"/>
      <c r="S172" s="84" t="s">
        <v>333</v>
      </c>
      <c r="T172" s="84" t="s">
        <v>333</v>
      </c>
      <c r="U172" s="84" t="s">
        <v>333</v>
      </c>
      <c r="V172" s="84" t="s">
        <v>333</v>
      </c>
      <c r="W172" s="84">
        <v>0</v>
      </c>
      <c r="X172" s="84">
        <v>0</v>
      </c>
      <c r="Y172" s="84">
        <v>0</v>
      </c>
      <c r="Z172" s="84" t="s">
        <v>333</v>
      </c>
      <c r="AA172" s="84" t="s">
        <v>333</v>
      </c>
      <c r="AB172" s="84" t="s">
        <v>333</v>
      </c>
      <c r="AC172" s="385" t="s">
        <v>333</v>
      </c>
      <c r="AD172" s="85"/>
    </row>
    <row r="173" spans="1:30" s="83" customFormat="1" ht="11.25" customHeight="1" x14ac:dyDescent="0.3">
      <c r="A173" s="85"/>
      <c r="B173" s="591"/>
      <c r="C173" s="583"/>
      <c r="D173" s="584"/>
      <c r="E173" s="585"/>
      <c r="F173" s="398" t="s">
        <v>322</v>
      </c>
      <c r="G173" s="614"/>
      <c r="H173" s="549"/>
      <c r="I173" s="383"/>
      <c r="J173" s="84" t="s">
        <v>333</v>
      </c>
      <c r="K173" s="84" t="s">
        <v>333</v>
      </c>
      <c r="L173" s="84" t="s">
        <v>333</v>
      </c>
      <c r="M173" s="84" t="s">
        <v>333</v>
      </c>
      <c r="N173" s="84" t="s">
        <v>333</v>
      </c>
      <c r="O173" s="84" t="s">
        <v>333</v>
      </c>
      <c r="P173" s="84" t="s">
        <v>333</v>
      </c>
      <c r="Q173" s="84" t="s">
        <v>333</v>
      </c>
      <c r="R173" s="383"/>
      <c r="S173" s="84" t="s">
        <v>333</v>
      </c>
      <c r="T173" s="84" t="s">
        <v>333</v>
      </c>
      <c r="U173" s="84" t="s">
        <v>333</v>
      </c>
      <c r="V173" s="84" t="s">
        <v>333</v>
      </c>
      <c r="W173" s="84">
        <v>0</v>
      </c>
      <c r="X173" s="84">
        <v>0</v>
      </c>
      <c r="Y173" s="84">
        <v>0</v>
      </c>
      <c r="Z173" s="84" t="s">
        <v>333</v>
      </c>
      <c r="AA173" s="84" t="s">
        <v>333</v>
      </c>
      <c r="AB173" s="84" t="s">
        <v>333</v>
      </c>
      <c r="AC173" s="385" t="s">
        <v>333</v>
      </c>
      <c r="AD173" s="85"/>
    </row>
    <row r="174" spans="1:30" s="83" customFormat="1" ht="11.25" customHeight="1" x14ac:dyDescent="0.3">
      <c r="A174" s="85"/>
      <c r="B174" s="591"/>
      <c r="C174" s="583"/>
      <c r="D174" s="584"/>
      <c r="E174" s="585"/>
      <c r="F174" s="398" t="s">
        <v>323</v>
      </c>
      <c r="G174" s="614"/>
      <c r="H174" s="549"/>
      <c r="I174" s="383"/>
      <c r="J174" s="84" t="s">
        <v>333</v>
      </c>
      <c r="K174" s="84" t="s">
        <v>333</v>
      </c>
      <c r="L174" s="84" t="s">
        <v>333</v>
      </c>
      <c r="M174" s="84" t="s">
        <v>333</v>
      </c>
      <c r="N174" s="84" t="s">
        <v>333</v>
      </c>
      <c r="O174" s="84" t="s">
        <v>333</v>
      </c>
      <c r="P174" s="84" t="s">
        <v>333</v>
      </c>
      <c r="Q174" s="84" t="s">
        <v>333</v>
      </c>
      <c r="R174" s="383"/>
      <c r="S174" s="84" t="s">
        <v>333</v>
      </c>
      <c r="T174" s="84" t="s">
        <v>333</v>
      </c>
      <c r="U174" s="84" t="s">
        <v>333</v>
      </c>
      <c r="V174" s="84" t="s">
        <v>333</v>
      </c>
      <c r="W174" s="84">
        <v>0</v>
      </c>
      <c r="X174" s="84">
        <v>0</v>
      </c>
      <c r="Y174" s="84">
        <v>0</v>
      </c>
      <c r="Z174" s="84" t="s">
        <v>333</v>
      </c>
      <c r="AA174" s="84" t="s">
        <v>333</v>
      </c>
      <c r="AB174" s="84" t="s">
        <v>333</v>
      </c>
      <c r="AC174" s="385" t="s">
        <v>333</v>
      </c>
      <c r="AD174" s="85"/>
    </row>
    <row r="175" spans="1:30" s="83" customFormat="1" ht="11.25" customHeight="1" x14ac:dyDescent="0.3">
      <c r="A175" s="85"/>
      <c r="B175" s="591"/>
      <c r="C175" s="583"/>
      <c r="D175" s="584"/>
      <c r="E175" s="585"/>
      <c r="F175" s="398" t="s">
        <v>324</v>
      </c>
      <c r="G175" s="614"/>
      <c r="H175" s="549"/>
      <c r="I175" s="383"/>
      <c r="J175" s="84" t="s">
        <v>333</v>
      </c>
      <c r="K175" s="84" t="s">
        <v>333</v>
      </c>
      <c r="L175" s="84" t="s">
        <v>333</v>
      </c>
      <c r="M175" s="84" t="s">
        <v>333</v>
      </c>
      <c r="N175" s="84" t="s">
        <v>333</v>
      </c>
      <c r="O175" s="84" t="s">
        <v>333</v>
      </c>
      <c r="P175" s="84" t="s">
        <v>333</v>
      </c>
      <c r="Q175" s="84" t="s">
        <v>333</v>
      </c>
      <c r="R175" s="383"/>
      <c r="S175" s="84" t="s">
        <v>333</v>
      </c>
      <c r="T175" s="84" t="s">
        <v>333</v>
      </c>
      <c r="U175" s="84" t="s">
        <v>333</v>
      </c>
      <c r="V175" s="84" t="s">
        <v>333</v>
      </c>
      <c r="W175" s="84">
        <v>0</v>
      </c>
      <c r="X175" s="84">
        <v>0</v>
      </c>
      <c r="Y175" s="84">
        <v>0</v>
      </c>
      <c r="Z175" s="84" t="s">
        <v>333</v>
      </c>
      <c r="AA175" s="84" t="s">
        <v>333</v>
      </c>
      <c r="AB175" s="84" t="s">
        <v>333</v>
      </c>
      <c r="AC175" s="385" t="s">
        <v>333</v>
      </c>
      <c r="AD175" s="85"/>
    </row>
    <row r="176" spans="1:30" s="83" customFormat="1" ht="11.25" customHeight="1" x14ac:dyDescent="0.3">
      <c r="A176" s="85"/>
      <c r="B176" s="591"/>
      <c r="C176" s="583"/>
      <c r="D176" s="584"/>
      <c r="E176" s="585"/>
      <c r="F176" s="398" t="s">
        <v>325</v>
      </c>
      <c r="G176" s="614"/>
      <c r="H176" s="549"/>
      <c r="I176" s="383"/>
      <c r="J176" s="84" t="s">
        <v>333</v>
      </c>
      <c r="K176" s="84" t="s">
        <v>333</v>
      </c>
      <c r="L176" s="84" t="s">
        <v>333</v>
      </c>
      <c r="M176" s="84" t="s">
        <v>333</v>
      </c>
      <c r="N176" s="84" t="s">
        <v>333</v>
      </c>
      <c r="O176" s="84" t="s">
        <v>333</v>
      </c>
      <c r="P176" s="84" t="s">
        <v>333</v>
      </c>
      <c r="Q176" s="84" t="s">
        <v>333</v>
      </c>
      <c r="R176" s="383"/>
      <c r="S176" s="84" t="s">
        <v>333</v>
      </c>
      <c r="T176" s="84" t="s">
        <v>333</v>
      </c>
      <c r="U176" s="84" t="s">
        <v>333</v>
      </c>
      <c r="V176" s="84" t="s">
        <v>333</v>
      </c>
      <c r="W176" s="84">
        <v>0</v>
      </c>
      <c r="X176" s="84">
        <v>0</v>
      </c>
      <c r="Y176" s="84">
        <v>0</v>
      </c>
      <c r="Z176" s="84" t="s">
        <v>333</v>
      </c>
      <c r="AA176" s="84" t="s">
        <v>333</v>
      </c>
      <c r="AB176" s="84" t="s">
        <v>333</v>
      </c>
      <c r="AC176" s="385" t="s">
        <v>333</v>
      </c>
      <c r="AD176" s="85"/>
    </row>
    <row r="177" spans="1:30" s="83" customFormat="1" ht="11.25" customHeight="1" x14ac:dyDescent="0.3">
      <c r="A177" s="85"/>
      <c r="B177" s="591"/>
      <c r="C177" s="583"/>
      <c r="D177" s="584"/>
      <c r="E177" s="585"/>
      <c r="F177" s="398" t="s">
        <v>326</v>
      </c>
      <c r="G177" s="614"/>
      <c r="H177" s="549"/>
      <c r="I177" s="383"/>
      <c r="J177" s="84" t="s">
        <v>333</v>
      </c>
      <c r="K177" s="84" t="s">
        <v>333</v>
      </c>
      <c r="L177" s="84" t="s">
        <v>333</v>
      </c>
      <c r="M177" s="84" t="s">
        <v>333</v>
      </c>
      <c r="N177" s="84" t="s">
        <v>333</v>
      </c>
      <c r="O177" s="84" t="s">
        <v>333</v>
      </c>
      <c r="P177" s="84" t="s">
        <v>333</v>
      </c>
      <c r="Q177" s="84" t="s">
        <v>333</v>
      </c>
      <c r="R177" s="383"/>
      <c r="S177" s="84" t="s">
        <v>333</v>
      </c>
      <c r="T177" s="84" t="s">
        <v>333</v>
      </c>
      <c r="U177" s="84" t="s">
        <v>333</v>
      </c>
      <c r="V177" s="84" t="s">
        <v>333</v>
      </c>
      <c r="W177" s="84">
        <v>0</v>
      </c>
      <c r="X177" s="84">
        <v>0</v>
      </c>
      <c r="Y177" s="84">
        <v>0</v>
      </c>
      <c r="Z177" s="84" t="s">
        <v>333</v>
      </c>
      <c r="AA177" s="84" t="s">
        <v>333</v>
      </c>
      <c r="AB177" s="84" t="s">
        <v>333</v>
      </c>
      <c r="AC177" s="385" t="s">
        <v>333</v>
      </c>
      <c r="AD177" s="85"/>
    </row>
    <row r="178" spans="1:30" s="83" customFormat="1" ht="11.25" customHeight="1" x14ac:dyDescent="0.3">
      <c r="A178" s="85"/>
      <c r="B178" s="591"/>
      <c r="C178" s="583"/>
      <c r="D178" s="584"/>
      <c r="E178" s="585"/>
      <c r="F178" s="398" t="s">
        <v>327</v>
      </c>
      <c r="G178" s="614"/>
      <c r="H178" s="549"/>
      <c r="I178" s="383"/>
      <c r="J178" s="84" t="s">
        <v>333</v>
      </c>
      <c r="K178" s="84" t="s">
        <v>333</v>
      </c>
      <c r="L178" s="84" t="s">
        <v>333</v>
      </c>
      <c r="M178" s="84" t="s">
        <v>333</v>
      </c>
      <c r="N178" s="84" t="s">
        <v>333</v>
      </c>
      <c r="O178" s="84" t="s">
        <v>333</v>
      </c>
      <c r="P178" s="84" t="s">
        <v>333</v>
      </c>
      <c r="Q178" s="84" t="s">
        <v>333</v>
      </c>
      <c r="R178" s="383"/>
      <c r="S178" s="84" t="s">
        <v>333</v>
      </c>
      <c r="T178" s="84" t="s">
        <v>333</v>
      </c>
      <c r="U178" s="84" t="s">
        <v>333</v>
      </c>
      <c r="V178" s="84" t="s">
        <v>333</v>
      </c>
      <c r="W178" s="84">
        <v>0</v>
      </c>
      <c r="X178" s="84">
        <v>0</v>
      </c>
      <c r="Y178" s="84">
        <v>0</v>
      </c>
      <c r="Z178" s="84" t="s">
        <v>333</v>
      </c>
      <c r="AA178" s="84" t="s">
        <v>333</v>
      </c>
      <c r="AB178" s="84" t="s">
        <v>333</v>
      </c>
      <c r="AC178" s="385" t="s">
        <v>333</v>
      </c>
      <c r="AD178" s="85"/>
    </row>
    <row r="179" spans="1:30" s="83" customFormat="1" ht="11.25" customHeight="1" x14ac:dyDescent="0.3">
      <c r="A179" s="85"/>
      <c r="B179" s="591"/>
      <c r="C179" s="583"/>
      <c r="D179" s="584"/>
      <c r="E179" s="585"/>
      <c r="F179" s="398" t="s">
        <v>328</v>
      </c>
      <c r="G179" s="614"/>
      <c r="H179" s="549"/>
      <c r="I179" s="383"/>
      <c r="J179" s="84" t="s">
        <v>333</v>
      </c>
      <c r="K179" s="84" t="s">
        <v>333</v>
      </c>
      <c r="L179" s="84" t="s">
        <v>333</v>
      </c>
      <c r="M179" s="84" t="s">
        <v>333</v>
      </c>
      <c r="N179" s="84" t="s">
        <v>333</v>
      </c>
      <c r="O179" s="84" t="s">
        <v>333</v>
      </c>
      <c r="P179" s="84" t="s">
        <v>333</v>
      </c>
      <c r="Q179" s="84" t="s">
        <v>333</v>
      </c>
      <c r="R179" s="383"/>
      <c r="S179" s="84" t="s">
        <v>333</v>
      </c>
      <c r="T179" s="84" t="s">
        <v>333</v>
      </c>
      <c r="U179" s="84" t="s">
        <v>333</v>
      </c>
      <c r="V179" s="84" t="s">
        <v>333</v>
      </c>
      <c r="W179" s="84">
        <v>0</v>
      </c>
      <c r="X179" s="84">
        <v>0</v>
      </c>
      <c r="Y179" s="84">
        <v>0</v>
      </c>
      <c r="Z179" s="84" t="s">
        <v>333</v>
      </c>
      <c r="AA179" s="84" t="s">
        <v>333</v>
      </c>
      <c r="AB179" s="84" t="s">
        <v>333</v>
      </c>
      <c r="AC179" s="385" t="s">
        <v>333</v>
      </c>
      <c r="AD179" s="85"/>
    </row>
    <row r="180" spans="1:30" s="83" customFormat="1" ht="11.25" customHeight="1" thickBot="1" x14ac:dyDescent="0.35">
      <c r="A180" s="85"/>
      <c r="B180" s="592"/>
      <c r="C180" s="586"/>
      <c r="D180" s="594"/>
      <c r="E180" s="595"/>
      <c r="F180" s="399" t="s">
        <v>329</v>
      </c>
      <c r="G180" s="614"/>
      <c r="H180" s="549"/>
      <c r="I180" s="383"/>
      <c r="J180" s="84" t="s">
        <v>333</v>
      </c>
      <c r="K180" s="84" t="s">
        <v>333</v>
      </c>
      <c r="L180" s="84" t="s">
        <v>333</v>
      </c>
      <c r="M180" s="84" t="s">
        <v>333</v>
      </c>
      <c r="N180" s="84" t="s">
        <v>333</v>
      </c>
      <c r="O180" s="84" t="s">
        <v>333</v>
      </c>
      <c r="P180" s="84" t="s">
        <v>333</v>
      </c>
      <c r="Q180" s="84" t="s">
        <v>333</v>
      </c>
      <c r="R180" s="383"/>
      <c r="S180" s="84" t="s">
        <v>333</v>
      </c>
      <c r="T180" s="84" t="s">
        <v>333</v>
      </c>
      <c r="U180" s="84" t="s">
        <v>333</v>
      </c>
      <c r="V180" s="84" t="s">
        <v>333</v>
      </c>
      <c r="W180" s="84">
        <v>0</v>
      </c>
      <c r="X180" s="84">
        <v>0</v>
      </c>
      <c r="Y180" s="84">
        <v>0</v>
      </c>
      <c r="Z180" s="84" t="s">
        <v>333</v>
      </c>
      <c r="AA180" s="84" t="s">
        <v>333</v>
      </c>
      <c r="AB180" s="84" t="s">
        <v>333</v>
      </c>
      <c r="AC180" s="385" t="s">
        <v>333</v>
      </c>
      <c r="AD180" s="85"/>
    </row>
    <row r="181" spans="1:30" s="83" customFormat="1" ht="12.4" customHeight="1" x14ac:dyDescent="0.3">
      <c r="A181" s="85"/>
      <c r="B181" s="611" t="s">
        <v>33</v>
      </c>
      <c r="C181" s="587" t="s">
        <v>477</v>
      </c>
      <c r="D181" s="588" t="s">
        <v>585</v>
      </c>
      <c r="E181" s="589" t="s">
        <v>290</v>
      </c>
      <c r="F181" s="397" t="s">
        <v>315</v>
      </c>
      <c r="G181" s="614"/>
      <c r="H181" s="549"/>
      <c r="I181" s="383"/>
      <c r="J181" s="84" t="s">
        <v>333</v>
      </c>
      <c r="K181" s="84" t="s">
        <v>333</v>
      </c>
      <c r="L181" s="84" t="s">
        <v>333</v>
      </c>
      <c r="M181" s="84" t="s">
        <v>333</v>
      </c>
      <c r="N181" s="84" t="s">
        <v>333</v>
      </c>
      <c r="O181" s="84" t="s">
        <v>333</v>
      </c>
      <c r="P181" s="84" t="s">
        <v>333</v>
      </c>
      <c r="Q181" s="84" t="s">
        <v>333</v>
      </c>
      <c r="R181" s="383"/>
      <c r="S181" s="84" t="s">
        <v>333</v>
      </c>
      <c r="T181" s="84" t="s">
        <v>333</v>
      </c>
      <c r="U181" s="84" t="s">
        <v>333</v>
      </c>
      <c r="V181" s="84" t="s">
        <v>333</v>
      </c>
      <c r="W181" s="84">
        <v>0</v>
      </c>
      <c r="X181" s="84">
        <v>1.4870742269298105</v>
      </c>
      <c r="Y181" s="84">
        <v>0.70457099735818829</v>
      </c>
      <c r="Z181" s="84" t="s">
        <v>333</v>
      </c>
      <c r="AA181" s="84" t="s">
        <v>333</v>
      </c>
      <c r="AB181" s="84" t="s">
        <v>333</v>
      </c>
      <c r="AC181" s="385" t="s">
        <v>333</v>
      </c>
      <c r="AD181" s="85"/>
    </row>
    <row r="182" spans="1:30" s="83" customFormat="1" ht="12.4" customHeight="1" x14ac:dyDescent="0.3">
      <c r="A182" s="85"/>
      <c r="B182" s="612"/>
      <c r="C182" s="545"/>
      <c r="D182" s="584"/>
      <c r="E182" s="585"/>
      <c r="F182" s="398" t="s">
        <v>317</v>
      </c>
      <c r="G182" s="614"/>
      <c r="H182" s="549"/>
      <c r="I182" s="383"/>
      <c r="J182" s="84" t="s">
        <v>333</v>
      </c>
      <c r="K182" s="84" t="s">
        <v>333</v>
      </c>
      <c r="L182" s="84" t="s">
        <v>333</v>
      </c>
      <c r="M182" s="84" t="s">
        <v>333</v>
      </c>
      <c r="N182" s="84" t="s">
        <v>333</v>
      </c>
      <c r="O182" s="84" t="s">
        <v>333</v>
      </c>
      <c r="P182" s="84" t="s">
        <v>333</v>
      </c>
      <c r="Q182" s="84" t="s">
        <v>333</v>
      </c>
      <c r="R182" s="383"/>
      <c r="S182" s="84" t="s">
        <v>333</v>
      </c>
      <c r="T182" s="84" t="s">
        <v>333</v>
      </c>
      <c r="U182" s="84" t="s">
        <v>333</v>
      </c>
      <c r="V182" s="84" t="s">
        <v>333</v>
      </c>
      <c r="W182" s="84">
        <v>0</v>
      </c>
      <c r="X182" s="84">
        <v>1.4870742269298105</v>
      </c>
      <c r="Y182" s="84">
        <v>0.70457099735818829</v>
      </c>
      <c r="Z182" s="84" t="s">
        <v>333</v>
      </c>
      <c r="AA182" s="84" t="s">
        <v>333</v>
      </c>
      <c r="AB182" s="84" t="s">
        <v>333</v>
      </c>
      <c r="AC182" s="385" t="s">
        <v>333</v>
      </c>
      <c r="AD182" s="85"/>
    </row>
    <row r="183" spans="1:30" s="83" customFormat="1" ht="12.4" customHeight="1" x14ac:dyDescent="0.3">
      <c r="A183" s="85"/>
      <c r="B183" s="612"/>
      <c r="C183" s="545"/>
      <c r="D183" s="584"/>
      <c r="E183" s="585"/>
      <c r="F183" s="398" t="s">
        <v>318</v>
      </c>
      <c r="G183" s="614"/>
      <c r="H183" s="549"/>
      <c r="I183" s="383"/>
      <c r="J183" s="84" t="s">
        <v>333</v>
      </c>
      <c r="K183" s="84" t="s">
        <v>333</v>
      </c>
      <c r="L183" s="84" t="s">
        <v>333</v>
      </c>
      <c r="M183" s="84" t="s">
        <v>333</v>
      </c>
      <c r="N183" s="84" t="s">
        <v>333</v>
      </c>
      <c r="O183" s="84" t="s">
        <v>333</v>
      </c>
      <c r="P183" s="84" t="s">
        <v>333</v>
      </c>
      <c r="Q183" s="84" t="s">
        <v>333</v>
      </c>
      <c r="R183" s="383"/>
      <c r="S183" s="84" t="s">
        <v>333</v>
      </c>
      <c r="T183" s="84" t="s">
        <v>333</v>
      </c>
      <c r="U183" s="84" t="s">
        <v>333</v>
      </c>
      <c r="V183" s="84" t="s">
        <v>333</v>
      </c>
      <c r="W183" s="84">
        <v>0</v>
      </c>
      <c r="X183" s="84">
        <v>1.4870742269298105</v>
      </c>
      <c r="Y183" s="84">
        <v>0.70457099735818829</v>
      </c>
      <c r="Z183" s="84" t="s">
        <v>333</v>
      </c>
      <c r="AA183" s="84" t="s">
        <v>333</v>
      </c>
      <c r="AB183" s="84" t="s">
        <v>333</v>
      </c>
      <c r="AC183" s="385" t="s">
        <v>333</v>
      </c>
      <c r="AD183" s="85"/>
    </row>
    <row r="184" spans="1:30" s="83" customFormat="1" ht="12.4" customHeight="1" x14ac:dyDescent="0.3">
      <c r="A184" s="85"/>
      <c r="B184" s="612"/>
      <c r="C184" s="545"/>
      <c r="D184" s="584"/>
      <c r="E184" s="585"/>
      <c r="F184" s="398" t="s">
        <v>319</v>
      </c>
      <c r="G184" s="614"/>
      <c r="H184" s="549"/>
      <c r="I184" s="383"/>
      <c r="J184" s="84" t="s">
        <v>333</v>
      </c>
      <c r="K184" s="84" t="s">
        <v>333</v>
      </c>
      <c r="L184" s="84" t="s">
        <v>333</v>
      </c>
      <c r="M184" s="84" t="s">
        <v>333</v>
      </c>
      <c r="N184" s="84" t="s">
        <v>333</v>
      </c>
      <c r="O184" s="84" t="s">
        <v>333</v>
      </c>
      <c r="P184" s="84" t="s">
        <v>333</v>
      </c>
      <c r="Q184" s="84" t="s">
        <v>333</v>
      </c>
      <c r="R184" s="383"/>
      <c r="S184" s="84" t="s">
        <v>333</v>
      </c>
      <c r="T184" s="84" t="s">
        <v>333</v>
      </c>
      <c r="U184" s="84" t="s">
        <v>333</v>
      </c>
      <c r="V184" s="84" t="s">
        <v>333</v>
      </c>
      <c r="W184" s="84">
        <v>0</v>
      </c>
      <c r="X184" s="84">
        <v>1.4870742269298105</v>
      </c>
      <c r="Y184" s="84">
        <v>0.70457099735818829</v>
      </c>
      <c r="Z184" s="84" t="s">
        <v>333</v>
      </c>
      <c r="AA184" s="84" t="s">
        <v>333</v>
      </c>
      <c r="AB184" s="84" t="s">
        <v>333</v>
      </c>
      <c r="AC184" s="385" t="s">
        <v>333</v>
      </c>
      <c r="AD184" s="85"/>
    </row>
    <row r="185" spans="1:30" s="83" customFormat="1" ht="12.4" customHeight="1" x14ac:dyDescent="0.3">
      <c r="A185" s="85"/>
      <c r="B185" s="612"/>
      <c r="C185" s="545"/>
      <c r="D185" s="584"/>
      <c r="E185" s="585"/>
      <c r="F185" s="398" t="s">
        <v>320</v>
      </c>
      <c r="G185" s="614"/>
      <c r="H185" s="549"/>
      <c r="I185" s="383"/>
      <c r="J185" s="84" t="s">
        <v>333</v>
      </c>
      <c r="K185" s="84" t="s">
        <v>333</v>
      </c>
      <c r="L185" s="84" t="s">
        <v>333</v>
      </c>
      <c r="M185" s="84" t="s">
        <v>333</v>
      </c>
      <c r="N185" s="84" t="s">
        <v>333</v>
      </c>
      <c r="O185" s="84" t="s">
        <v>333</v>
      </c>
      <c r="P185" s="84" t="s">
        <v>333</v>
      </c>
      <c r="Q185" s="84" t="s">
        <v>333</v>
      </c>
      <c r="R185" s="383"/>
      <c r="S185" s="84" t="s">
        <v>333</v>
      </c>
      <c r="T185" s="84" t="s">
        <v>333</v>
      </c>
      <c r="U185" s="84" t="s">
        <v>333</v>
      </c>
      <c r="V185" s="84" t="s">
        <v>333</v>
      </c>
      <c r="W185" s="84">
        <v>0</v>
      </c>
      <c r="X185" s="84">
        <v>1.4870742269298105</v>
      </c>
      <c r="Y185" s="84">
        <v>0.70457099735818829</v>
      </c>
      <c r="Z185" s="84" t="s">
        <v>333</v>
      </c>
      <c r="AA185" s="84" t="s">
        <v>333</v>
      </c>
      <c r="AB185" s="84" t="s">
        <v>333</v>
      </c>
      <c r="AC185" s="385" t="s">
        <v>333</v>
      </c>
      <c r="AD185" s="85"/>
    </row>
    <row r="186" spans="1:30" s="83" customFormat="1" ht="12.4" customHeight="1" x14ac:dyDescent="0.3">
      <c r="A186" s="85"/>
      <c r="B186" s="612"/>
      <c r="C186" s="545"/>
      <c r="D186" s="584"/>
      <c r="E186" s="585"/>
      <c r="F186" s="398" t="s">
        <v>321</v>
      </c>
      <c r="G186" s="614"/>
      <c r="H186" s="549"/>
      <c r="I186" s="383"/>
      <c r="J186" s="84" t="s">
        <v>333</v>
      </c>
      <c r="K186" s="84" t="s">
        <v>333</v>
      </c>
      <c r="L186" s="84" t="s">
        <v>333</v>
      </c>
      <c r="M186" s="84" t="s">
        <v>333</v>
      </c>
      <c r="N186" s="84" t="s">
        <v>333</v>
      </c>
      <c r="O186" s="84" t="s">
        <v>333</v>
      </c>
      <c r="P186" s="84" t="s">
        <v>333</v>
      </c>
      <c r="Q186" s="84" t="s">
        <v>333</v>
      </c>
      <c r="R186" s="383"/>
      <c r="S186" s="84" t="s">
        <v>333</v>
      </c>
      <c r="T186" s="84" t="s">
        <v>333</v>
      </c>
      <c r="U186" s="84" t="s">
        <v>333</v>
      </c>
      <c r="V186" s="84" t="s">
        <v>333</v>
      </c>
      <c r="W186" s="84">
        <v>0</v>
      </c>
      <c r="X186" s="84">
        <v>1.4870742269298105</v>
      </c>
      <c r="Y186" s="84">
        <v>0.70457099735818829</v>
      </c>
      <c r="Z186" s="84" t="s">
        <v>333</v>
      </c>
      <c r="AA186" s="84" t="s">
        <v>333</v>
      </c>
      <c r="AB186" s="84" t="s">
        <v>333</v>
      </c>
      <c r="AC186" s="385" t="s">
        <v>333</v>
      </c>
      <c r="AD186" s="85"/>
    </row>
    <row r="187" spans="1:30" s="83" customFormat="1" ht="12.4" customHeight="1" x14ac:dyDescent="0.3">
      <c r="A187" s="85"/>
      <c r="B187" s="612"/>
      <c r="C187" s="545"/>
      <c r="D187" s="584"/>
      <c r="E187" s="585"/>
      <c r="F187" s="398" t="s">
        <v>322</v>
      </c>
      <c r="G187" s="614"/>
      <c r="H187" s="549"/>
      <c r="I187" s="383"/>
      <c r="J187" s="84" t="s">
        <v>333</v>
      </c>
      <c r="K187" s="84" t="s">
        <v>333</v>
      </c>
      <c r="L187" s="84" t="s">
        <v>333</v>
      </c>
      <c r="M187" s="84" t="s">
        <v>333</v>
      </c>
      <c r="N187" s="84" t="s">
        <v>333</v>
      </c>
      <c r="O187" s="84" t="s">
        <v>333</v>
      </c>
      <c r="P187" s="84" t="s">
        <v>333</v>
      </c>
      <c r="Q187" s="84" t="s">
        <v>333</v>
      </c>
      <c r="R187" s="383"/>
      <c r="S187" s="84" t="s">
        <v>333</v>
      </c>
      <c r="T187" s="84" t="s">
        <v>333</v>
      </c>
      <c r="U187" s="84" t="s">
        <v>333</v>
      </c>
      <c r="V187" s="84" t="s">
        <v>333</v>
      </c>
      <c r="W187" s="84">
        <v>0</v>
      </c>
      <c r="X187" s="84">
        <v>1.4870742269298105</v>
      </c>
      <c r="Y187" s="84">
        <v>0.70457099735818829</v>
      </c>
      <c r="Z187" s="84" t="s">
        <v>333</v>
      </c>
      <c r="AA187" s="84" t="s">
        <v>333</v>
      </c>
      <c r="AB187" s="84" t="s">
        <v>333</v>
      </c>
      <c r="AC187" s="385" t="s">
        <v>333</v>
      </c>
      <c r="AD187" s="85"/>
    </row>
    <row r="188" spans="1:30" s="83" customFormat="1" ht="12.4" customHeight="1" x14ac:dyDescent="0.3">
      <c r="A188" s="85"/>
      <c r="B188" s="612"/>
      <c r="C188" s="545"/>
      <c r="D188" s="584"/>
      <c r="E188" s="585"/>
      <c r="F188" s="398" t="s">
        <v>323</v>
      </c>
      <c r="G188" s="614"/>
      <c r="H188" s="549"/>
      <c r="I188" s="383"/>
      <c r="J188" s="84" t="s">
        <v>333</v>
      </c>
      <c r="K188" s="84" t="s">
        <v>333</v>
      </c>
      <c r="L188" s="84" t="s">
        <v>333</v>
      </c>
      <c r="M188" s="84" t="s">
        <v>333</v>
      </c>
      <c r="N188" s="84" t="s">
        <v>333</v>
      </c>
      <c r="O188" s="84" t="s">
        <v>333</v>
      </c>
      <c r="P188" s="84" t="s">
        <v>333</v>
      </c>
      <c r="Q188" s="84" t="s">
        <v>333</v>
      </c>
      <c r="R188" s="383"/>
      <c r="S188" s="84" t="s">
        <v>333</v>
      </c>
      <c r="T188" s="84" t="s">
        <v>333</v>
      </c>
      <c r="U188" s="84" t="s">
        <v>333</v>
      </c>
      <c r="V188" s="84" t="s">
        <v>333</v>
      </c>
      <c r="W188" s="84">
        <v>0</v>
      </c>
      <c r="X188" s="84">
        <v>1.4870742269298105</v>
      </c>
      <c r="Y188" s="84">
        <v>0.70457099735818829</v>
      </c>
      <c r="Z188" s="84" t="s">
        <v>333</v>
      </c>
      <c r="AA188" s="84" t="s">
        <v>333</v>
      </c>
      <c r="AB188" s="84" t="s">
        <v>333</v>
      </c>
      <c r="AC188" s="385" t="s">
        <v>333</v>
      </c>
      <c r="AD188" s="85"/>
    </row>
    <row r="189" spans="1:30" s="83" customFormat="1" ht="12.4" customHeight="1" x14ac:dyDescent="0.3">
      <c r="A189" s="85"/>
      <c r="B189" s="612"/>
      <c r="C189" s="545"/>
      <c r="D189" s="584"/>
      <c r="E189" s="585"/>
      <c r="F189" s="398" t="s">
        <v>324</v>
      </c>
      <c r="G189" s="614"/>
      <c r="H189" s="549"/>
      <c r="I189" s="383"/>
      <c r="J189" s="84" t="s">
        <v>333</v>
      </c>
      <c r="K189" s="84" t="s">
        <v>333</v>
      </c>
      <c r="L189" s="84" t="s">
        <v>333</v>
      </c>
      <c r="M189" s="84" t="s">
        <v>333</v>
      </c>
      <c r="N189" s="84" t="s">
        <v>333</v>
      </c>
      <c r="O189" s="84" t="s">
        <v>333</v>
      </c>
      <c r="P189" s="84" t="s">
        <v>333</v>
      </c>
      <c r="Q189" s="84" t="s">
        <v>333</v>
      </c>
      <c r="R189" s="383"/>
      <c r="S189" s="84" t="s">
        <v>333</v>
      </c>
      <c r="T189" s="84" t="s">
        <v>333</v>
      </c>
      <c r="U189" s="84" t="s">
        <v>333</v>
      </c>
      <c r="V189" s="84" t="s">
        <v>333</v>
      </c>
      <c r="W189" s="84">
        <v>0</v>
      </c>
      <c r="X189" s="84">
        <v>1.4870742269298105</v>
      </c>
      <c r="Y189" s="84">
        <v>0.70457099735818829</v>
      </c>
      <c r="Z189" s="84" t="s">
        <v>333</v>
      </c>
      <c r="AA189" s="84" t="s">
        <v>333</v>
      </c>
      <c r="AB189" s="84" t="s">
        <v>333</v>
      </c>
      <c r="AC189" s="385" t="s">
        <v>333</v>
      </c>
      <c r="AD189" s="85"/>
    </row>
    <row r="190" spans="1:30" s="83" customFormat="1" ht="12.4" customHeight="1" x14ac:dyDescent="0.3">
      <c r="A190" s="85"/>
      <c r="B190" s="612"/>
      <c r="C190" s="545"/>
      <c r="D190" s="584"/>
      <c r="E190" s="585"/>
      <c r="F190" s="398" t="s">
        <v>325</v>
      </c>
      <c r="G190" s="614"/>
      <c r="H190" s="549"/>
      <c r="I190" s="383"/>
      <c r="J190" s="84" t="s">
        <v>333</v>
      </c>
      <c r="K190" s="84" t="s">
        <v>333</v>
      </c>
      <c r="L190" s="84" t="s">
        <v>333</v>
      </c>
      <c r="M190" s="84" t="s">
        <v>333</v>
      </c>
      <c r="N190" s="84" t="s">
        <v>333</v>
      </c>
      <c r="O190" s="84" t="s">
        <v>333</v>
      </c>
      <c r="P190" s="84" t="s">
        <v>333</v>
      </c>
      <c r="Q190" s="84" t="s">
        <v>333</v>
      </c>
      <c r="R190" s="383"/>
      <c r="S190" s="84" t="s">
        <v>333</v>
      </c>
      <c r="T190" s="84" t="s">
        <v>333</v>
      </c>
      <c r="U190" s="84" t="s">
        <v>333</v>
      </c>
      <c r="V190" s="84" t="s">
        <v>333</v>
      </c>
      <c r="W190" s="84">
        <v>0</v>
      </c>
      <c r="X190" s="84">
        <v>1.4870742269298105</v>
      </c>
      <c r="Y190" s="84">
        <v>0.70457099735818829</v>
      </c>
      <c r="Z190" s="84" t="s">
        <v>333</v>
      </c>
      <c r="AA190" s="84" t="s">
        <v>333</v>
      </c>
      <c r="AB190" s="84" t="s">
        <v>333</v>
      </c>
      <c r="AC190" s="385" t="s">
        <v>333</v>
      </c>
      <c r="AD190" s="85"/>
    </row>
    <row r="191" spans="1:30" s="83" customFormat="1" ht="12.4" customHeight="1" x14ac:dyDescent="0.3">
      <c r="A191" s="85"/>
      <c r="B191" s="612"/>
      <c r="C191" s="545"/>
      <c r="D191" s="584"/>
      <c r="E191" s="585"/>
      <c r="F191" s="398" t="s">
        <v>326</v>
      </c>
      <c r="G191" s="614"/>
      <c r="H191" s="549"/>
      <c r="I191" s="383"/>
      <c r="J191" s="84" t="s">
        <v>333</v>
      </c>
      <c r="K191" s="84" t="s">
        <v>333</v>
      </c>
      <c r="L191" s="84" t="s">
        <v>333</v>
      </c>
      <c r="M191" s="84" t="s">
        <v>333</v>
      </c>
      <c r="N191" s="84" t="s">
        <v>333</v>
      </c>
      <c r="O191" s="84" t="s">
        <v>333</v>
      </c>
      <c r="P191" s="84" t="s">
        <v>333</v>
      </c>
      <c r="Q191" s="84" t="s">
        <v>333</v>
      </c>
      <c r="R191" s="383"/>
      <c r="S191" s="84" t="s">
        <v>333</v>
      </c>
      <c r="T191" s="84" t="s">
        <v>333</v>
      </c>
      <c r="U191" s="84" t="s">
        <v>333</v>
      </c>
      <c r="V191" s="84" t="s">
        <v>333</v>
      </c>
      <c r="W191" s="84">
        <v>0</v>
      </c>
      <c r="X191" s="84">
        <v>1.4870742269298105</v>
      </c>
      <c r="Y191" s="84">
        <v>0.70457099735818829</v>
      </c>
      <c r="Z191" s="84" t="s">
        <v>333</v>
      </c>
      <c r="AA191" s="84" t="s">
        <v>333</v>
      </c>
      <c r="AB191" s="84" t="s">
        <v>333</v>
      </c>
      <c r="AC191" s="385" t="s">
        <v>333</v>
      </c>
      <c r="AD191" s="85"/>
    </row>
    <row r="192" spans="1:30" s="83" customFormat="1" ht="12.4" customHeight="1" x14ac:dyDescent="0.3">
      <c r="A192" s="85"/>
      <c r="B192" s="612"/>
      <c r="C192" s="545"/>
      <c r="D192" s="584"/>
      <c r="E192" s="585"/>
      <c r="F192" s="398" t="s">
        <v>327</v>
      </c>
      <c r="G192" s="614"/>
      <c r="H192" s="549"/>
      <c r="I192" s="383"/>
      <c r="J192" s="84" t="s">
        <v>333</v>
      </c>
      <c r="K192" s="84" t="s">
        <v>333</v>
      </c>
      <c r="L192" s="84" t="s">
        <v>333</v>
      </c>
      <c r="M192" s="84" t="s">
        <v>333</v>
      </c>
      <c r="N192" s="84" t="s">
        <v>333</v>
      </c>
      <c r="O192" s="84" t="s">
        <v>333</v>
      </c>
      <c r="P192" s="84" t="s">
        <v>333</v>
      </c>
      <c r="Q192" s="84" t="s">
        <v>333</v>
      </c>
      <c r="R192" s="383"/>
      <c r="S192" s="84" t="s">
        <v>333</v>
      </c>
      <c r="T192" s="84" t="s">
        <v>333</v>
      </c>
      <c r="U192" s="84" t="s">
        <v>333</v>
      </c>
      <c r="V192" s="84" t="s">
        <v>333</v>
      </c>
      <c r="W192" s="84">
        <v>0</v>
      </c>
      <c r="X192" s="84">
        <v>1.4870742269298105</v>
      </c>
      <c r="Y192" s="84">
        <v>0.70457099735818829</v>
      </c>
      <c r="Z192" s="84" t="s">
        <v>333</v>
      </c>
      <c r="AA192" s="84" t="s">
        <v>333</v>
      </c>
      <c r="AB192" s="84" t="s">
        <v>333</v>
      </c>
      <c r="AC192" s="385" t="s">
        <v>333</v>
      </c>
      <c r="AD192" s="85"/>
    </row>
    <row r="193" spans="1:30" s="83" customFormat="1" ht="12.4" customHeight="1" x14ac:dyDescent="0.3">
      <c r="A193" s="85"/>
      <c r="B193" s="612"/>
      <c r="C193" s="545"/>
      <c r="D193" s="584"/>
      <c r="E193" s="585"/>
      <c r="F193" s="398" t="s">
        <v>328</v>
      </c>
      <c r="G193" s="614"/>
      <c r="H193" s="549"/>
      <c r="I193" s="383"/>
      <c r="J193" s="84" t="s">
        <v>333</v>
      </c>
      <c r="K193" s="84" t="s">
        <v>333</v>
      </c>
      <c r="L193" s="84" t="s">
        <v>333</v>
      </c>
      <c r="M193" s="84" t="s">
        <v>333</v>
      </c>
      <c r="N193" s="84" t="s">
        <v>333</v>
      </c>
      <c r="O193" s="84" t="s">
        <v>333</v>
      </c>
      <c r="P193" s="84" t="s">
        <v>333</v>
      </c>
      <c r="Q193" s="84" t="s">
        <v>333</v>
      </c>
      <c r="R193" s="383"/>
      <c r="S193" s="84" t="s">
        <v>333</v>
      </c>
      <c r="T193" s="84" t="s">
        <v>333</v>
      </c>
      <c r="U193" s="84" t="s">
        <v>333</v>
      </c>
      <c r="V193" s="84" t="s">
        <v>333</v>
      </c>
      <c r="W193" s="84">
        <v>0</v>
      </c>
      <c r="X193" s="84">
        <v>1.4870742269298105</v>
      </c>
      <c r="Y193" s="84">
        <v>0.70457099735818829</v>
      </c>
      <c r="Z193" s="84" t="s">
        <v>333</v>
      </c>
      <c r="AA193" s="84" t="s">
        <v>333</v>
      </c>
      <c r="AB193" s="84" t="s">
        <v>333</v>
      </c>
      <c r="AC193" s="385" t="s">
        <v>333</v>
      </c>
      <c r="AD193" s="85"/>
    </row>
    <row r="194" spans="1:30" s="83" customFormat="1" ht="12.4" customHeight="1" x14ac:dyDescent="0.3">
      <c r="A194" s="85"/>
      <c r="B194" s="612"/>
      <c r="C194" s="545"/>
      <c r="D194" s="584"/>
      <c r="E194" s="585"/>
      <c r="F194" s="398" t="s">
        <v>329</v>
      </c>
      <c r="G194" s="614"/>
      <c r="H194" s="549"/>
      <c r="I194" s="383"/>
      <c r="J194" s="84" t="s">
        <v>333</v>
      </c>
      <c r="K194" s="84" t="s">
        <v>333</v>
      </c>
      <c r="L194" s="84" t="s">
        <v>333</v>
      </c>
      <c r="M194" s="84" t="s">
        <v>333</v>
      </c>
      <c r="N194" s="84" t="s">
        <v>333</v>
      </c>
      <c r="O194" s="84" t="s">
        <v>333</v>
      </c>
      <c r="P194" s="84" t="s">
        <v>333</v>
      </c>
      <c r="Q194" s="84" t="s">
        <v>333</v>
      </c>
      <c r="R194" s="383"/>
      <c r="S194" s="84" t="s">
        <v>333</v>
      </c>
      <c r="T194" s="84" t="s">
        <v>333</v>
      </c>
      <c r="U194" s="84" t="s">
        <v>333</v>
      </c>
      <c r="V194" s="84" t="s">
        <v>333</v>
      </c>
      <c r="W194" s="84">
        <v>0</v>
      </c>
      <c r="X194" s="84">
        <v>1.4870742269298105</v>
      </c>
      <c r="Y194" s="84">
        <v>0.70457099735818829</v>
      </c>
      <c r="Z194" s="84" t="s">
        <v>333</v>
      </c>
      <c r="AA194" s="84" t="s">
        <v>333</v>
      </c>
      <c r="AB194" s="84" t="s">
        <v>333</v>
      </c>
      <c r="AC194" s="385" t="s">
        <v>333</v>
      </c>
      <c r="AD194" s="85"/>
    </row>
    <row r="195" spans="1:30" s="83" customFormat="1" ht="12.4" customHeight="1" x14ac:dyDescent="0.3">
      <c r="A195" s="85"/>
      <c r="B195" s="612"/>
      <c r="C195" s="545" t="s">
        <v>477</v>
      </c>
      <c r="D195" s="584" t="s">
        <v>585</v>
      </c>
      <c r="E195" s="585" t="s">
        <v>586</v>
      </c>
      <c r="F195" s="398" t="s">
        <v>315</v>
      </c>
      <c r="G195" s="614"/>
      <c r="H195" s="549"/>
      <c r="I195" s="383"/>
      <c r="J195" s="84" t="s">
        <v>333</v>
      </c>
      <c r="K195" s="84" t="s">
        <v>333</v>
      </c>
      <c r="L195" s="84" t="s">
        <v>333</v>
      </c>
      <c r="M195" s="84" t="s">
        <v>333</v>
      </c>
      <c r="N195" s="84" t="s">
        <v>333</v>
      </c>
      <c r="O195" s="84" t="s">
        <v>333</v>
      </c>
      <c r="P195" s="84" t="s">
        <v>333</v>
      </c>
      <c r="Q195" s="84" t="s">
        <v>333</v>
      </c>
      <c r="R195" s="383"/>
      <c r="S195" s="84" t="s">
        <v>333</v>
      </c>
      <c r="T195" s="84" t="s">
        <v>333</v>
      </c>
      <c r="U195" s="84" t="s">
        <v>333</v>
      </c>
      <c r="V195" s="84" t="s">
        <v>333</v>
      </c>
      <c r="W195" s="84">
        <v>10.705717509101307</v>
      </c>
      <c r="X195" s="84">
        <v>13.71215092385904</v>
      </c>
      <c r="Y195" s="84">
        <v>4.43</v>
      </c>
      <c r="Z195" s="84" t="s">
        <v>333</v>
      </c>
      <c r="AA195" s="84" t="s">
        <v>333</v>
      </c>
      <c r="AB195" s="84" t="s">
        <v>333</v>
      </c>
      <c r="AC195" s="385" t="s">
        <v>333</v>
      </c>
      <c r="AD195" s="85"/>
    </row>
    <row r="196" spans="1:30" s="83" customFormat="1" ht="12.4" customHeight="1" x14ac:dyDescent="0.3">
      <c r="A196" s="85"/>
      <c r="B196" s="612"/>
      <c r="C196" s="545"/>
      <c r="D196" s="584"/>
      <c r="E196" s="585"/>
      <c r="F196" s="398" t="s">
        <v>317</v>
      </c>
      <c r="G196" s="614"/>
      <c r="H196" s="549"/>
      <c r="I196" s="383"/>
      <c r="J196" s="84" t="s">
        <v>333</v>
      </c>
      <c r="K196" s="84" t="s">
        <v>333</v>
      </c>
      <c r="L196" s="84" t="s">
        <v>333</v>
      </c>
      <c r="M196" s="84" t="s">
        <v>333</v>
      </c>
      <c r="N196" s="84" t="s">
        <v>333</v>
      </c>
      <c r="O196" s="84" t="s">
        <v>333</v>
      </c>
      <c r="P196" s="84" t="s">
        <v>333</v>
      </c>
      <c r="Q196" s="84" t="s">
        <v>333</v>
      </c>
      <c r="R196" s="383"/>
      <c r="S196" s="84" t="s">
        <v>333</v>
      </c>
      <c r="T196" s="84" t="s">
        <v>333</v>
      </c>
      <c r="U196" s="84" t="s">
        <v>333</v>
      </c>
      <c r="V196" s="84" t="s">
        <v>333</v>
      </c>
      <c r="W196" s="84">
        <v>10.705717509101307</v>
      </c>
      <c r="X196" s="84">
        <v>13.71215092385904</v>
      </c>
      <c r="Y196" s="84">
        <v>4.43</v>
      </c>
      <c r="Z196" s="84" t="s">
        <v>333</v>
      </c>
      <c r="AA196" s="84" t="s">
        <v>333</v>
      </c>
      <c r="AB196" s="84" t="s">
        <v>333</v>
      </c>
      <c r="AC196" s="385" t="s">
        <v>333</v>
      </c>
      <c r="AD196" s="85"/>
    </row>
    <row r="197" spans="1:30" s="83" customFormat="1" ht="12.4" customHeight="1" x14ac:dyDescent="0.3">
      <c r="A197" s="85"/>
      <c r="B197" s="612"/>
      <c r="C197" s="545"/>
      <c r="D197" s="584"/>
      <c r="E197" s="585"/>
      <c r="F197" s="398" t="s">
        <v>318</v>
      </c>
      <c r="G197" s="614"/>
      <c r="H197" s="549"/>
      <c r="I197" s="383"/>
      <c r="J197" s="84" t="s">
        <v>333</v>
      </c>
      <c r="K197" s="84" t="s">
        <v>333</v>
      </c>
      <c r="L197" s="84" t="s">
        <v>333</v>
      </c>
      <c r="M197" s="84" t="s">
        <v>333</v>
      </c>
      <c r="N197" s="84" t="s">
        <v>333</v>
      </c>
      <c r="O197" s="84" t="s">
        <v>333</v>
      </c>
      <c r="P197" s="84" t="s">
        <v>333</v>
      </c>
      <c r="Q197" s="84" t="s">
        <v>333</v>
      </c>
      <c r="R197" s="383"/>
      <c r="S197" s="84" t="s">
        <v>333</v>
      </c>
      <c r="T197" s="84" t="s">
        <v>333</v>
      </c>
      <c r="U197" s="84" t="s">
        <v>333</v>
      </c>
      <c r="V197" s="84" t="s">
        <v>333</v>
      </c>
      <c r="W197" s="84">
        <v>10.705717509101307</v>
      </c>
      <c r="X197" s="84">
        <v>13.71215092385904</v>
      </c>
      <c r="Y197" s="84">
        <v>4.43</v>
      </c>
      <c r="Z197" s="84" t="s">
        <v>333</v>
      </c>
      <c r="AA197" s="84" t="s">
        <v>333</v>
      </c>
      <c r="AB197" s="84" t="s">
        <v>333</v>
      </c>
      <c r="AC197" s="385" t="s">
        <v>333</v>
      </c>
      <c r="AD197" s="85"/>
    </row>
    <row r="198" spans="1:30" s="83" customFormat="1" ht="12.4" customHeight="1" x14ac:dyDescent="0.3">
      <c r="A198" s="85"/>
      <c r="B198" s="612"/>
      <c r="C198" s="545"/>
      <c r="D198" s="584"/>
      <c r="E198" s="585"/>
      <c r="F198" s="398" t="s">
        <v>319</v>
      </c>
      <c r="G198" s="614"/>
      <c r="H198" s="549"/>
      <c r="I198" s="383"/>
      <c r="J198" s="84" t="s">
        <v>333</v>
      </c>
      <c r="K198" s="84" t="s">
        <v>333</v>
      </c>
      <c r="L198" s="84" t="s">
        <v>333</v>
      </c>
      <c r="M198" s="84" t="s">
        <v>333</v>
      </c>
      <c r="N198" s="84" t="s">
        <v>333</v>
      </c>
      <c r="O198" s="84" t="s">
        <v>333</v>
      </c>
      <c r="P198" s="84" t="s">
        <v>333</v>
      </c>
      <c r="Q198" s="84" t="s">
        <v>333</v>
      </c>
      <c r="R198" s="383"/>
      <c r="S198" s="84" t="s">
        <v>333</v>
      </c>
      <c r="T198" s="84" t="s">
        <v>333</v>
      </c>
      <c r="U198" s="84" t="s">
        <v>333</v>
      </c>
      <c r="V198" s="84" t="s">
        <v>333</v>
      </c>
      <c r="W198" s="84">
        <v>10.705717509101307</v>
      </c>
      <c r="X198" s="84">
        <v>13.71215092385904</v>
      </c>
      <c r="Y198" s="84">
        <v>4.43</v>
      </c>
      <c r="Z198" s="84" t="s">
        <v>333</v>
      </c>
      <c r="AA198" s="84" t="s">
        <v>333</v>
      </c>
      <c r="AB198" s="84" t="s">
        <v>333</v>
      </c>
      <c r="AC198" s="385" t="s">
        <v>333</v>
      </c>
      <c r="AD198" s="85"/>
    </row>
    <row r="199" spans="1:30" s="83" customFormat="1" ht="12.4" customHeight="1" x14ac:dyDescent="0.3">
      <c r="A199" s="85"/>
      <c r="B199" s="612"/>
      <c r="C199" s="545"/>
      <c r="D199" s="584"/>
      <c r="E199" s="585"/>
      <c r="F199" s="398" t="s">
        <v>320</v>
      </c>
      <c r="G199" s="614"/>
      <c r="H199" s="549"/>
      <c r="I199" s="383"/>
      <c r="J199" s="84" t="s">
        <v>333</v>
      </c>
      <c r="K199" s="84" t="s">
        <v>333</v>
      </c>
      <c r="L199" s="84" t="s">
        <v>333</v>
      </c>
      <c r="M199" s="84" t="s">
        <v>333</v>
      </c>
      <c r="N199" s="84" t="s">
        <v>333</v>
      </c>
      <c r="O199" s="84" t="s">
        <v>333</v>
      </c>
      <c r="P199" s="84" t="s">
        <v>333</v>
      </c>
      <c r="Q199" s="84" t="s">
        <v>333</v>
      </c>
      <c r="R199" s="383"/>
      <c r="S199" s="84" t="s">
        <v>333</v>
      </c>
      <c r="T199" s="84" t="s">
        <v>333</v>
      </c>
      <c r="U199" s="84" t="s">
        <v>333</v>
      </c>
      <c r="V199" s="84" t="s">
        <v>333</v>
      </c>
      <c r="W199" s="84">
        <v>10.705717509101307</v>
      </c>
      <c r="X199" s="84">
        <v>13.71215092385904</v>
      </c>
      <c r="Y199" s="84">
        <v>4.43</v>
      </c>
      <c r="Z199" s="84" t="s">
        <v>333</v>
      </c>
      <c r="AA199" s="84" t="s">
        <v>333</v>
      </c>
      <c r="AB199" s="84" t="s">
        <v>333</v>
      </c>
      <c r="AC199" s="385" t="s">
        <v>333</v>
      </c>
      <c r="AD199" s="85"/>
    </row>
    <row r="200" spans="1:30" s="83" customFormat="1" ht="12.4" customHeight="1" x14ac:dyDescent="0.3">
      <c r="A200" s="85"/>
      <c r="B200" s="612"/>
      <c r="C200" s="545"/>
      <c r="D200" s="584"/>
      <c r="E200" s="585"/>
      <c r="F200" s="398" t="s">
        <v>321</v>
      </c>
      <c r="G200" s="614"/>
      <c r="H200" s="549"/>
      <c r="I200" s="383"/>
      <c r="J200" s="84" t="s">
        <v>333</v>
      </c>
      <c r="K200" s="84" t="s">
        <v>333</v>
      </c>
      <c r="L200" s="84" t="s">
        <v>333</v>
      </c>
      <c r="M200" s="84" t="s">
        <v>333</v>
      </c>
      <c r="N200" s="84" t="s">
        <v>333</v>
      </c>
      <c r="O200" s="84" t="s">
        <v>333</v>
      </c>
      <c r="P200" s="84" t="s">
        <v>333</v>
      </c>
      <c r="Q200" s="84" t="s">
        <v>333</v>
      </c>
      <c r="R200" s="383"/>
      <c r="S200" s="84" t="s">
        <v>333</v>
      </c>
      <c r="T200" s="84" t="s">
        <v>333</v>
      </c>
      <c r="U200" s="84" t="s">
        <v>333</v>
      </c>
      <c r="V200" s="84" t="s">
        <v>333</v>
      </c>
      <c r="W200" s="84">
        <v>10.705717509101307</v>
      </c>
      <c r="X200" s="84">
        <v>13.71215092385904</v>
      </c>
      <c r="Y200" s="84">
        <v>4.43</v>
      </c>
      <c r="Z200" s="84" t="s">
        <v>333</v>
      </c>
      <c r="AA200" s="84" t="s">
        <v>333</v>
      </c>
      <c r="AB200" s="84" t="s">
        <v>333</v>
      </c>
      <c r="AC200" s="385" t="s">
        <v>333</v>
      </c>
      <c r="AD200" s="85"/>
    </row>
    <row r="201" spans="1:30" s="83" customFormat="1" ht="12.4" customHeight="1" x14ac:dyDescent="0.3">
      <c r="A201" s="85"/>
      <c r="B201" s="612"/>
      <c r="C201" s="545"/>
      <c r="D201" s="584"/>
      <c r="E201" s="585"/>
      <c r="F201" s="398" t="s">
        <v>322</v>
      </c>
      <c r="G201" s="614"/>
      <c r="H201" s="549"/>
      <c r="I201" s="383"/>
      <c r="J201" s="84" t="s">
        <v>333</v>
      </c>
      <c r="K201" s="84" t="s">
        <v>333</v>
      </c>
      <c r="L201" s="84" t="s">
        <v>333</v>
      </c>
      <c r="M201" s="84" t="s">
        <v>333</v>
      </c>
      <c r="N201" s="84" t="s">
        <v>333</v>
      </c>
      <c r="O201" s="84" t="s">
        <v>333</v>
      </c>
      <c r="P201" s="84" t="s">
        <v>333</v>
      </c>
      <c r="Q201" s="84" t="s">
        <v>333</v>
      </c>
      <c r="R201" s="383"/>
      <c r="S201" s="84" t="s">
        <v>333</v>
      </c>
      <c r="T201" s="84" t="s">
        <v>333</v>
      </c>
      <c r="U201" s="84" t="s">
        <v>333</v>
      </c>
      <c r="V201" s="84" t="s">
        <v>333</v>
      </c>
      <c r="W201" s="84">
        <v>10.705717509101307</v>
      </c>
      <c r="X201" s="84">
        <v>13.71215092385904</v>
      </c>
      <c r="Y201" s="84">
        <v>4.43</v>
      </c>
      <c r="Z201" s="84" t="s">
        <v>333</v>
      </c>
      <c r="AA201" s="84" t="s">
        <v>333</v>
      </c>
      <c r="AB201" s="84" t="s">
        <v>333</v>
      </c>
      <c r="AC201" s="385" t="s">
        <v>333</v>
      </c>
      <c r="AD201" s="85"/>
    </row>
    <row r="202" spans="1:30" s="83" customFormat="1" ht="12.4" customHeight="1" x14ac:dyDescent="0.3">
      <c r="A202" s="85"/>
      <c r="B202" s="612"/>
      <c r="C202" s="545"/>
      <c r="D202" s="584"/>
      <c r="E202" s="585"/>
      <c r="F202" s="398" t="s">
        <v>323</v>
      </c>
      <c r="G202" s="614"/>
      <c r="H202" s="549"/>
      <c r="I202" s="383"/>
      <c r="J202" s="84" t="s">
        <v>333</v>
      </c>
      <c r="K202" s="84" t="s">
        <v>333</v>
      </c>
      <c r="L202" s="84" t="s">
        <v>333</v>
      </c>
      <c r="M202" s="84" t="s">
        <v>333</v>
      </c>
      <c r="N202" s="84" t="s">
        <v>333</v>
      </c>
      <c r="O202" s="84" t="s">
        <v>333</v>
      </c>
      <c r="P202" s="84" t="s">
        <v>333</v>
      </c>
      <c r="Q202" s="84" t="s">
        <v>333</v>
      </c>
      <c r="R202" s="383"/>
      <c r="S202" s="84" t="s">
        <v>333</v>
      </c>
      <c r="T202" s="84" t="s">
        <v>333</v>
      </c>
      <c r="U202" s="84" t="s">
        <v>333</v>
      </c>
      <c r="V202" s="84" t="s">
        <v>333</v>
      </c>
      <c r="W202" s="84">
        <v>10.705717509101307</v>
      </c>
      <c r="X202" s="84">
        <v>13.71215092385904</v>
      </c>
      <c r="Y202" s="84">
        <v>4.43</v>
      </c>
      <c r="Z202" s="84" t="s">
        <v>333</v>
      </c>
      <c r="AA202" s="84" t="s">
        <v>333</v>
      </c>
      <c r="AB202" s="84" t="s">
        <v>333</v>
      </c>
      <c r="AC202" s="385" t="s">
        <v>333</v>
      </c>
      <c r="AD202" s="85"/>
    </row>
    <row r="203" spans="1:30" s="83" customFormat="1" ht="12.4" customHeight="1" x14ac:dyDescent="0.3">
      <c r="A203" s="85"/>
      <c r="B203" s="612"/>
      <c r="C203" s="545"/>
      <c r="D203" s="584"/>
      <c r="E203" s="585"/>
      <c r="F203" s="398" t="s">
        <v>324</v>
      </c>
      <c r="G203" s="614"/>
      <c r="H203" s="549"/>
      <c r="I203" s="383"/>
      <c r="J203" s="84" t="s">
        <v>333</v>
      </c>
      <c r="K203" s="84" t="s">
        <v>333</v>
      </c>
      <c r="L203" s="84" t="s">
        <v>333</v>
      </c>
      <c r="M203" s="84" t="s">
        <v>333</v>
      </c>
      <c r="N203" s="84" t="s">
        <v>333</v>
      </c>
      <c r="O203" s="84" t="s">
        <v>333</v>
      </c>
      <c r="P203" s="84" t="s">
        <v>333</v>
      </c>
      <c r="Q203" s="84" t="s">
        <v>333</v>
      </c>
      <c r="R203" s="383"/>
      <c r="S203" s="84" t="s">
        <v>333</v>
      </c>
      <c r="T203" s="84" t="s">
        <v>333</v>
      </c>
      <c r="U203" s="84" t="s">
        <v>333</v>
      </c>
      <c r="V203" s="84" t="s">
        <v>333</v>
      </c>
      <c r="W203" s="84">
        <v>10.705717509101307</v>
      </c>
      <c r="X203" s="84">
        <v>13.71215092385904</v>
      </c>
      <c r="Y203" s="84">
        <v>4.43</v>
      </c>
      <c r="Z203" s="84" t="s">
        <v>333</v>
      </c>
      <c r="AA203" s="84" t="s">
        <v>333</v>
      </c>
      <c r="AB203" s="84" t="s">
        <v>333</v>
      </c>
      <c r="AC203" s="385" t="s">
        <v>333</v>
      </c>
      <c r="AD203" s="85"/>
    </row>
    <row r="204" spans="1:30" s="83" customFormat="1" ht="12.4" customHeight="1" x14ac:dyDescent="0.3">
      <c r="A204" s="85"/>
      <c r="B204" s="612"/>
      <c r="C204" s="545"/>
      <c r="D204" s="584"/>
      <c r="E204" s="585"/>
      <c r="F204" s="398" t="s">
        <v>325</v>
      </c>
      <c r="G204" s="614"/>
      <c r="H204" s="549"/>
      <c r="I204" s="383"/>
      <c r="J204" s="84" t="s">
        <v>333</v>
      </c>
      <c r="K204" s="84" t="s">
        <v>333</v>
      </c>
      <c r="L204" s="84" t="s">
        <v>333</v>
      </c>
      <c r="M204" s="84" t="s">
        <v>333</v>
      </c>
      <c r="N204" s="84" t="s">
        <v>333</v>
      </c>
      <c r="O204" s="84" t="s">
        <v>333</v>
      </c>
      <c r="P204" s="84" t="s">
        <v>333</v>
      </c>
      <c r="Q204" s="84" t="s">
        <v>333</v>
      </c>
      <c r="R204" s="383"/>
      <c r="S204" s="84" t="s">
        <v>333</v>
      </c>
      <c r="T204" s="84" t="s">
        <v>333</v>
      </c>
      <c r="U204" s="84" t="s">
        <v>333</v>
      </c>
      <c r="V204" s="84" t="s">
        <v>333</v>
      </c>
      <c r="W204" s="84">
        <v>10.705717509101307</v>
      </c>
      <c r="X204" s="84">
        <v>13.71215092385904</v>
      </c>
      <c r="Y204" s="84">
        <v>4.43</v>
      </c>
      <c r="Z204" s="84" t="s">
        <v>333</v>
      </c>
      <c r="AA204" s="84" t="s">
        <v>333</v>
      </c>
      <c r="AB204" s="84" t="s">
        <v>333</v>
      </c>
      <c r="AC204" s="385" t="s">
        <v>333</v>
      </c>
      <c r="AD204" s="85"/>
    </row>
    <row r="205" spans="1:30" s="83" customFormat="1" ht="12.4" customHeight="1" x14ac:dyDescent="0.3">
      <c r="A205" s="85"/>
      <c r="B205" s="612"/>
      <c r="C205" s="545"/>
      <c r="D205" s="584"/>
      <c r="E205" s="585"/>
      <c r="F205" s="398" t="s">
        <v>326</v>
      </c>
      <c r="G205" s="614"/>
      <c r="H205" s="549"/>
      <c r="I205" s="383"/>
      <c r="J205" s="84" t="s">
        <v>333</v>
      </c>
      <c r="K205" s="84" t="s">
        <v>333</v>
      </c>
      <c r="L205" s="84" t="s">
        <v>333</v>
      </c>
      <c r="M205" s="84" t="s">
        <v>333</v>
      </c>
      <c r="N205" s="84" t="s">
        <v>333</v>
      </c>
      <c r="O205" s="84" t="s">
        <v>333</v>
      </c>
      <c r="P205" s="84" t="s">
        <v>333</v>
      </c>
      <c r="Q205" s="84" t="s">
        <v>333</v>
      </c>
      <c r="R205" s="383"/>
      <c r="S205" s="84" t="s">
        <v>333</v>
      </c>
      <c r="T205" s="84" t="s">
        <v>333</v>
      </c>
      <c r="U205" s="84" t="s">
        <v>333</v>
      </c>
      <c r="V205" s="84" t="s">
        <v>333</v>
      </c>
      <c r="W205" s="84">
        <v>10.705717509101307</v>
      </c>
      <c r="X205" s="84">
        <v>13.71215092385904</v>
      </c>
      <c r="Y205" s="84">
        <v>4.43</v>
      </c>
      <c r="Z205" s="84" t="s">
        <v>333</v>
      </c>
      <c r="AA205" s="84" t="s">
        <v>333</v>
      </c>
      <c r="AB205" s="84" t="s">
        <v>333</v>
      </c>
      <c r="AC205" s="385" t="s">
        <v>333</v>
      </c>
      <c r="AD205" s="85"/>
    </row>
    <row r="206" spans="1:30" s="83" customFormat="1" ht="12.4" customHeight="1" x14ac:dyDescent="0.3">
      <c r="A206" s="85"/>
      <c r="B206" s="612"/>
      <c r="C206" s="545"/>
      <c r="D206" s="584"/>
      <c r="E206" s="585"/>
      <c r="F206" s="398" t="s">
        <v>327</v>
      </c>
      <c r="G206" s="614"/>
      <c r="H206" s="549"/>
      <c r="I206" s="383"/>
      <c r="J206" s="84" t="s">
        <v>333</v>
      </c>
      <c r="K206" s="84" t="s">
        <v>333</v>
      </c>
      <c r="L206" s="84" t="s">
        <v>333</v>
      </c>
      <c r="M206" s="84" t="s">
        <v>333</v>
      </c>
      <c r="N206" s="84" t="s">
        <v>333</v>
      </c>
      <c r="O206" s="84" t="s">
        <v>333</v>
      </c>
      <c r="P206" s="84" t="s">
        <v>333</v>
      </c>
      <c r="Q206" s="84" t="s">
        <v>333</v>
      </c>
      <c r="R206" s="383"/>
      <c r="S206" s="84" t="s">
        <v>333</v>
      </c>
      <c r="T206" s="84" t="s">
        <v>333</v>
      </c>
      <c r="U206" s="84" t="s">
        <v>333</v>
      </c>
      <c r="V206" s="84" t="s">
        <v>333</v>
      </c>
      <c r="W206" s="84">
        <v>10.705717509101307</v>
      </c>
      <c r="X206" s="84">
        <v>13.71215092385904</v>
      </c>
      <c r="Y206" s="84">
        <v>4.43</v>
      </c>
      <c r="Z206" s="84" t="s">
        <v>333</v>
      </c>
      <c r="AA206" s="84" t="s">
        <v>333</v>
      </c>
      <c r="AB206" s="84" t="s">
        <v>333</v>
      </c>
      <c r="AC206" s="385" t="s">
        <v>333</v>
      </c>
      <c r="AD206" s="85"/>
    </row>
    <row r="207" spans="1:30" s="83" customFormat="1" ht="12.4" customHeight="1" x14ac:dyDescent="0.3">
      <c r="A207" s="85"/>
      <c r="B207" s="612"/>
      <c r="C207" s="545"/>
      <c r="D207" s="584"/>
      <c r="E207" s="585"/>
      <c r="F207" s="398" t="s">
        <v>328</v>
      </c>
      <c r="G207" s="614"/>
      <c r="H207" s="549"/>
      <c r="I207" s="383"/>
      <c r="J207" s="84" t="s">
        <v>333</v>
      </c>
      <c r="K207" s="84" t="s">
        <v>333</v>
      </c>
      <c r="L207" s="84" t="s">
        <v>333</v>
      </c>
      <c r="M207" s="84" t="s">
        <v>333</v>
      </c>
      <c r="N207" s="84" t="s">
        <v>333</v>
      </c>
      <c r="O207" s="84" t="s">
        <v>333</v>
      </c>
      <c r="P207" s="84" t="s">
        <v>333</v>
      </c>
      <c r="Q207" s="84" t="s">
        <v>333</v>
      </c>
      <c r="R207" s="383"/>
      <c r="S207" s="84" t="s">
        <v>333</v>
      </c>
      <c r="T207" s="84" t="s">
        <v>333</v>
      </c>
      <c r="U207" s="84" t="s">
        <v>333</v>
      </c>
      <c r="V207" s="84" t="s">
        <v>333</v>
      </c>
      <c r="W207" s="84">
        <v>10.705717509101307</v>
      </c>
      <c r="X207" s="84">
        <v>13.71215092385904</v>
      </c>
      <c r="Y207" s="84">
        <v>4.43</v>
      </c>
      <c r="Z207" s="84" t="s">
        <v>333</v>
      </c>
      <c r="AA207" s="84" t="s">
        <v>333</v>
      </c>
      <c r="AB207" s="84" t="s">
        <v>333</v>
      </c>
      <c r="AC207" s="385" t="s">
        <v>333</v>
      </c>
      <c r="AD207" s="85"/>
    </row>
    <row r="208" spans="1:30" s="83" customFormat="1" ht="12.4" customHeight="1" x14ac:dyDescent="0.3">
      <c r="A208" s="85"/>
      <c r="B208" s="612"/>
      <c r="C208" s="545"/>
      <c r="D208" s="584"/>
      <c r="E208" s="585"/>
      <c r="F208" s="398" t="s">
        <v>329</v>
      </c>
      <c r="G208" s="614"/>
      <c r="H208" s="549"/>
      <c r="I208" s="383"/>
      <c r="J208" s="84" t="s">
        <v>333</v>
      </c>
      <c r="K208" s="84" t="s">
        <v>333</v>
      </c>
      <c r="L208" s="84" t="s">
        <v>333</v>
      </c>
      <c r="M208" s="84" t="s">
        <v>333</v>
      </c>
      <c r="N208" s="84" t="s">
        <v>333</v>
      </c>
      <c r="O208" s="84" t="s">
        <v>333</v>
      </c>
      <c r="P208" s="84" t="s">
        <v>333</v>
      </c>
      <c r="Q208" s="84" t="s">
        <v>333</v>
      </c>
      <c r="R208" s="383"/>
      <c r="S208" s="84" t="s">
        <v>333</v>
      </c>
      <c r="T208" s="84" t="s">
        <v>333</v>
      </c>
      <c r="U208" s="84" t="s">
        <v>333</v>
      </c>
      <c r="V208" s="84" t="s">
        <v>333</v>
      </c>
      <c r="W208" s="84">
        <v>10.705717509101307</v>
      </c>
      <c r="X208" s="84">
        <v>13.71215092385904</v>
      </c>
      <c r="Y208" s="84">
        <v>4.43</v>
      </c>
      <c r="Z208" s="84" t="s">
        <v>333</v>
      </c>
      <c r="AA208" s="84" t="s">
        <v>333</v>
      </c>
      <c r="AB208" s="84" t="s">
        <v>333</v>
      </c>
      <c r="AC208" s="385" t="s">
        <v>333</v>
      </c>
      <c r="AD208" s="85"/>
    </row>
    <row r="209" spans="1:30" s="83" customFormat="1" ht="12.4" customHeight="1" x14ac:dyDescent="0.3">
      <c r="A209" s="85"/>
      <c r="B209" s="612"/>
      <c r="C209" s="545" t="s">
        <v>477</v>
      </c>
      <c r="D209" s="584" t="s">
        <v>587</v>
      </c>
      <c r="E209" s="585" t="s">
        <v>290</v>
      </c>
      <c r="F209" s="398" t="s">
        <v>315</v>
      </c>
      <c r="G209" s="614"/>
      <c r="H209" s="549"/>
      <c r="I209" s="383"/>
      <c r="J209" s="84" t="s">
        <v>333</v>
      </c>
      <c r="K209" s="84" t="s">
        <v>333</v>
      </c>
      <c r="L209" s="84" t="s">
        <v>333</v>
      </c>
      <c r="M209" s="84" t="s">
        <v>333</v>
      </c>
      <c r="N209" s="84" t="s">
        <v>333</v>
      </c>
      <c r="O209" s="84" t="s">
        <v>333</v>
      </c>
      <c r="P209" s="84" t="s">
        <v>333</v>
      </c>
      <c r="Q209" s="84" t="s">
        <v>333</v>
      </c>
      <c r="R209" s="383"/>
      <c r="S209" s="84" t="s">
        <v>333</v>
      </c>
      <c r="T209" s="84" t="s">
        <v>333</v>
      </c>
      <c r="U209" s="84" t="s">
        <v>333</v>
      </c>
      <c r="V209" s="84" t="s">
        <v>333</v>
      </c>
      <c r="W209" s="84">
        <v>0</v>
      </c>
      <c r="X209" s="84">
        <v>1.4870742269298105</v>
      </c>
      <c r="Y209" s="84">
        <v>0.70457099735818829</v>
      </c>
      <c r="Z209" s="84" t="s">
        <v>333</v>
      </c>
      <c r="AA209" s="84" t="s">
        <v>333</v>
      </c>
      <c r="AB209" s="84" t="s">
        <v>333</v>
      </c>
      <c r="AC209" s="385" t="s">
        <v>333</v>
      </c>
      <c r="AD209" s="85"/>
    </row>
    <row r="210" spans="1:30" s="83" customFormat="1" ht="12.4" customHeight="1" x14ac:dyDescent="0.3">
      <c r="A210" s="85"/>
      <c r="B210" s="612"/>
      <c r="C210" s="545"/>
      <c r="D210" s="584"/>
      <c r="E210" s="585"/>
      <c r="F210" s="398" t="s">
        <v>317</v>
      </c>
      <c r="G210" s="614"/>
      <c r="H210" s="549"/>
      <c r="I210" s="383"/>
      <c r="J210" s="84" t="s">
        <v>333</v>
      </c>
      <c r="K210" s="84" t="s">
        <v>333</v>
      </c>
      <c r="L210" s="84" t="s">
        <v>333</v>
      </c>
      <c r="M210" s="84" t="s">
        <v>333</v>
      </c>
      <c r="N210" s="84" t="s">
        <v>333</v>
      </c>
      <c r="O210" s="84" t="s">
        <v>333</v>
      </c>
      <c r="P210" s="84" t="s">
        <v>333</v>
      </c>
      <c r="Q210" s="84" t="s">
        <v>333</v>
      </c>
      <c r="R210" s="383"/>
      <c r="S210" s="84" t="s">
        <v>333</v>
      </c>
      <c r="T210" s="84" t="s">
        <v>333</v>
      </c>
      <c r="U210" s="84" t="s">
        <v>333</v>
      </c>
      <c r="V210" s="84" t="s">
        <v>333</v>
      </c>
      <c r="W210" s="84">
        <v>0</v>
      </c>
      <c r="X210" s="84">
        <v>1.4870742269298105</v>
      </c>
      <c r="Y210" s="84">
        <v>0.70457099735818829</v>
      </c>
      <c r="Z210" s="84" t="s">
        <v>333</v>
      </c>
      <c r="AA210" s="84" t="s">
        <v>333</v>
      </c>
      <c r="AB210" s="84" t="s">
        <v>333</v>
      </c>
      <c r="AC210" s="385" t="s">
        <v>333</v>
      </c>
      <c r="AD210" s="85"/>
    </row>
    <row r="211" spans="1:30" s="83" customFormat="1" ht="12.4" customHeight="1" x14ac:dyDescent="0.3">
      <c r="A211" s="85"/>
      <c r="B211" s="612"/>
      <c r="C211" s="545"/>
      <c r="D211" s="584"/>
      <c r="E211" s="585"/>
      <c r="F211" s="398" t="s">
        <v>318</v>
      </c>
      <c r="G211" s="614"/>
      <c r="H211" s="549"/>
      <c r="I211" s="383"/>
      <c r="J211" s="84" t="s">
        <v>333</v>
      </c>
      <c r="K211" s="84" t="s">
        <v>333</v>
      </c>
      <c r="L211" s="84" t="s">
        <v>333</v>
      </c>
      <c r="M211" s="84" t="s">
        <v>333</v>
      </c>
      <c r="N211" s="84" t="s">
        <v>333</v>
      </c>
      <c r="O211" s="84" t="s">
        <v>333</v>
      </c>
      <c r="P211" s="84" t="s">
        <v>333</v>
      </c>
      <c r="Q211" s="84" t="s">
        <v>333</v>
      </c>
      <c r="R211" s="383"/>
      <c r="S211" s="84" t="s">
        <v>333</v>
      </c>
      <c r="T211" s="84" t="s">
        <v>333</v>
      </c>
      <c r="U211" s="84" t="s">
        <v>333</v>
      </c>
      <c r="V211" s="84" t="s">
        <v>333</v>
      </c>
      <c r="W211" s="84">
        <v>0</v>
      </c>
      <c r="X211" s="84">
        <v>1.4870742269298105</v>
      </c>
      <c r="Y211" s="84">
        <v>0.70457099735818829</v>
      </c>
      <c r="Z211" s="84" t="s">
        <v>333</v>
      </c>
      <c r="AA211" s="84" t="s">
        <v>333</v>
      </c>
      <c r="AB211" s="84" t="s">
        <v>333</v>
      </c>
      <c r="AC211" s="385" t="s">
        <v>333</v>
      </c>
      <c r="AD211" s="85"/>
    </row>
    <row r="212" spans="1:30" s="83" customFormat="1" ht="12.4" customHeight="1" x14ac:dyDescent="0.3">
      <c r="A212" s="85"/>
      <c r="B212" s="612"/>
      <c r="C212" s="545"/>
      <c r="D212" s="584"/>
      <c r="E212" s="585"/>
      <c r="F212" s="398" t="s">
        <v>319</v>
      </c>
      <c r="G212" s="614"/>
      <c r="H212" s="549"/>
      <c r="I212" s="383"/>
      <c r="J212" s="84" t="s">
        <v>333</v>
      </c>
      <c r="K212" s="84" t="s">
        <v>333</v>
      </c>
      <c r="L212" s="84" t="s">
        <v>333</v>
      </c>
      <c r="M212" s="84" t="s">
        <v>333</v>
      </c>
      <c r="N212" s="84" t="s">
        <v>333</v>
      </c>
      <c r="O212" s="84" t="s">
        <v>333</v>
      </c>
      <c r="P212" s="84" t="s">
        <v>333</v>
      </c>
      <c r="Q212" s="84" t="s">
        <v>333</v>
      </c>
      <c r="R212" s="383"/>
      <c r="S212" s="84" t="s">
        <v>333</v>
      </c>
      <c r="T212" s="84" t="s">
        <v>333</v>
      </c>
      <c r="U212" s="84" t="s">
        <v>333</v>
      </c>
      <c r="V212" s="84" t="s">
        <v>333</v>
      </c>
      <c r="W212" s="84">
        <v>0</v>
      </c>
      <c r="X212" s="84">
        <v>1.4870742269298105</v>
      </c>
      <c r="Y212" s="84">
        <v>0.70457099735818829</v>
      </c>
      <c r="Z212" s="84" t="s">
        <v>333</v>
      </c>
      <c r="AA212" s="84" t="s">
        <v>333</v>
      </c>
      <c r="AB212" s="84" t="s">
        <v>333</v>
      </c>
      <c r="AC212" s="385" t="s">
        <v>333</v>
      </c>
      <c r="AD212" s="85"/>
    </row>
    <row r="213" spans="1:30" s="83" customFormat="1" ht="12.4" customHeight="1" x14ac:dyDescent="0.3">
      <c r="A213" s="85"/>
      <c r="B213" s="612"/>
      <c r="C213" s="545"/>
      <c r="D213" s="584"/>
      <c r="E213" s="585"/>
      <c r="F213" s="398" t="s">
        <v>320</v>
      </c>
      <c r="G213" s="614"/>
      <c r="H213" s="549"/>
      <c r="I213" s="383"/>
      <c r="J213" s="84" t="s">
        <v>333</v>
      </c>
      <c r="K213" s="84" t="s">
        <v>333</v>
      </c>
      <c r="L213" s="84" t="s">
        <v>333</v>
      </c>
      <c r="M213" s="84" t="s">
        <v>333</v>
      </c>
      <c r="N213" s="84" t="s">
        <v>333</v>
      </c>
      <c r="O213" s="84" t="s">
        <v>333</v>
      </c>
      <c r="P213" s="84" t="s">
        <v>333</v>
      </c>
      <c r="Q213" s="84" t="s">
        <v>333</v>
      </c>
      <c r="R213" s="383"/>
      <c r="S213" s="84" t="s">
        <v>333</v>
      </c>
      <c r="T213" s="84" t="s">
        <v>333</v>
      </c>
      <c r="U213" s="84" t="s">
        <v>333</v>
      </c>
      <c r="V213" s="84" t="s">
        <v>333</v>
      </c>
      <c r="W213" s="84">
        <v>0</v>
      </c>
      <c r="X213" s="84">
        <v>1.4870742269298105</v>
      </c>
      <c r="Y213" s="84">
        <v>0.70457099735818829</v>
      </c>
      <c r="Z213" s="84" t="s">
        <v>333</v>
      </c>
      <c r="AA213" s="84" t="s">
        <v>333</v>
      </c>
      <c r="AB213" s="84" t="s">
        <v>333</v>
      </c>
      <c r="AC213" s="385" t="s">
        <v>333</v>
      </c>
      <c r="AD213" s="85"/>
    </row>
    <row r="214" spans="1:30" s="83" customFormat="1" ht="12.4" customHeight="1" x14ac:dyDescent="0.3">
      <c r="A214" s="85"/>
      <c r="B214" s="612"/>
      <c r="C214" s="545"/>
      <c r="D214" s="584"/>
      <c r="E214" s="585"/>
      <c r="F214" s="398" t="s">
        <v>321</v>
      </c>
      <c r="G214" s="614"/>
      <c r="H214" s="549"/>
      <c r="I214" s="383"/>
      <c r="J214" s="84" t="s">
        <v>333</v>
      </c>
      <c r="K214" s="84" t="s">
        <v>333</v>
      </c>
      <c r="L214" s="84" t="s">
        <v>333</v>
      </c>
      <c r="M214" s="84" t="s">
        <v>333</v>
      </c>
      <c r="N214" s="84" t="s">
        <v>333</v>
      </c>
      <c r="O214" s="84" t="s">
        <v>333</v>
      </c>
      <c r="P214" s="84" t="s">
        <v>333</v>
      </c>
      <c r="Q214" s="84" t="s">
        <v>333</v>
      </c>
      <c r="R214" s="383"/>
      <c r="S214" s="84" t="s">
        <v>333</v>
      </c>
      <c r="T214" s="84" t="s">
        <v>333</v>
      </c>
      <c r="U214" s="84" t="s">
        <v>333</v>
      </c>
      <c r="V214" s="84" t="s">
        <v>333</v>
      </c>
      <c r="W214" s="84">
        <v>0</v>
      </c>
      <c r="X214" s="84">
        <v>1.4870742269298105</v>
      </c>
      <c r="Y214" s="84">
        <v>0.70457099735818829</v>
      </c>
      <c r="Z214" s="84" t="s">
        <v>333</v>
      </c>
      <c r="AA214" s="84" t="s">
        <v>333</v>
      </c>
      <c r="AB214" s="84" t="s">
        <v>333</v>
      </c>
      <c r="AC214" s="385" t="s">
        <v>333</v>
      </c>
      <c r="AD214" s="85"/>
    </row>
    <row r="215" spans="1:30" s="83" customFormat="1" ht="12.4" customHeight="1" x14ac:dyDescent="0.3">
      <c r="A215" s="85"/>
      <c r="B215" s="612"/>
      <c r="C215" s="545"/>
      <c r="D215" s="584"/>
      <c r="E215" s="585"/>
      <c r="F215" s="398" t="s">
        <v>322</v>
      </c>
      <c r="G215" s="614"/>
      <c r="H215" s="549"/>
      <c r="I215" s="383"/>
      <c r="J215" s="84" t="s">
        <v>333</v>
      </c>
      <c r="K215" s="84" t="s">
        <v>333</v>
      </c>
      <c r="L215" s="84" t="s">
        <v>333</v>
      </c>
      <c r="M215" s="84" t="s">
        <v>333</v>
      </c>
      <c r="N215" s="84" t="s">
        <v>333</v>
      </c>
      <c r="O215" s="84" t="s">
        <v>333</v>
      </c>
      <c r="P215" s="84" t="s">
        <v>333</v>
      </c>
      <c r="Q215" s="84" t="s">
        <v>333</v>
      </c>
      <c r="R215" s="383"/>
      <c r="S215" s="84" t="s">
        <v>333</v>
      </c>
      <c r="T215" s="84" t="s">
        <v>333</v>
      </c>
      <c r="U215" s="84" t="s">
        <v>333</v>
      </c>
      <c r="V215" s="84" t="s">
        <v>333</v>
      </c>
      <c r="W215" s="84">
        <v>0</v>
      </c>
      <c r="X215" s="84">
        <v>1.4870742269298105</v>
      </c>
      <c r="Y215" s="84">
        <v>0.70457099735818829</v>
      </c>
      <c r="Z215" s="84" t="s">
        <v>333</v>
      </c>
      <c r="AA215" s="84" t="s">
        <v>333</v>
      </c>
      <c r="AB215" s="84" t="s">
        <v>333</v>
      </c>
      <c r="AC215" s="385" t="s">
        <v>333</v>
      </c>
      <c r="AD215" s="85"/>
    </row>
    <row r="216" spans="1:30" s="83" customFormat="1" ht="12.4" customHeight="1" x14ac:dyDescent="0.3">
      <c r="A216" s="85"/>
      <c r="B216" s="612"/>
      <c r="C216" s="545"/>
      <c r="D216" s="584"/>
      <c r="E216" s="585"/>
      <c r="F216" s="398" t="s">
        <v>323</v>
      </c>
      <c r="G216" s="614"/>
      <c r="H216" s="549"/>
      <c r="I216" s="383"/>
      <c r="J216" s="84" t="s">
        <v>333</v>
      </c>
      <c r="K216" s="84" t="s">
        <v>333</v>
      </c>
      <c r="L216" s="84" t="s">
        <v>333</v>
      </c>
      <c r="M216" s="84" t="s">
        <v>333</v>
      </c>
      <c r="N216" s="84" t="s">
        <v>333</v>
      </c>
      <c r="O216" s="84" t="s">
        <v>333</v>
      </c>
      <c r="P216" s="84" t="s">
        <v>333</v>
      </c>
      <c r="Q216" s="84" t="s">
        <v>333</v>
      </c>
      <c r="R216" s="383"/>
      <c r="S216" s="84" t="s">
        <v>333</v>
      </c>
      <c r="T216" s="84" t="s">
        <v>333</v>
      </c>
      <c r="U216" s="84" t="s">
        <v>333</v>
      </c>
      <c r="V216" s="84" t="s">
        <v>333</v>
      </c>
      <c r="W216" s="84">
        <v>0</v>
      </c>
      <c r="X216" s="84">
        <v>1.4870742269298105</v>
      </c>
      <c r="Y216" s="84">
        <v>0.70457099735818829</v>
      </c>
      <c r="Z216" s="84" t="s">
        <v>333</v>
      </c>
      <c r="AA216" s="84" t="s">
        <v>333</v>
      </c>
      <c r="AB216" s="84" t="s">
        <v>333</v>
      </c>
      <c r="AC216" s="385" t="s">
        <v>333</v>
      </c>
      <c r="AD216" s="85"/>
    </row>
    <row r="217" spans="1:30" s="83" customFormat="1" ht="12.4" customHeight="1" x14ac:dyDescent="0.3">
      <c r="A217" s="85"/>
      <c r="B217" s="612"/>
      <c r="C217" s="545"/>
      <c r="D217" s="584"/>
      <c r="E217" s="585"/>
      <c r="F217" s="398" t="s">
        <v>324</v>
      </c>
      <c r="G217" s="614"/>
      <c r="H217" s="549"/>
      <c r="I217" s="383"/>
      <c r="J217" s="84" t="s">
        <v>333</v>
      </c>
      <c r="K217" s="84" t="s">
        <v>333</v>
      </c>
      <c r="L217" s="84" t="s">
        <v>333</v>
      </c>
      <c r="M217" s="84" t="s">
        <v>333</v>
      </c>
      <c r="N217" s="84" t="s">
        <v>333</v>
      </c>
      <c r="O217" s="84" t="s">
        <v>333</v>
      </c>
      <c r="P217" s="84" t="s">
        <v>333</v>
      </c>
      <c r="Q217" s="84" t="s">
        <v>333</v>
      </c>
      <c r="R217" s="383"/>
      <c r="S217" s="84" t="s">
        <v>333</v>
      </c>
      <c r="T217" s="84" t="s">
        <v>333</v>
      </c>
      <c r="U217" s="84" t="s">
        <v>333</v>
      </c>
      <c r="V217" s="84" t="s">
        <v>333</v>
      </c>
      <c r="W217" s="84">
        <v>0</v>
      </c>
      <c r="X217" s="84">
        <v>1.4870742269298105</v>
      </c>
      <c r="Y217" s="84">
        <v>0.70457099735818829</v>
      </c>
      <c r="Z217" s="84" t="s">
        <v>333</v>
      </c>
      <c r="AA217" s="84" t="s">
        <v>333</v>
      </c>
      <c r="AB217" s="84" t="s">
        <v>333</v>
      </c>
      <c r="AC217" s="385" t="s">
        <v>333</v>
      </c>
      <c r="AD217" s="85"/>
    </row>
    <row r="218" spans="1:30" s="83" customFormat="1" ht="12.4" customHeight="1" x14ac:dyDescent="0.3">
      <c r="A218" s="85"/>
      <c r="B218" s="612"/>
      <c r="C218" s="545"/>
      <c r="D218" s="584"/>
      <c r="E218" s="585"/>
      <c r="F218" s="398" t="s">
        <v>325</v>
      </c>
      <c r="G218" s="614"/>
      <c r="H218" s="549"/>
      <c r="I218" s="383"/>
      <c r="J218" s="84" t="s">
        <v>333</v>
      </c>
      <c r="K218" s="84" t="s">
        <v>333</v>
      </c>
      <c r="L218" s="84" t="s">
        <v>333</v>
      </c>
      <c r="M218" s="84" t="s">
        <v>333</v>
      </c>
      <c r="N218" s="84" t="s">
        <v>333</v>
      </c>
      <c r="O218" s="84" t="s">
        <v>333</v>
      </c>
      <c r="P218" s="84" t="s">
        <v>333</v>
      </c>
      <c r="Q218" s="84" t="s">
        <v>333</v>
      </c>
      <c r="R218" s="383"/>
      <c r="S218" s="84" t="s">
        <v>333</v>
      </c>
      <c r="T218" s="84" t="s">
        <v>333</v>
      </c>
      <c r="U218" s="84" t="s">
        <v>333</v>
      </c>
      <c r="V218" s="84" t="s">
        <v>333</v>
      </c>
      <c r="W218" s="84">
        <v>0</v>
      </c>
      <c r="X218" s="84">
        <v>1.4870742269298105</v>
      </c>
      <c r="Y218" s="84">
        <v>0.70457099735818829</v>
      </c>
      <c r="Z218" s="84" t="s">
        <v>333</v>
      </c>
      <c r="AA218" s="84" t="s">
        <v>333</v>
      </c>
      <c r="AB218" s="84" t="s">
        <v>333</v>
      </c>
      <c r="AC218" s="385" t="s">
        <v>333</v>
      </c>
      <c r="AD218" s="85"/>
    </row>
    <row r="219" spans="1:30" s="83" customFormat="1" ht="12.4" customHeight="1" x14ac:dyDescent="0.3">
      <c r="A219" s="85"/>
      <c r="B219" s="612"/>
      <c r="C219" s="545"/>
      <c r="D219" s="584"/>
      <c r="E219" s="585"/>
      <c r="F219" s="398" t="s">
        <v>326</v>
      </c>
      <c r="G219" s="614"/>
      <c r="H219" s="549"/>
      <c r="I219" s="383"/>
      <c r="J219" s="84" t="s">
        <v>333</v>
      </c>
      <c r="K219" s="84" t="s">
        <v>333</v>
      </c>
      <c r="L219" s="84" t="s">
        <v>333</v>
      </c>
      <c r="M219" s="84" t="s">
        <v>333</v>
      </c>
      <c r="N219" s="84" t="s">
        <v>333</v>
      </c>
      <c r="O219" s="84" t="s">
        <v>333</v>
      </c>
      <c r="P219" s="84" t="s">
        <v>333</v>
      </c>
      <c r="Q219" s="84" t="s">
        <v>333</v>
      </c>
      <c r="R219" s="383"/>
      <c r="S219" s="84" t="s">
        <v>333</v>
      </c>
      <c r="T219" s="84" t="s">
        <v>333</v>
      </c>
      <c r="U219" s="84" t="s">
        <v>333</v>
      </c>
      <c r="V219" s="84" t="s">
        <v>333</v>
      </c>
      <c r="W219" s="84">
        <v>0</v>
      </c>
      <c r="X219" s="84">
        <v>1.4870742269298105</v>
      </c>
      <c r="Y219" s="84">
        <v>0.70457099735818829</v>
      </c>
      <c r="Z219" s="84" t="s">
        <v>333</v>
      </c>
      <c r="AA219" s="84" t="s">
        <v>333</v>
      </c>
      <c r="AB219" s="84" t="s">
        <v>333</v>
      </c>
      <c r="AC219" s="385" t="s">
        <v>333</v>
      </c>
      <c r="AD219" s="85"/>
    </row>
    <row r="220" spans="1:30" s="83" customFormat="1" ht="12.4" customHeight="1" x14ac:dyDescent="0.3">
      <c r="A220" s="85"/>
      <c r="B220" s="612"/>
      <c r="C220" s="545"/>
      <c r="D220" s="584"/>
      <c r="E220" s="585"/>
      <c r="F220" s="398" t="s">
        <v>327</v>
      </c>
      <c r="G220" s="614"/>
      <c r="H220" s="549"/>
      <c r="I220" s="383"/>
      <c r="J220" s="84" t="s">
        <v>333</v>
      </c>
      <c r="K220" s="84" t="s">
        <v>333</v>
      </c>
      <c r="L220" s="84" t="s">
        <v>333</v>
      </c>
      <c r="M220" s="84" t="s">
        <v>333</v>
      </c>
      <c r="N220" s="84" t="s">
        <v>333</v>
      </c>
      <c r="O220" s="84" t="s">
        <v>333</v>
      </c>
      <c r="P220" s="84" t="s">
        <v>333</v>
      </c>
      <c r="Q220" s="84" t="s">
        <v>333</v>
      </c>
      <c r="R220" s="383"/>
      <c r="S220" s="84" t="s">
        <v>333</v>
      </c>
      <c r="T220" s="84" t="s">
        <v>333</v>
      </c>
      <c r="U220" s="84" t="s">
        <v>333</v>
      </c>
      <c r="V220" s="84" t="s">
        <v>333</v>
      </c>
      <c r="W220" s="84">
        <v>0</v>
      </c>
      <c r="X220" s="84">
        <v>1.4870742269298105</v>
      </c>
      <c r="Y220" s="84">
        <v>0.70457099735818829</v>
      </c>
      <c r="Z220" s="84" t="s">
        <v>333</v>
      </c>
      <c r="AA220" s="84" t="s">
        <v>333</v>
      </c>
      <c r="AB220" s="84" t="s">
        <v>333</v>
      </c>
      <c r="AC220" s="385" t="s">
        <v>333</v>
      </c>
      <c r="AD220" s="85"/>
    </row>
    <row r="221" spans="1:30" s="83" customFormat="1" ht="12.4" customHeight="1" x14ac:dyDescent="0.3">
      <c r="A221" s="85"/>
      <c r="B221" s="612"/>
      <c r="C221" s="545"/>
      <c r="D221" s="584"/>
      <c r="E221" s="585"/>
      <c r="F221" s="398" t="s">
        <v>328</v>
      </c>
      <c r="G221" s="614"/>
      <c r="H221" s="549"/>
      <c r="I221" s="383"/>
      <c r="J221" s="84" t="s">
        <v>333</v>
      </c>
      <c r="K221" s="84" t="s">
        <v>333</v>
      </c>
      <c r="L221" s="84" t="s">
        <v>333</v>
      </c>
      <c r="M221" s="84" t="s">
        <v>333</v>
      </c>
      <c r="N221" s="84" t="s">
        <v>333</v>
      </c>
      <c r="O221" s="84" t="s">
        <v>333</v>
      </c>
      <c r="P221" s="84" t="s">
        <v>333</v>
      </c>
      <c r="Q221" s="84" t="s">
        <v>333</v>
      </c>
      <c r="R221" s="383"/>
      <c r="S221" s="84" t="s">
        <v>333</v>
      </c>
      <c r="T221" s="84" t="s">
        <v>333</v>
      </c>
      <c r="U221" s="84" t="s">
        <v>333</v>
      </c>
      <c r="V221" s="84" t="s">
        <v>333</v>
      </c>
      <c r="W221" s="84">
        <v>0</v>
      </c>
      <c r="X221" s="84">
        <v>1.4870742269298105</v>
      </c>
      <c r="Y221" s="84">
        <v>0.70457099735818829</v>
      </c>
      <c r="Z221" s="84" t="s">
        <v>333</v>
      </c>
      <c r="AA221" s="84" t="s">
        <v>333</v>
      </c>
      <c r="AB221" s="84" t="s">
        <v>333</v>
      </c>
      <c r="AC221" s="385" t="s">
        <v>333</v>
      </c>
      <c r="AD221" s="85"/>
    </row>
    <row r="222" spans="1:30" s="83" customFormat="1" ht="12.4" customHeight="1" x14ac:dyDescent="0.3">
      <c r="A222" s="85"/>
      <c r="B222" s="612"/>
      <c r="C222" s="545"/>
      <c r="D222" s="584"/>
      <c r="E222" s="585"/>
      <c r="F222" s="398" t="s">
        <v>329</v>
      </c>
      <c r="G222" s="614"/>
      <c r="H222" s="549"/>
      <c r="I222" s="383"/>
      <c r="J222" s="84" t="s">
        <v>333</v>
      </c>
      <c r="K222" s="84" t="s">
        <v>333</v>
      </c>
      <c r="L222" s="84" t="s">
        <v>333</v>
      </c>
      <c r="M222" s="84" t="s">
        <v>333</v>
      </c>
      <c r="N222" s="84" t="s">
        <v>333</v>
      </c>
      <c r="O222" s="84" t="s">
        <v>333</v>
      </c>
      <c r="P222" s="84" t="s">
        <v>333</v>
      </c>
      <c r="Q222" s="84" t="s">
        <v>333</v>
      </c>
      <c r="R222" s="383"/>
      <c r="S222" s="84" t="s">
        <v>333</v>
      </c>
      <c r="T222" s="84" t="s">
        <v>333</v>
      </c>
      <c r="U222" s="84" t="s">
        <v>333</v>
      </c>
      <c r="V222" s="84" t="s">
        <v>333</v>
      </c>
      <c r="W222" s="84">
        <v>0</v>
      </c>
      <c r="X222" s="84">
        <v>1.4870742269298105</v>
      </c>
      <c r="Y222" s="84">
        <v>0.70457099735818829</v>
      </c>
      <c r="Z222" s="84" t="s">
        <v>333</v>
      </c>
      <c r="AA222" s="84" t="s">
        <v>333</v>
      </c>
      <c r="AB222" s="84" t="s">
        <v>333</v>
      </c>
      <c r="AC222" s="385" t="s">
        <v>333</v>
      </c>
      <c r="AD222" s="85"/>
    </row>
    <row r="223" spans="1:30" s="83" customFormat="1" ht="12.4" customHeight="1" x14ac:dyDescent="0.3">
      <c r="A223" s="85"/>
      <c r="B223" s="612"/>
      <c r="C223" s="545" t="s">
        <v>477</v>
      </c>
      <c r="D223" s="584" t="s">
        <v>587</v>
      </c>
      <c r="E223" s="585" t="s">
        <v>586</v>
      </c>
      <c r="F223" s="398" t="s">
        <v>315</v>
      </c>
      <c r="G223" s="614"/>
      <c r="H223" s="549"/>
      <c r="I223" s="383"/>
      <c r="J223" s="84" t="s">
        <v>333</v>
      </c>
      <c r="K223" s="84" t="s">
        <v>333</v>
      </c>
      <c r="L223" s="84" t="s">
        <v>333</v>
      </c>
      <c r="M223" s="84" t="s">
        <v>333</v>
      </c>
      <c r="N223" s="84" t="s">
        <v>333</v>
      </c>
      <c r="O223" s="84" t="s">
        <v>333</v>
      </c>
      <c r="P223" s="84" t="s">
        <v>333</v>
      </c>
      <c r="Q223" s="84" t="s">
        <v>333</v>
      </c>
      <c r="R223" s="383"/>
      <c r="S223" s="84" t="s">
        <v>333</v>
      </c>
      <c r="T223" s="84" t="s">
        <v>333</v>
      </c>
      <c r="U223" s="84" t="s">
        <v>333</v>
      </c>
      <c r="V223" s="84" t="s">
        <v>333</v>
      </c>
      <c r="W223" s="84">
        <v>10.705717509101307</v>
      </c>
      <c r="X223" s="84">
        <v>13.71215092385904</v>
      </c>
      <c r="Y223" s="84">
        <v>4.43</v>
      </c>
      <c r="Z223" s="84" t="s">
        <v>333</v>
      </c>
      <c r="AA223" s="84" t="s">
        <v>333</v>
      </c>
      <c r="AB223" s="84" t="s">
        <v>333</v>
      </c>
      <c r="AC223" s="385" t="s">
        <v>333</v>
      </c>
      <c r="AD223" s="85"/>
    </row>
    <row r="224" spans="1:30" s="83" customFormat="1" ht="12.4" customHeight="1" x14ac:dyDescent="0.3">
      <c r="A224" s="85"/>
      <c r="B224" s="612"/>
      <c r="C224" s="545"/>
      <c r="D224" s="584"/>
      <c r="E224" s="585"/>
      <c r="F224" s="398" t="s">
        <v>317</v>
      </c>
      <c r="G224" s="614"/>
      <c r="H224" s="549"/>
      <c r="I224" s="383"/>
      <c r="J224" s="84" t="s">
        <v>333</v>
      </c>
      <c r="K224" s="84" t="s">
        <v>333</v>
      </c>
      <c r="L224" s="84" t="s">
        <v>333</v>
      </c>
      <c r="M224" s="84" t="s">
        <v>333</v>
      </c>
      <c r="N224" s="84" t="s">
        <v>333</v>
      </c>
      <c r="O224" s="84" t="s">
        <v>333</v>
      </c>
      <c r="P224" s="84" t="s">
        <v>333</v>
      </c>
      <c r="Q224" s="84" t="s">
        <v>333</v>
      </c>
      <c r="R224" s="383"/>
      <c r="S224" s="84" t="s">
        <v>333</v>
      </c>
      <c r="T224" s="84" t="s">
        <v>333</v>
      </c>
      <c r="U224" s="84" t="s">
        <v>333</v>
      </c>
      <c r="V224" s="84" t="s">
        <v>333</v>
      </c>
      <c r="W224" s="84">
        <v>10.705717509101307</v>
      </c>
      <c r="X224" s="84">
        <v>13.71215092385904</v>
      </c>
      <c r="Y224" s="84">
        <v>4.43</v>
      </c>
      <c r="Z224" s="84" t="s">
        <v>333</v>
      </c>
      <c r="AA224" s="84" t="s">
        <v>333</v>
      </c>
      <c r="AB224" s="84" t="s">
        <v>333</v>
      </c>
      <c r="AC224" s="385" t="s">
        <v>333</v>
      </c>
      <c r="AD224" s="85"/>
    </row>
    <row r="225" spans="1:30" s="83" customFormat="1" ht="12.4" customHeight="1" x14ac:dyDescent="0.3">
      <c r="A225" s="85"/>
      <c r="B225" s="612"/>
      <c r="C225" s="545"/>
      <c r="D225" s="584"/>
      <c r="E225" s="585"/>
      <c r="F225" s="398" t="s">
        <v>318</v>
      </c>
      <c r="G225" s="614"/>
      <c r="H225" s="549"/>
      <c r="I225" s="383"/>
      <c r="J225" s="84" t="s">
        <v>333</v>
      </c>
      <c r="K225" s="84" t="s">
        <v>333</v>
      </c>
      <c r="L225" s="84" t="s">
        <v>333</v>
      </c>
      <c r="M225" s="84" t="s">
        <v>333</v>
      </c>
      <c r="N225" s="84" t="s">
        <v>333</v>
      </c>
      <c r="O225" s="84" t="s">
        <v>333</v>
      </c>
      <c r="P225" s="84" t="s">
        <v>333</v>
      </c>
      <c r="Q225" s="84" t="s">
        <v>333</v>
      </c>
      <c r="R225" s="383"/>
      <c r="S225" s="84" t="s">
        <v>333</v>
      </c>
      <c r="T225" s="84" t="s">
        <v>333</v>
      </c>
      <c r="U225" s="84" t="s">
        <v>333</v>
      </c>
      <c r="V225" s="84" t="s">
        <v>333</v>
      </c>
      <c r="W225" s="84">
        <v>10.705717509101307</v>
      </c>
      <c r="X225" s="84">
        <v>13.71215092385904</v>
      </c>
      <c r="Y225" s="84">
        <v>4.43</v>
      </c>
      <c r="Z225" s="84" t="s">
        <v>333</v>
      </c>
      <c r="AA225" s="84" t="s">
        <v>333</v>
      </c>
      <c r="AB225" s="84" t="s">
        <v>333</v>
      </c>
      <c r="AC225" s="385" t="s">
        <v>333</v>
      </c>
      <c r="AD225" s="85"/>
    </row>
    <row r="226" spans="1:30" s="83" customFormat="1" ht="12.4" customHeight="1" x14ac:dyDescent="0.3">
      <c r="A226" s="85"/>
      <c r="B226" s="612"/>
      <c r="C226" s="545"/>
      <c r="D226" s="584"/>
      <c r="E226" s="585"/>
      <c r="F226" s="398" t="s">
        <v>319</v>
      </c>
      <c r="G226" s="614"/>
      <c r="H226" s="549"/>
      <c r="I226" s="383"/>
      <c r="J226" s="84" t="s">
        <v>333</v>
      </c>
      <c r="K226" s="84" t="s">
        <v>333</v>
      </c>
      <c r="L226" s="84" t="s">
        <v>333</v>
      </c>
      <c r="M226" s="84" t="s">
        <v>333</v>
      </c>
      <c r="N226" s="84" t="s">
        <v>333</v>
      </c>
      <c r="O226" s="84" t="s">
        <v>333</v>
      </c>
      <c r="P226" s="84" t="s">
        <v>333</v>
      </c>
      <c r="Q226" s="84" t="s">
        <v>333</v>
      </c>
      <c r="R226" s="383"/>
      <c r="S226" s="84" t="s">
        <v>333</v>
      </c>
      <c r="T226" s="84" t="s">
        <v>333</v>
      </c>
      <c r="U226" s="84" t="s">
        <v>333</v>
      </c>
      <c r="V226" s="84" t="s">
        <v>333</v>
      </c>
      <c r="W226" s="84">
        <v>10.705717509101307</v>
      </c>
      <c r="X226" s="84">
        <v>13.71215092385904</v>
      </c>
      <c r="Y226" s="84">
        <v>4.43</v>
      </c>
      <c r="Z226" s="84" t="s">
        <v>333</v>
      </c>
      <c r="AA226" s="84" t="s">
        <v>333</v>
      </c>
      <c r="AB226" s="84" t="s">
        <v>333</v>
      </c>
      <c r="AC226" s="385" t="s">
        <v>333</v>
      </c>
      <c r="AD226" s="85"/>
    </row>
    <row r="227" spans="1:30" s="83" customFormat="1" ht="12.4" customHeight="1" x14ac:dyDescent="0.3">
      <c r="A227" s="85"/>
      <c r="B227" s="612"/>
      <c r="C227" s="545"/>
      <c r="D227" s="584"/>
      <c r="E227" s="585"/>
      <c r="F227" s="398" t="s">
        <v>320</v>
      </c>
      <c r="G227" s="614"/>
      <c r="H227" s="549"/>
      <c r="I227" s="383"/>
      <c r="J227" s="84" t="s">
        <v>333</v>
      </c>
      <c r="K227" s="84" t="s">
        <v>333</v>
      </c>
      <c r="L227" s="84" t="s">
        <v>333</v>
      </c>
      <c r="M227" s="84" t="s">
        <v>333</v>
      </c>
      <c r="N227" s="84" t="s">
        <v>333</v>
      </c>
      <c r="O227" s="84" t="s">
        <v>333</v>
      </c>
      <c r="P227" s="84" t="s">
        <v>333</v>
      </c>
      <c r="Q227" s="84" t="s">
        <v>333</v>
      </c>
      <c r="R227" s="383"/>
      <c r="S227" s="84" t="s">
        <v>333</v>
      </c>
      <c r="T227" s="84" t="s">
        <v>333</v>
      </c>
      <c r="U227" s="84" t="s">
        <v>333</v>
      </c>
      <c r="V227" s="84" t="s">
        <v>333</v>
      </c>
      <c r="W227" s="84">
        <v>10.705717509101307</v>
      </c>
      <c r="X227" s="84">
        <v>13.71215092385904</v>
      </c>
      <c r="Y227" s="84">
        <v>4.43</v>
      </c>
      <c r="Z227" s="84" t="s">
        <v>333</v>
      </c>
      <c r="AA227" s="84" t="s">
        <v>333</v>
      </c>
      <c r="AB227" s="84" t="s">
        <v>333</v>
      </c>
      <c r="AC227" s="385" t="s">
        <v>333</v>
      </c>
      <c r="AD227" s="85"/>
    </row>
    <row r="228" spans="1:30" s="83" customFormat="1" ht="12.4" customHeight="1" x14ac:dyDescent="0.3">
      <c r="A228" s="85"/>
      <c r="B228" s="612"/>
      <c r="C228" s="545"/>
      <c r="D228" s="584"/>
      <c r="E228" s="585"/>
      <c r="F228" s="398" t="s">
        <v>321</v>
      </c>
      <c r="G228" s="614"/>
      <c r="H228" s="549"/>
      <c r="I228" s="383"/>
      <c r="J228" s="84" t="s">
        <v>333</v>
      </c>
      <c r="K228" s="84" t="s">
        <v>333</v>
      </c>
      <c r="L228" s="84" t="s">
        <v>333</v>
      </c>
      <c r="M228" s="84" t="s">
        <v>333</v>
      </c>
      <c r="N228" s="84" t="s">
        <v>333</v>
      </c>
      <c r="O228" s="84" t="s">
        <v>333</v>
      </c>
      <c r="P228" s="84" t="s">
        <v>333</v>
      </c>
      <c r="Q228" s="84" t="s">
        <v>333</v>
      </c>
      <c r="R228" s="383"/>
      <c r="S228" s="84" t="s">
        <v>333</v>
      </c>
      <c r="T228" s="84" t="s">
        <v>333</v>
      </c>
      <c r="U228" s="84" t="s">
        <v>333</v>
      </c>
      <c r="V228" s="84" t="s">
        <v>333</v>
      </c>
      <c r="W228" s="84">
        <v>10.705717509101307</v>
      </c>
      <c r="X228" s="84">
        <v>13.71215092385904</v>
      </c>
      <c r="Y228" s="84">
        <v>4.43</v>
      </c>
      <c r="Z228" s="84" t="s">
        <v>333</v>
      </c>
      <c r="AA228" s="84" t="s">
        <v>333</v>
      </c>
      <c r="AB228" s="84" t="s">
        <v>333</v>
      </c>
      <c r="AC228" s="385" t="s">
        <v>333</v>
      </c>
      <c r="AD228" s="85"/>
    </row>
    <row r="229" spans="1:30" s="83" customFormat="1" ht="12.4" customHeight="1" x14ac:dyDescent="0.3">
      <c r="A229" s="85"/>
      <c r="B229" s="612"/>
      <c r="C229" s="545"/>
      <c r="D229" s="584"/>
      <c r="E229" s="585"/>
      <c r="F229" s="398" t="s">
        <v>322</v>
      </c>
      <c r="G229" s="614"/>
      <c r="H229" s="549"/>
      <c r="I229" s="383"/>
      <c r="J229" s="84" t="s">
        <v>333</v>
      </c>
      <c r="K229" s="84" t="s">
        <v>333</v>
      </c>
      <c r="L229" s="84" t="s">
        <v>333</v>
      </c>
      <c r="M229" s="84" t="s">
        <v>333</v>
      </c>
      <c r="N229" s="84" t="s">
        <v>333</v>
      </c>
      <c r="O229" s="84" t="s">
        <v>333</v>
      </c>
      <c r="P229" s="84" t="s">
        <v>333</v>
      </c>
      <c r="Q229" s="84" t="s">
        <v>333</v>
      </c>
      <c r="R229" s="383"/>
      <c r="S229" s="84" t="s">
        <v>333</v>
      </c>
      <c r="T229" s="84" t="s">
        <v>333</v>
      </c>
      <c r="U229" s="84" t="s">
        <v>333</v>
      </c>
      <c r="V229" s="84" t="s">
        <v>333</v>
      </c>
      <c r="W229" s="84">
        <v>10.705717509101307</v>
      </c>
      <c r="X229" s="84">
        <v>13.71215092385904</v>
      </c>
      <c r="Y229" s="84">
        <v>4.43</v>
      </c>
      <c r="Z229" s="84" t="s">
        <v>333</v>
      </c>
      <c r="AA229" s="84" t="s">
        <v>333</v>
      </c>
      <c r="AB229" s="84" t="s">
        <v>333</v>
      </c>
      <c r="AC229" s="385" t="s">
        <v>333</v>
      </c>
      <c r="AD229" s="85"/>
    </row>
    <row r="230" spans="1:30" s="83" customFormat="1" ht="12.4" customHeight="1" x14ac:dyDescent="0.3">
      <c r="A230" s="85"/>
      <c r="B230" s="612"/>
      <c r="C230" s="545"/>
      <c r="D230" s="584"/>
      <c r="E230" s="585"/>
      <c r="F230" s="398" t="s">
        <v>323</v>
      </c>
      <c r="G230" s="614"/>
      <c r="H230" s="549"/>
      <c r="I230" s="383"/>
      <c r="J230" s="84" t="s">
        <v>333</v>
      </c>
      <c r="K230" s="84" t="s">
        <v>333</v>
      </c>
      <c r="L230" s="84" t="s">
        <v>333</v>
      </c>
      <c r="M230" s="84" t="s">
        <v>333</v>
      </c>
      <c r="N230" s="84" t="s">
        <v>333</v>
      </c>
      <c r="O230" s="84" t="s">
        <v>333</v>
      </c>
      <c r="P230" s="84" t="s">
        <v>333</v>
      </c>
      <c r="Q230" s="84" t="s">
        <v>333</v>
      </c>
      <c r="R230" s="383"/>
      <c r="S230" s="84" t="s">
        <v>333</v>
      </c>
      <c r="T230" s="84" t="s">
        <v>333</v>
      </c>
      <c r="U230" s="84" t="s">
        <v>333</v>
      </c>
      <c r="V230" s="84" t="s">
        <v>333</v>
      </c>
      <c r="W230" s="84">
        <v>10.705717509101307</v>
      </c>
      <c r="X230" s="84">
        <v>13.71215092385904</v>
      </c>
      <c r="Y230" s="84">
        <v>4.43</v>
      </c>
      <c r="Z230" s="84" t="s">
        <v>333</v>
      </c>
      <c r="AA230" s="84" t="s">
        <v>333</v>
      </c>
      <c r="AB230" s="84" t="s">
        <v>333</v>
      </c>
      <c r="AC230" s="385" t="s">
        <v>333</v>
      </c>
      <c r="AD230" s="85"/>
    </row>
    <row r="231" spans="1:30" s="83" customFormat="1" ht="12.4" customHeight="1" x14ac:dyDescent="0.3">
      <c r="A231" s="85"/>
      <c r="B231" s="612"/>
      <c r="C231" s="545"/>
      <c r="D231" s="584"/>
      <c r="E231" s="585"/>
      <c r="F231" s="398" t="s">
        <v>324</v>
      </c>
      <c r="G231" s="614"/>
      <c r="H231" s="549"/>
      <c r="I231" s="383"/>
      <c r="J231" s="84" t="s">
        <v>333</v>
      </c>
      <c r="K231" s="84" t="s">
        <v>333</v>
      </c>
      <c r="L231" s="84" t="s">
        <v>333</v>
      </c>
      <c r="M231" s="84" t="s">
        <v>333</v>
      </c>
      <c r="N231" s="84" t="s">
        <v>333</v>
      </c>
      <c r="O231" s="84" t="s">
        <v>333</v>
      </c>
      <c r="P231" s="84" t="s">
        <v>333</v>
      </c>
      <c r="Q231" s="84" t="s">
        <v>333</v>
      </c>
      <c r="R231" s="383"/>
      <c r="S231" s="84" t="s">
        <v>333</v>
      </c>
      <c r="T231" s="84" t="s">
        <v>333</v>
      </c>
      <c r="U231" s="84" t="s">
        <v>333</v>
      </c>
      <c r="V231" s="84" t="s">
        <v>333</v>
      </c>
      <c r="W231" s="84">
        <v>10.705717509101307</v>
      </c>
      <c r="X231" s="84">
        <v>13.71215092385904</v>
      </c>
      <c r="Y231" s="84">
        <v>4.43</v>
      </c>
      <c r="Z231" s="84" t="s">
        <v>333</v>
      </c>
      <c r="AA231" s="84" t="s">
        <v>333</v>
      </c>
      <c r="AB231" s="84" t="s">
        <v>333</v>
      </c>
      <c r="AC231" s="385" t="s">
        <v>333</v>
      </c>
      <c r="AD231" s="85"/>
    </row>
    <row r="232" spans="1:30" s="83" customFormat="1" ht="12.4" customHeight="1" x14ac:dyDescent="0.3">
      <c r="A232" s="85"/>
      <c r="B232" s="612"/>
      <c r="C232" s="545"/>
      <c r="D232" s="584"/>
      <c r="E232" s="585"/>
      <c r="F232" s="398" t="s">
        <v>325</v>
      </c>
      <c r="G232" s="614"/>
      <c r="H232" s="549"/>
      <c r="I232" s="383"/>
      <c r="J232" s="84" t="s">
        <v>333</v>
      </c>
      <c r="K232" s="84" t="s">
        <v>333</v>
      </c>
      <c r="L232" s="84" t="s">
        <v>333</v>
      </c>
      <c r="M232" s="84" t="s">
        <v>333</v>
      </c>
      <c r="N232" s="84" t="s">
        <v>333</v>
      </c>
      <c r="O232" s="84" t="s">
        <v>333</v>
      </c>
      <c r="P232" s="84" t="s">
        <v>333</v>
      </c>
      <c r="Q232" s="84" t="s">
        <v>333</v>
      </c>
      <c r="R232" s="383"/>
      <c r="S232" s="84" t="s">
        <v>333</v>
      </c>
      <c r="T232" s="84" t="s">
        <v>333</v>
      </c>
      <c r="U232" s="84" t="s">
        <v>333</v>
      </c>
      <c r="V232" s="84" t="s">
        <v>333</v>
      </c>
      <c r="W232" s="84">
        <v>10.705717509101307</v>
      </c>
      <c r="X232" s="84">
        <v>13.71215092385904</v>
      </c>
      <c r="Y232" s="84">
        <v>4.43</v>
      </c>
      <c r="Z232" s="84" t="s">
        <v>333</v>
      </c>
      <c r="AA232" s="84" t="s">
        <v>333</v>
      </c>
      <c r="AB232" s="84" t="s">
        <v>333</v>
      </c>
      <c r="AC232" s="385" t="s">
        <v>333</v>
      </c>
      <c r="AD232" s="85"/>
    </row>
    <row r="233" spans="1:30" s="83" customFormat="1" ht="12.4" customHeight="1" x14ac:dyDescent="0.3">
      <c r="A233" s="85"/>
      <c r="B233" s="612"/>
      <c r="C233" s="545"/>
      <c r="D233" s="584"/>
      <c r="E233" s="585"/>
      <c r="F233" s="398" t="s">
        <v>326</v>
      </c>
      <c r="G233" s="614"/>
      <c r="H233" s="549"/>
      <c r="I233" s="383"/>
      <c r="J233" s="84" t="s">
        <v>333</v>
      </c>
      <c r="K233" s="84" t="s">
        <v>333</v>
      </c>
      <c r="L233" s="84" t="s">
        <v>333</v>
      </c>
      <c r="M233" s="84" t="s">
        <v>333</v>
      </c>
      <c r="N233" s="84" t="s">
        <v>333</v>
      </c>
      <c r="O233" s="84" t="s">
        <v>333</v>
      </c>
      <c r="P233" s="84" t="s">
        <v>333</v>
      </c>
      <c r="Q233" s="84" t="s">
        <v>333</v>
      </c>
      <c r="R233" s="383"/>
      <c r="S233" s="84" t="s">
        <v>333</v>
      </c>
      <c r="T233" s="84" t="s">
        <v>333</v>
      </c>
      <c r="U233" s="84" t="s">
        <v>333</v>
      </c>
      <c r="V233" s="84" t="s">
        <v>333</v>
      </c>
      <c r="W233" s="84">
        <v>10.705717509101307</v>
      </c>
      <c r="X233" s="84">
        <v>13.71215092385904</v>
      </c>
      <c r="Y233" s="84">
        <v>4.43</v>
      </c>
      <c r="Z233" s="84" t="s">
        <v>333</v>
      </c>
      <c r="AA233" s="84" t="s">
        <v>333</v>
      </c>
      <c r="AB233" s="84" t="s">
        <v>333</v>
      </c>
      <c r="AC233" s="385" t="s">
        <v>333</v>
      </c>
      <c r="AD233" s="85"/>
    </row>
    <row r="234" spans="1:30" s="83" customFormat="1" ht="12.4" customHeight="1" x14ac:dyDescent="0.3">
      <c r="A234" s="85"/>
      <c r="B234" s="612"/>
      <c r="C234" s="545"/>
      <c r="D234" s="584"/>
      <c r="E234" s="585"/>
      <c r="F234" s="398" t="s">
        <v>327</v>
      </c>
      <c r="G234" s="614"/>
      <c r="H234" s="549"/>
      <c r="I234" s="383"/>
      <c r="J234" s="84" t="s">
        <v>333</v>
      </c>
      <c r="K234" s="84" t="s">
        <v>333</v>
      </c>
      <c r="L234" s="84" t="s">
        <v>333</v>
      </c>
      <c r="M234" s="84" t="s">
        <v>333</v>
      </c>
      <c r="N234" s="84" t="s">
        <v>333</v>
      </c>
      <c r="O234" s="84" t="s">
        <v>333</v>
      </c>
      <c r="P234" s="84" t="s">
        <v>333</v>
      </c>
      <c r="Q234" s="84" t="s">
        <v>333</v>
      </c>
      <c r="R234" s="383"/>
      <c r="S234" s="84" t="s">
        <v>333</v>
      </c>
      <c r="T234" s="84" t="s">
        <v>333</v>
      </c>
      <c r="U234" s="84" t="s">
        <v>333</v>
      </c>
      <c r="V234" s="84" t="s">
        <v>333</v>
      </c>
      <c r="W234" s="84">
        <v>10.705717509101307</v>
      </c>
      <c r="X234" s="84">
        <v>13.71215092385904</v>
      </c>
      <c r="Y234" s="84">
        <v>4.43</v>
      </c>
      <c r="Z234" s="84" t="s">
        <v>333</v>
      </c>
      <c r="AA234" s="84" t="s">
        <v>333</v>
      </c>
      <c r="AB234" s="84" t="s">
        <v>333</v>
      </c>
      <c r="AC234" s="385" t="s">
        <v>333</v>
      </c>
      <c r="AD234" s="85"/>
    </row>
    <row r="235" spans="1:30" s="83" customFormat="1" ht="12.4" customHeight="1" x14ac:dyDescent="0.3">
      <c r="A235" s="85"/>
      <c r="B235" s="612"/>
      <c r="C235" s="545"/>
      <c r="D235" s="584"/>
      <c r="E235" s="585"/>
      <c r="F235" s="398" t="s">
        <v>328</v>
      </c>
      <c r="G235" s="614"/>
      <c r="H235" s="549"/>
      <c r="I235" s="383"/>
      <c r="J235" s="84" t="s">
        <v>333</v>
      </c>
      <c r="K235" s="84" t="s">
        <v>333</v>
      </c>
      <c r="L235" s="84" t="s">
        <v>333</v>
      </c>
      <c r="M235" s="84" t="s">
        <v>333</v>
      </c>
      <c r="N235" s="84" t="s">
        <v>333</v>
      </c>
      <c r="O235" s="84" t="s">
        <v>333</v>
      </c>
      <c r="P235" s="84" t="s">
        <v>333</v>
      </c>
      <c r="Q235" s="84" t="s">
        <v>333</v>
      </c>
      <c r="R235" s="383"/>
      <c r="S235" s="84" t="s">
        <v>333</v>
      </c>
      <c r="T235" s="84" t="s">
        <v>333</v>
      </c>
      <c r="U235" s="84" t="s">
        <v>333</v>
      </c>
      <c r="V235" s="84" t="s">
        <v>333</v>
      </c>
      <c r="W235" s="84">
        <v>10.705717509101307</v>
      </c>
      <c r="X235" s="84">
        <v>13.71215092385904</v>
      </c>
      <c r="Y235" s="84">
        <v>4.43</v>
      </c>
      <c r="Z235" s="84" t="s">
        <v>333</v>
      </c>
      <c r="AA235" s="84" t="s">
        <v>333</v>
      </c>
      <c r="AB235" s="84" t="s">
        <v>333</v>
      </c>
      <c r="AC235" s="385" t="s">
        <v>333</v>
      </c>
      <c r="AD235" s="85"/>
    </row>
    <row r="236" spans="1:30" s="83" customFormat="1" ht="12.4" customHeight="1" x14ac:dyDescent="0.3">
      <c r="A236" s="85"/>
      <c r="B236" s="612"/>
      <c r="C236" s="545"/>
      <c r="D236" s="584"/>
      <c r="E236" s="585"/>
      <c r="F236" s="398" t="s">
        <v>329</v>
      </c>
      <c r="G236" s="614"/>
      <c r="H236" s="549"/>
      <c r="I236" s="383"/>
      <c r="J236" s="84" t="s">
        <v>333</v>
      </c>
      <c r="K236" s="84" t="s">
        <v>333</v>
      </c>
      <c r="L236" s="84" t="s">
        <v>333</v>
      </c>
      <c r="M236" s="84" t="s">
        <v>333</v>
      </c>
      <c r="N236" s="84" t="s">
        <v>333</v>
      </c>
      <c r="O236" s="84" t="s">
        <v>333</v>
      </c>
      <c r="P236" s="84" t="s">
        <v>333</v>
      </c>
      <c r="Q236" s="84" t="s">
        <v>333</v>
      </c>
      <c r="R236" s="383"/>
      <c r="S236" s="84" t="s">
        <v>333</v>
      </c>
      <c r="T236" s="84" t="s">
        <v>333</v>
      </c>
      <c r="U236" s="84" t="s">
        <v>333</v>
      </c>
      <c r="V236" s="84" t="s">
        <v>333</v>
      </c>
      <c r="W236" s="84">
        <v>10.705717509101307</v>
      </c>
      <c r="X236" s="84">
        <v>13.71215092385904</v>
      </c>
      <c r="Y236" s="84">
        <v>4.43</v>
      </c>
      <c r="Z236" s="84" t="s">
        <v>333</v>
      </c>
      <c r="AA236" s="84" t="s">
        <v>333</v>
      </c>
      <c r="AB236" s="84" t="s">
        <v>333</v>
      </c>
      <c r="AC236" s="385" t="s">
        <v>333</v>
      </c>
      <c r="AD236" s="85"/>
    </row>
    <row r="237" spans="1:30" x14ac:dyDescent="0.3">
      <c r="A237" s="7"/>
      <c r="B237" s="612"/>
      <c r="C237" s="545" t="s">
        <v>477</v>
      </c>
      <c r="D237" s="584" t="s">
        <v>581</v>
      </c>
      <c r="E237" s="585" t="s">
        <v>290</v>
      </c>
      <c r="F237" s="398" t="s">
        <v>315</v>
      </c>
      <c r="G237" s="614"/>
      <c r="H237" s="549"/>
      <c r="I237" s="383"/>
      <c r="J237" s="84" t="s">
        <v>333</v>
      </c>
      <c r="K237" s="84" t="s">
        <v>333</v>
      </c>
      <c r="L237" s="84" t="s">
        <v>333</v>
      </c>
      <c r="M237" s="84" t="s">
        <v>333</v>
      </c>
      <c r="N237" s="84" t="s">
        <v>333</v>
      </c>
      <c r="O237" s="84" t="s">
        <v>333</v>
      </c>
      <c r="P237" s="84" t="s">
        <v>333</v>
      </c>
      <c r="Q237" s="84" t="s">
        <v>333</v>
      </c>
      <c r="R237" s="383"/>
      <c r="S237" s="84" t="s">
        <v>333</v>
      </c>
      <c r="T237" s="84" t="s">
        <v>333</v>
      </c>
      <c r="U237" s="84" t="s">
        <v>333</v>
      </c>
      <c r="V237" s="84" t="s">
        <v>333</v>
      </c>
      <c r="W237" s="84">
        <v>0</v>
      </c>
      <c r="X237" s="84">
        <v>0</v>
      </c>
      <c r="Y237" s="84">
        <v>0</v>
      </c>
      <c r="Z237" s="84" t="s">
        <v>333</v>
      </c>
      <c r="AA237" s="84" t="s">
        <v>333</v>
      </c>
      <c r="AB237" s="84" t="s">
        <v>333</v>
      </c>
      <c r="AC237" s="385" t="s">
        <v>333</v>
      </c>
      <c r="AD237" s="7"/>
    </row>
    <row r="238" spans="1:30" x14ac:dyDescent="0.3">
      <c r="A238" s="7"/>
      <c r="B238" s="612"/>
      <c r="C238" s="545"/>
      <c r="D238" s="584"/>
      <c r="E238" s="585"/>
      <c r="F238" s="398" t="s">
        <v>317</v>
      </c>
      <c r="G238" s="614"/>
      <c r="H238" s="549"/>
      <c r="I238" s="383"/>
      <c r="J238" s="84" t="s">
        <v>333</v>
      </c>
      <c r="K238" s="84" t="s">
        <v>333</v>
      </c>
      <c r="L238" s="84" t="s">
        <v>333</v>
      </c>
      <c r="M238" s="84" t="s">
        <v>333</v>
      </c>
      <c r="N238" s="84" t="s">
        <v>333</v>
      </c>
      <c r="O238" s="84" t="s">
        <v>333</v>
      </c>
      <c r="P238" s="84" t="s">
        <v>333</v>
      </c>
      <c r="Q238" s="84" t="s">
        <v>333</v>
      </c>
      <c r="R238" s="383"/>
      <c r="S238" s="84" t="s">
        <v>333</v>
      </c>
      <c r="T238" s="84" t="s">
        <v>333</v>
      </c>
      <c r="U238" s="84" t="s">
        <v>333</v>
      </c>
      <c r="V238" s="84" t="s">
        <v>333</v>
      </c>
      <c r="W238" s="84">
        <v>0</v>
      </c>
      <c r="X238" s="84">
        <v>0</v>
      </c>
      <c r="Y238" s="84">
        <v>0</v>
      </c>
      <c r="Z238" s="84" t="s">
        <v>333</v>
      </c>
      <c r="AA238" s="84" t="s">
        <v>333</v>
      </c>
      <c r="AB238" s="84" t="s">
        <v>333</v>
      </c>
      <c r="AC238" s="385" t="s">
        <v>333</v>
      </c>
      <c r="AD238" s="7"/>
    </row>
    <row r="239" spans="1:30" x14ac:dyDescent="0.3">
      <c r="A239" s="7"/>
      <c r="B239" s="612"/>
      <c r="C239" s="545"/>
      <c r="D239" s="584"/>
      <c r="E239" s="585"/>
      <c r="F239" s="398" t="s">
        <v>318</v>
      </c>
      <c r="G239" s="614"/>
      <c r="H239" s="549"/>
      <c r="I239" s="383"/>
      <c r="J239" s="84" t="s">
        <v>333</v>
      </c>
      <c r="K239" s="84" t="s">
        <v>333</v>
      </c>
      <c r="L239" s="84" t="s">
        <v>333</v>
      </c>
      <c r="M239" s="84" t="s">
        <v>333</v>
      </c>
      <c r="N239" s="84" t="s">
        <v>333</v>
      </c>
      <c r="O239" s="84" t="s">
        <v>333</v>
      </c>
      <c r="P239" s="84" t="s">
        <v>333</v>
      </c>
      <c r="Q239" s="84" t="s">
        <v>333</v>
      </c>
      <c r="R239" s="383"/>
      <c r="S239" s="84" t="s">
        <v>333</v>
      </c>
      <c r="T239" s="84" t="s">
        <v>333</v>
      </c>
      <c r="U239" s="84" t="s">
        <v>333</v>
      </c>
      <c r="V239" s="84" t="s">
        <v>333</v>
      </c>
      <c r="W239" s="84">
        <v>0</v>
      </c>
      <c r="X239" s="84">
        <v>0</v>
      </c>
      <c r="Y239" s="84">
        <v>0</v>
      </c>
      <c r="Z239" s="84" t="s">
        <v>333</v>
      </c>
      <c r="AA239" s="84" t="s">
        <v>333</v>
      </c>
      <c r="AB239" s="84" t="s">
        <v>333</v>
      </c>
      <c r="AC239" s="385" t="s">
        <v>333</v>
      </c>
      <c r="AD239" s="7"/>
    </row>
    <row r="240" spans="1:30" x14ac:dyDescent="0.3">
      <c r="A240" s="7"/>
      <c r="B240" s="612"/>
      <c r="C240" s="545"/>
      <c r="D240" s="584"/>
      <c r="E240" s="585"/>
      <c r="F240" s="398" t="s">
        <v>319</v>
      </c>
      <c r="G240" s="614"/>
      <c r="H240" s="549"/>
      <c r="I240" s="383"/>
      <c r="J240" s="84" t="s">
        <v>333</v>
      </c>
      <c r="K240" s="84" t="s">
        <v>333</v>
      </c>
      <c r="L240" s="84" t="s">
        <v>333</v>
      </c>
      <c r="M240" s="84" t="s">
        <v>333</v>
      </c>
      <c r="N240" s="84" t="s">
        <v>333</v>
      </c>
      <c r="O240" s="84" t="s">
        <v>333</v>
      </c>
      <c r="P240" s="84" t="s">
        <v>333</v>
      </c>
      <c r="Q240" s="84" t="s">
        <v>333</v>
      </c>
      <c r="R240" s="383"/>
      <c r="S240" s="84" t="s">
        <v>333</v>
      </c>
      <c r="T240" s="84" t="s">
        <v>333</v>
      </c>
      <c r="U240" s="84" t="s">
        <v>333</v>
      </c>
      <c r="V240" s="84" t="s">
        <v>333</v>
      </c>
      <c r="W240" s="84">
        <v>0</v>
      </c>
      <c r="X240" s="84">
        <v>0</v>
      </c>
      <c r="Y240" s="84">
        <v>0</v>
      </c>
      <c r="Z240" s="84" t="s">
        <v>333</v>
      </c>
      <c r="AA240" s="84" t="s">
        <v>333</v>
      </c>
      <c r="AB240" s="84" t="s">
        <v>333</v>
      </c>
      <c r="AC240" s="385" t="s">
        <v>333</v>
      </c>
      <c r="AD240" s="7"/>
    </row>
    <row r="241" spans="1:30" x14ac:dyDescent="0.3">
      <c r="A241" s="7"/>
      <c r="B241" s="612"/>
      <c r="C241" s="545"/>
      <c r="D241" s="584"/>
      <c r="E241" s="585"/>
      <c r="F241" s="398" t="s">
        <v>320</v>
      </c>
      <c r="G241" s="614"/>
      <c r="H241" s="549"/>
      <c r="I241" s="383"/>
      <c r="J241" s="84" t="s">
        <v>333</v>
      </c>
      <c r="K241" s="84" t="s">
        <v>333</v>
      </c>
      <c r="L241" s="84" t="s">
        <v>333</v>
      </c>
      <c r="M241" s="84" t="s">
        <v>333</v>
      </c>
      <c r="N241" s="84" t="s">
        <v>333</v>
      </c>
      <c r="O241" s="84" t="s">
        <v>333</v>
      </c>
      <c r="P241" s="84" t="s">
        <v>333</v>
      </c>
      <c r="Q241" s="84" t="s">
        <v>333</v>
      </c>
      <c r="R241" s="383"/>
      <c r="S241" s="84" t="s">
        <v>333</v>
      </c>
      <c r="T241" s="84" t="s">
        <v>333</v>
      </c>
      <c r="U241" s="84" t="s">
        <v>333</v>
      </c>
      <c r="V241" s="84" t="s">
        <v>333</v>
      </c>
      <c r="W241" s="84">
        <v>0</v>
      </c>
      <c r="X241" s="84">
        <v>0</v>
      </c>
      <c r="Y241" s="84">
        <v>0</v>
      </c>
      <c r="Z241" s="84" t="s">
        <v>333</v>
      </c>
      <c r="AA241" s="84" t="s">
        <v>333</v>
      </c>
      <c r="AB241" s="84" t="s">
        <v>333</v>
      </c>
      <c r="AC241" s="385" t="s">
        <v>333</v>
      </c>
      <c r="AD241" s="7"/>
    </row>
    <row r="242" spans="1:30" x14ac:dyDescent="0.3">
      <c r="A242" s="7"/>
      <c r="B242" s="612"/>
      <c r="C242" s="545"/>
      <c r="D242" s="584"/>
      <c r="E242" s="585"/>
      <c r="F242" s="398" t="s">
        <v>321</v>
      </c>
      <c r="G242" s="614"/>
      <c r="H242" s="549"/>
      <c r="I242" s="383"/>
      <c r="J242" s="84" t="s">
        <v>333</v>
      </c>
      <c r="K242" s="84" t="s">
        <v>333</v>
      </c>
      <c r="L242" s="84" t="s">
        <v>333</v>
      </c>
      <c r="M242" s="84" t="s">
        <v>333</v>
      </c>
      <c r="N242" s="84" t="s">
        <v>333</v>
      </c>
      <c r="O242" s="84" t="s">
        <v>333</v>
      </c>
      <c r="P242" s="84" t="s">
        <v>333</v>
      </c>
      <c r="Q242" s="84" t="s">
        <v>333</v>
      </c>
      <c r="R242" s="383"/>
      <c r="S242" s="84" t="s">
        <v>333</v>
      </c>
      <c r="T242" s="84" t="s">
        <v>333</v>
      </c>
      <c r="U242" s="84" t="s">
        <v>333</v>
      </c>
      <c r="V242" s="84" t="s">
        <v>333</v>
      </c>
      <c r="W242" s="84">
        <v>0</v>
      </c>
      <c r="X242" s="84">
        <v>0</v>
      </c>
      <c r="Y242" s="84">
        <v>0</v>
      </c>
      <c r="Z242" s="84" t="s">
        <v>333</v>
      </c>
      <c r="AA242" s="84" t="s">
        <v>333</v>
      </c>
      <c r="AB242" s="84" t="s">
        <v>333</v>
      </c>
      <c r="AC242" s="385" t="s">
        <v>333</v>
      </c>
      <c r="AD242" s="7"/>
    </row>
    <row r="243" spans="1:30" x14ac:dyDescent="0.3">
      <c r="A243" s="7"/>
      <c r="B243" s="612"/>
      <c r="C243" s="545"/>
      <c r="D243" s="584"/>
      <c r="E243" s="585"/>
      <c r="F243" s="398" t="s">
        <v>322</v>
      </c>
      <c r="G243" s="614"/>
      <c r="H243" s="549"/>
      <c r="I243" s="383"/>
      <c r="J243" s="84" t="s">
        <v>333</v>
      </c>
      <c r="K243" s="84" t="s">
        <v>333</v>
      </c>
      <c r="L243" s="84" t="s">
        <v>333</v>
      </c>
      <c r="M243" s="84" t="s">
        <v>333</v>
      </c>
      <c r="N243" s="84" t="s">
        <v>333</v>
      </c>
      <c r="O243" s="84" t="s">
        <v>333</v>
      </c>
      <c r="P243" s="84" t="s">
        <v>333</v>
      </c>
      <c r="Q243" s="84" t="s">
        <v>333</v>
      </c>
      <c r="R243" s="383"/>
      <c r="S243" s="84" t="s">
        <v>333</v>
      </c>
      <c r="T243" s="84" t="s">
        <v>333</v>
      </c>
      <c r="U243" s="84" t="s">
        <v>333</v>
      </c>
      <c r="V243" s="84" t="s">
        <v>333</v>
      </c>
      <c r="W243" s="84">
        <v>0</v>
      </c>
      <c r="X243" s="84">
        <v>0</v>
      </c>
      <c r="Y243" s="84">
        <v>0</v>
      </c>
      <c r="Z243" s="84" t="s">
        <v>333</v>
      </c>
      <c r="AA243" s="84" t="s">
        <v>333</v>
      </c>
      <c r="AB243" s="84" t="s">
        <v>333</v>
      </c>
      <c r="AC243" s="385" t="s">
        <v>333</v>
      </c>
      <c r="AD243" s="7"/>
    </row>
    <row r="244" spans="1:30" x14ac:dyDescent="0.3">
      <c r="A244" s="7"/>
      <c r="B244" s="612"/>
      <c r="C244" s="545"/>
      <c r="D244" s="584"/>
      <c r="E244" s="585"/>
      <c r="F244" s="398" t="s">
        <v>323</v>
      </c>
      <c r="G244" s="614"/>
      <c r="H244" s="549"/>
      <c r="I244" s="383"/>
      <c r="J244" s="84" t="s">
        <v>333</v>
      </c>
      <c r="K244" s="84" t="s">
        <v>333</v>
      </c>
      <c r="L244" s="84" t="s">
        <v>333</v>
      </c>
      <c r="M244" s="84" t="s">
        <v>333</v>
      </c>
      <c r="N244" s="84" t="s">
        <v>333</v>
      </c>
      <c r="O244" s="84" t="s">
        <v>333</v>
      </c>
      <c r="P244" s="84" t="s">
        <v>333</v>
      </c>
      <c r="Q244" s="84" t="s">
        <v>333</v>
      </c>
      <c r="R244" s="383"/>
      <c r="S244" s="84" t="s">
        <v>333</v>
      </c>
      <c r="T244" s="84" t="s">
        <v>333</v>
      </c>
      <c r="U244" s="84" t="s">
        <v>333</v>
      </c>
      <c r="V244" s="84" t="s">
        <v>333</v>
      </c>
      <c r="W244" s="84">
        <v>0</v>
      </c>
      <c r="X244" s="84">
        <v>0</v>
      </c>
      <c r="Y244" s="84">
        <v>0</v>
      </c>
      <c r="Z244" s="84" t="s">
        <v>333</v>
      </c>
      <c r="AA244" s="84" t="s">
        <v>333</v>
      </c>
      <c r="AB244" s="84" t="s">
        <v>333</v>
      </c>
      <c r="AC244" s="385" t="s">
        <v>333</v>
      </c>
      <c r="AD244" s="7"/>
    </row>
    <row r="245" spans="1:30" x14ac:dyDescent="0.3">
      <c r="A245" s="7"/>
      <c r="B245" s="612"/>
      <c r="C245" s="545"/>
      <c r="D245" s="584"/>
      <c r="E245" s="585"/>
      <c r="F245" s="398" t="s">
        <v>324</v>
      </c>
      <c r="G245" s="614"/>
      <c r="H245" s="549"/>
      <c r="I245" s="383"/>
      <c r="J245" s="84" t="s">
        <v>333</v>
      </c>
      <c r="K245" s="84" t="s">
        <v>333</v>
      </c>
      <c r="L245" s="84" t="s">
        <v>333</v>
      </c>
      <c r="M245" s="84" t="s">
        <v>333</v>
      </c>
      <c r="N245" s="84" t="s">
        <v>333</v>
      </c>
      <c r="O245" s="84" t="s">
        <v>333</v>
      </c>
      <c r="P245" s="84" t="s">
        <v>333</v>
      </c>
      <c r="Q245" s="84" t="s">
        <v>333</v>
      </c>
      <c r="R245" s="383"/>
      <c r="S245" s="84" t="s">
        <v>333</v>
      </c>
      <c r="T245" s="84" t="s">
        <v>333</v>
      </c>
      <c r="U245" s="84" t="s">
        <v>333</v>
      </c>
      <c r="V245" s="84" t="s">
        <v>333</v>
      </c>
      <c r="W245" s="84">
        <v>0</v>
      </c>
      <c r="X245" s="84">
        <v>0</v>
      </c>
      <c r="Y245" s="84">
        <v>0</v>
      </c>
      <c r="Z245" s="84" t="s">
        <v>333</v>
      </c>
      <c r="AA245" s="84" t="s">
        <v>333</v>
      </c>
      <c r="AB245" s="84" t="s">
        <v>333</v>
      </c>
      <c r="AC245" s="385" t="s">
        <v>333</v>
      </c>
      <c r="AD245" s="7"/>
    </row>
    <row r="246" spans="1:30" x14ac:dyDescent="0.3">
      <c r="A246" s="7"/>
      <c r="B246" s="612"/>
      <c r="C246" s="545"/>
      <c r="D246" s="584"/>
      <c r="E246" s="585"/>
      <c r="F246" s="398" t="s">
        <v>325</v>
      </c>
      <c r="G246" s="614"/>
      <c r="H246" s="549"/>
      <c r="I246" s="383"/>
      <c r="J246" s="84" t="s">
        <v>333</v>
      </c>
      <c r="K246" s="84" t="s">
        <v>333</v>
      </c>
      <c r="L246" s="84" t="s">
        <v>333</v>
      </c>
      <c r="M246" s="84" t="s">
        <v>333</v>
      </c>
      <c r="N246" s="84" t="s">
        <v>333</v>
      </c>
      <c r="O246" s="84" t="s">
        <v>333</v>
      </c>
      <c r="P246" s="84" t="s">
        <v>333</v>
      </c>
      <c r="Q246" s="84" t="s">
        <v>333</v>
      </c>
      <c r="R246" s="383"/>
      <c r="S246" s="84" t="s">
        <v>333</v>
      </c>
      <c r="T246" s="84" t="s">
        <v>333</v>
      </c>
      <c r="U246" s="84" t="s">
        <v>333</v>
      </c>
      <c r="V246" s="84" t="s">
        <v>333</v>
      </c>
      <c r="W246" s="84">
        <v>0</v>
      </c>
      <c r="X246" s="84">
        <v>0</v>
      </c>
      <c r="Y246" s="84">
        <v>0</v>
      </c>
      <c r="Z246" s="84" t="s">
        <v>333</v>
      </c>
      <c r="AA246" s="84" t="s">
        <v>333</v>
      </c>
      <c r="AB246" s="84" t="s">
        <v>333</v>
      </c>
      <c r="AC246" s="385" t="s">
        <v>333</v>
      </c>
      <c r="AD246" s="7"/>
    </row>
    <row r="247" spans="1:30" x14ac:dyDescent="0.3">
      <c r="A247" s="7"/>
      <c r="B247" s="612"/>
      <c r="C247" s="545"/>
      <c r="D247" s="584"/>
      <c r="E247" s="585"/>
      <c r="F247" s="398" t="s">
        <v>326</v>
      </c>
      <c r="G247" s="614"/>
      <c r="H247" s="549"/>
      <c r="I247" s="383"/>
      <c r="J247" s="84" t="s">
        <v>333</v>
      </c>
      <c r="K247" s="84" t="s">
        <v>333</v>
      </c>
      <c r="L247" s="84" t="s">
        <v>333</v>
      </c>
      <c r="M247" s="84" t="s">
        <v>333</v>
      </c>
      <c r="N247" s="84" t="s">
        <v>333</v>
      </c>
      <c r="O247" s="84" t="s">
        <v>333</v>
      </c>
      <c r="P247" s="84" t="s">
        <v>333</v>
      </c>
      <c r="Q247" s="84" t="s">
        <v>333</v>
      </c>
      <c r="R247" s="383"/>
      <c r="S247" s="84" t="s">
        <v>333</v>
      </c>
      <c r="T247" s="84" t="s">
        <v>333</v>
      </c>
      <c r="U247" s="84" t="s">
        <v>333</v>
      </c>
      <c r="V247" s="84" t="s">
        <v>333</v>
      </c>
      <c r="W247" s="84">
        <v>0</v>
      </c>
      <c r="X247" s="84">
        <v>0</v>
      </c>
      <c r="Y247" s="84">
        <v>0</v>
      </c>
      <c r="Z247" s="84" t="s">
        <v>333</v>
      </c>
      <c r="AA247" s="84" t="s">
        <v>333</v>
      </c>
      <c r="AB247" s="84" t="s">
        <v>333</v>
      </c>
      <c r="AC247" s="385" t="s">
        <v>333</v>
      </c>
      <c r="AD247" s="7"/>
    </row>
    <row r="248" spans="1:30" x14ac:dyDescent="0.3">
      <c r="A248" s="7"/>
      <c r="B248" s="612"/>
      <c r="C248" s="545"/>
      <c r="D248" s="584"/>
      <c r="E248" s="585"/>
      <c r="F248" s="398" t="s">
        <v>327</v>
      </c>
      <c r="G248" s="614"/>
      <c r="H248" s="549"/>
      <c r="I248" s="383"/>
      <c r="J248" s="84" t="s">
        <v>333</v>
      </c>
      <c r="K248" s="84" t="s">
        <v>333</v>
      </c>
      <c r="L248" s="84" t="s">
        <v>333</v>
      </c>
      <c r="M248" s="84" t="s">
        <v>333</v>
      </c>
      <c r="N248" s="84" t="s">
        <v>333</v>
      </c>
      <c r="O248" s="84" t="s">
        <v>333</v>
      </c>
      <c r="P248" s="84" t="s">
        <v>333</v>
      </c>
      <c r="Q248" s="84" t="s">
        <v>333</v>
      </c>
      <c r="R248" s="383"/>
      <c r="S248" s="84" t="s">
        <v>333</v>
      </c>
      <c r="T248" s="84" t="s">
        <v>333</v>
      </c>
      <c r="U248" s="84" t="s">
        <v>333</v>
      </c>
      <c r="V248" s="84" t="s">
        <v>333</v>
      </c>
      <c r="W248" s="84">
        <v>0</v>
      </c>
      <c r="X248" s="84">
        <v>0</v>
      </c>
      <c r="Y248" s="84">
        <v>0</v>
      </c>
      <c r="Z248" s="84" t="s">
        <v>333</v>
      </c>
      <c r="AA248" s="84" t="s">
        <v>333</v>
      </c>
      <c r="AB248" s="84" t="s">
        <v>333</v>
      </c>
      <c r="AC248" s="385" t="s">
        <v>333</v>
      </c>
      <c r="AD248" s="7"/>
    </row>
    <row r="249" spans="1:30" x14ac:dyDescent="0.3">
      <c r="A249" s="7"/>
      <c r="B249" s="612"/>
      <c r="C249" s="545"/>
      <c r="D249" s="584"/>
      <c r="E249" s="585"/>
      <c r="F249" s="398" t="s">
        <v>328</v>
      </c>
      <c r="G249" s="614"/>
      <c r="H249" s="549"/>
      <c r="I249" s="383"/>
      <c r="J249" s="84" t="s">
        <v>333</v>
      </c>
      <c r="K249" s="84" t="s">
        <v>333</v>
      </c>
      <c r="L249" s="84" t="s">
        <v>333</v>
      </c>
      <c r="M249" s="84" t="s">
        <v>333</v>
      </c>
      <c r="N249" s="84" t="s">
        <v>333</v>
      </c>
      <c r="O249" s="84" t="s">
        <v>333</v>
      </c>
      <c r="P249" s="84" t="s">
        <v>333</v>
      </c>
      <c r="Q249" s="84" t="s">
        <v>333</v>
      </c>
      <c r="R249" s="383"/>
      <c r="S249" s="84" t="s">
        <v>333</v>
      </c>
      <c r="T249" s="84" t="s">
        <v>333</v>
      </c>
      <c r="U249" s="84" t="s">
        <v>333</v>
      </c>
      <c r="V249" s="84" t="s">
        <v>333</v>
      </c>
      <c r="W249" s="84">
        <v>0</v>
      </c>
      <c r="X249" s="84">
        <v>0</v>
      </c>
      <c r="Y249" s="84">
        <v>0</v>
      </c>
      <c r="Z249" s="84" t="s">
        <v>333</v>
      </c>
      <c r="AA249" s="84" t="s">
        <v>333</v>
      </c>
      <c r="AB249" s="84" t="s">
        <v>333</v>
      </c>
      <c r="AC249" s="385" t="s">
        <v>333</v>
      </c>
      <c r="AD249" s="7"/>
    </row>
    <row r="250" spans="1:30" x14ac:dyDescent="0.3">
      <c r="A250" s="7"/>
      <c r="B250" s="612"/>
      <c r="C250" s="545"/>
      <c r="D250" s="584"/>
      <c r="E250" s="585"/>
      <c r="F250" s="398" t="s">
        <v>329</v>
      </c>
      <c r="G250" s="614"/>
      <c r="H250" s="549"/>
      <c r="I250" s="383"/>
      <c r="J250" s="84" t="s">
        <v>333</v>
      </c>
      <c r="K250" s="84" t="s">
        <v>333</v>
      </c>
      <c r="L250" s="84" t="s">
        <v>333</v>
      </c>
      <c r="M250" s="84" t="s">
        <v>333</v>
      </c>
      <c r="N250" s="84" t="s">
        <v>333</v>
      </c>
      <c r="O250" s="84" t="s">
        <v>333</v>
      </c>
      <c r="P250" s="84" t="s">
        <v>333</v>
      </c>
      <c r="Q250" s="84" t="s">
        <v>333</v>
      </c>
      <c r="R250" s="383"/>
      <c r="S250" s="84" t="s">
        <v>333</v>
      </c>
      <c r="T250" s="84" t="s">
        <v>333</v>
      </c>
      <c r="U250" s="84" t="s">
        <v>333</v>
      </c>
      <c r="V250" s="84" t="s">
        <v>333</v>
      </c>
      <c r="W250" s="84">
        <v>0</v>
      </c>
      <c r="X250" s="84">
        <v>0</v>
      </c>
      <c r="Y250" s="84">
        <v>0</v>
      </c>
      <c r="Z250" s="84" t="s">
        <v>333</v>
      </c>
      <c r="AA250" s="84" t="s">
        <v>333</v>
      </c>
      <c r="AB250" s="84" t="s">
        <v>333</v>
      </c>
      <c r="AC250" s="385" t="s">
        <v>333</v>
      </c>
      <c r="AD250" s="7"/>
    </row>
    <row r="251" spans="1:30" x14ac:dyDescent="0.3">
      <c r="A251" s="7"/>
      <c r="B251" s="612"/>
      <c r="C251" s="545" t="s">
        <v>477</v>
      </c>
      <c r="D251" s="584" t="s">
        <v>581</v>
      </c>
      <c r="E251" s="585" t="s">
        <v>586</v>
      </c>
      <c r="F251" s="398" t="s">
        <v>315</v>
      </c>
      <c r="G251" s="614"/>
      <c r="H251" s="549"/>
      <c r="I251" s="383"/>
      <c r="J251" s="84" t="s">
        <v>333</v>
      </c>
      <c r="K251" s="84" t="s">
        <v>333</v>
      </c>
      <c r="L251" s="84" t="s">
        <v>333</v>
      </c>
      <c r="M251" s="84" t="s">
        <v>333</v>
      </c>
      <c r="N251" s="84" t="s">
        <v>333</v>
      </c>
      <c r="O251" s="84" t="s">
        <v>333</v>
      </c>
      <c r="P251" s="84" t="s">
        <v>333</v>
      </c>
      <c r="Q251" s="84" t="s">
        <v>333</v>
      </c>
      <c r="R251" s="383"/>
      <c r="S251" s="84" t="s">
        <v>333</v>
      </c>
      <c r="T251" s="84" t="s">
        <v>333</v>
      </c>
      <c r="U251" s="84" t="s">
        <v>333</v>
      </c>
      <c r="V251" s="84" t="s">
        <v>333</v>
      </c>
      <c r="W251" s="84">
        <v>0</v>
      </c>
      <c r="X251" s="84">
        <v>0</v>
      </c>
      <c r="Y251" s="84">
        <v>0</v>
      </c>
      <c r="Z251" s="84" t="s">
        <v>333</v>
      </c>
      <c r="AA251" s="84" t="s">
        <v>333</v>
      </c>
      <c r="AB251" s="84" t="s">
        <v>333</v>
      </c>
      <c r="AC251" s="385" t="s">
        <v>333</v>
      </c>
      <c r="AD251" s="7"/>
    </row>
    <row r="252" spans="1:30" x14ac:dyDescent="0.3">
      <c r="A252" s="7"/>
      <c r="B252" s="612"/>
      <c r="C252" s="545"/>
      <c r="D252" s="584"/>
      <c r="E252" s="585"/>
      <c r="F252" s="398" t="s">
        <v>317</v>
      </c>
      <c r="G252" s="614"/>
      <c r="H252" s="549"/>
      <c r="I252" s="383"/>
      <c r="J252" s="84" t="s">
        <v>333</v>
      </c>
      <c r="K252" s="84" t="s">
        <v>333</v>
      </c>
      <c r="L252" s="84" t="s">
        <v>333</v>
      </c>
      <c r="M252" s="84" t="s">
        <v>333</v>
      </c>
      <c r="N252" s="84" t="s">
        <v>333</v>
      </c>
      <c r="O252" s="84" t="s">
        <v>333</v>
      </c>
      <c r="P252" s="84" t="s">
        <v>333</v>
      </c>
      <c r="Q252" s="84" t="s">
        <v>333</v>
      </c>
      <c r="R252" s="383"/>
      <c r="S252" s="84" t="s">
        <v>333</v>
      </c>
      <c r="T252" s="84" t="s">
        <v>333</v>
      </c>
      <c r="U252" s="84" t="s">
        <v>333</v>
      </c>
      <c r="V252" s="84" t="s">
        <v>333</v>
      </c>
      <c r="W252" s="84">
        <v>0</v>
      </c>
      <c r="X252" s="84">
        <v>0</v>
      </c>
      <c r="Y252" s="84">
        <v>0</v>
      </c>
      <c r="Z252" s="84" t="s">
        <v>333</v>
      </c>
      <c r="AA252" s="84" t="s">
        <v>333</v>
      </c>
      <c r="AB252" s="84" t="s">
        <v>333</v>
      </c>
      <c r="AC252" s="385" t="s">
        <v>333</v>
      </c>
      <c r="AD252" s="7"/>
    </row>
    <row r="253" spans="1:30" x14ac:dyDescent="0.3">
      <c r="A253" s="7"/>
      <c r="B253" s="612"/>
      <c r="C253" s="545"/>
      <c r="D253" s="584"/>
      <c r="E253" s="585"/>
      <c r="F253" s="398" t="s">
        <v>318</v>
      </c>
      <c r="G253" s="614"/>
      <c r="H253" s="549"/>
      <c r="I253" s="383"/>
      <c r="J253" s="84" t="s">
        <v>333</v>
      </c>
      <c r="K253" s="84" t="s">
        <v>333</v>
      </c>
      <c r="L253" s="84" t="s">
        <v>333</v>
      </c>
      <c r="M253" s="84" t="s">
        <v>333</v>
      </c>
      <c r="N253" s="84" t="s">
        <v>333</v>
      </c>
      <c r="O253" s="84" t="s">
        <v>333</v>
      </c>
      <c r="P253" s="84" t="s">
        <v>333</v>
      </c>
      <c r="Q253" s="84" t="s">
        <v>333</v>
      </c>
      <c r="R253" s="383"/>
      <c r="S253" s="84" t="s">
        <v>333</v>
      </c>
      <c r="T253" s="84" t="s">
        <v>333</v>
      </c>
      <c r="U253" s="84" t="s">
        <v>333</v>
      </c>
      <c r="V253" s="84" t="s">
        <v>333</v>
      </c>
      <c r="W253" s="84">
        <v>0</v>
      </c>
      <c r="X253" s="84">
        <v>0</v>
      </c>
      <c r="Y253" s="84">
        <v>0</v>
      </c>
      <c r="Z253" s="84" t="s">
        <v>333</v>
      </c>
      <c r="AA253" s="84" t="s">
        <v>333</v>
      </c>
      <c r="AB253" s="84" t="s">
        <v>333</v>
      </c>
      <c r="AC253" s="385" t="s">
        <v>333</v>
      </c>
      <c r="AD253" s="7"/>
    </row>
    <row r="254" spans="1:30" x14ac:dyDescent="0.3">
      <c r="A254" s="7"/>
      <c r="B254" s="612"/>
      <c r="C254" s="545"/>
      <c r="D254" s="584"/>
      <c r="E254" s="585"/>
      <c r="F254" s="398" t="s">
        <v>319</v>
      </c>
      <c r="G254" s="614"/>
      <c r="H254" s="549"/>
      <c r="I254" s="383"/>
      <c r="J254" s="84" t="s">
        <v>333</v>
      </c>
      <c r="K254" s="84" t="s">
        <v>333</v>
      </c>
      <c r="L254" s="84" t="s">
        <v>333</v>
      </c>
      <c r="M254" s="84" t="s">
        <v>333</v>
      </c>
      <c r="N254" s="84" t="s">
        <v>333</v>
      </c>
      <c r="O254" s="84" t="s">
        <v>333</v>
      </c>
      <c r="P254" s="84" t="s">
        <v>333</v>
      </c>
      <c r="Q254" s="84" t="s">
        <v>333</v>
      </c>
      <c r="R254" s="383"/>
      <c r="S254" s="84" t="s">
        <v>333</v>
      </c>
      <c r="T254" s="84" t="s">
        <v>333</v>
      </c>
      <c r="U254" s="84" t="s">
        <v>333</v>
      </c>
      <c r="V254" s="84" t="s">
        <v>333</v>
      </c>
      <c r="W254" s="84">
        <v>0</v>
      </c>
      <c r="X254" s="84">
        <v>0</v>
      </c>
      <c r="Y254" s="84">
        <v>0</v>
      </c>
      <c r="Z254" s="84" t="s">
        <v>333</v>
      </c>
      <c r="AA254" s="84" t="s">
        <v>333</v>
      </c>
      <c r="AB254" s="84" t="s">
        <v>333</v>
      </c>
      <c r="AC254" s="385" t="s">
        <v>333</v>
      </c>
      <c r="AD254" s="7"/>
    </row>
    <row r="255" spans="1:30" x14ac:dyDescent="0.3">
      <c r="A255" s="7"/>
      <c r="B255" s="612"/>
      <c r="C255" s="545"/>
      <c r="D255" s="584"/>
      <c r="E255" s="585"/>
      <c r="F255" s="398" t="s">
        <v>320</v>
      </c>
      <c r="G255" s="614"/>
      <c r="H255" s="549"/>
      <c r="I255" s="383"/>
      <c r="J255" s="84" t="s">
        <v>333</v>
      </c>
      <c r="K255" s="84" t="s">
        <v>333</v>
      </c>
      <c r="L255" s="84" t="s">
        <v>333</v>
      </c>
      <c r="M255" s="84" t="s">
        <v>333</v>
      </c>
      <c r="N255" s="84" t="s">
        <v>333</v>
      </c>
      <c r="O255" s="84" t="s">
        <v>333</v>
      </c>
      <c r="P255" s="84" t="s">
        <v>333</v>
      </c>
      <c r="Q255" s="84" t="s">
        <v>333</v>
      </c>
      <c r="R255" s="383"/>
      <c r="S255" s="84" t="s">
        <v>333</v>
      </c>
      <c r="T255" s="84" t="s">
        <v>333</v>
      </c>
      <c r="U255" s="84" t="s">
        <v>333</v>
      </c>
      <c r="V255" s="84" t="s">
        <v>333</v>
      </c>
      <c r="W255" s="84">
        <v>0</v>
      </c>
      <c r="X255" s="84">
        <v>0</v>
      </c>
      <c r="Y255" s="84">
        <v>0</v>
      </c>
      <c r="Z255" s="84" t="s">
        <v>333</v>
      </c>
      <c r="AA255" s="84" t="s">
        <v>333</v>
      </c>
      <c r="AB255" s="84" t="s">
        <v>333</v>
      </c>
      <c r="AC255" s="385" t="s">
        <v>333</v>
      </c>
      <c r="AD255" s="7"/>
    </row>
    <row r="256" spans="1:30" x14ac:dyDescent="0.3">
      <c r="A256" s="7"/>
      <c r="B256" s="612"/>
      <c r="C256" s="545"/>
      <c r="D256" s="584"/>
      <c r="E256" s="585"/>
      <c r="F256" s="398" t="s">
        <v>321</v>
      </c>
      <c r="G256" s="614"/>
      <c r="H256" s="549"/>
      <c r="I256" s="383"/>
      <c r="J256" s="84" t="s">
        <v>333</v>
      </c>
      <c r="K256" s="84" t="s">
        <v>333</v>
      </c>
      <c r="L256" s="84" t="s">
        <v>333</v>
      </c>
      <c r="M256" s="84" t="s">
        <v>333</v>
      </c>
      <c r="N256" s="84" t="s">
        <v>333</v>
      </c>
      <c r="O256" s="84" t="s">
        <v>333</v>
      </c>
      <c r="P256" s="84" t="s">
        <v>333</v>
      </c>
      <c r="Q256" s="84" t="s">
        <v>333</v>
      </c>
      <c r="R256" s="383"/>
      <c r="S256" s="84" t="s">
        <v>333</v>
      </c>
      <c r="T256" s="84" t="s">
        <v>333</v>
      </c>
      <c r="U256" s="84" t="s">
        <v>333</v>
      </c>
      <c r="V256" s="84" t="s">
        <v>333</v>
      </c>
      <c r="W256" s="84">
        <v>0</v>
      </c>
      <c r="X256" s="84">
        <v>0</v>
      </c>
      <c r="Y256" s="84">
        <v>0</v>
      </c>
      <c r="Z256" s="84" t="s">
        <v>333</v>
      </c>
      <c r="AA256" s="84" t="s">
        <v>333</v>
      </c>
      <c r="AB256" s="84" t="s">
        <v>333</v>
      </c>
      <c r="AC256" s="385" t="s">
        <v>333</v>
      </c>
      <c r="AD256" s="7"/>
    </row>
    <row r="257" spans="1:30" x14ac:dyDescent="0.3">
      <c r="A257" s="7"/>
      <c r="B257" s="612"/>
      <c r="C257" s="545"/>
      <c r="D257" s="584"/>
      <c r="E257" s="585"/>
      <c r="F257" s="398" t="s">
        <v>322</v>
      </c>
      <c r="G257" s="614"/>
      <c r="H257" s="549"/>
      <c r="I257" s="383"/>
      <c r="J257" s="84" t="s">
        <v>333</v>
      </c>
      <c r="K257" s="84" t="s">
        <v>333</v>
      </c>
      <c r="L257" s="84" t="s">
        <v>333</v>
      </c>
      <c r="M257" s="84" t="s">
        <v>333</v>
      </c>
      <c r="N257" s="84" t="s">
        <v>333</v>
      </c>
      <c r="O257" s="84" t="s">
        <v>333</v>
      </c>
      <c r="P257" s="84" t="s">
        <v>333</v>
      </c>
      <c r="Q257" s="84" t="s">
        <v>333</v>
      </c>
      <c r="R257" s="383"/>
      <c r="S257" s="84" t="s">
        <v>333</v>
      </c>
      <c r="T257" s="84" t="s">
        <v>333</v>
      </c>
      <c r="U257" s="84" t="s">
        <v>333</v>
      </c>
      <c r="V257" s="84" t="s">
        <v>333</v>
      </c>
      <c r="W257" s="84">
        <v>0</v>
      </c>
      <c r="X257" s="84">
        <v>0</v>
      </c>
      <c r="Y257" s="84">
        <v>0</v>
      </c>
      <c r="Z257" s="84" t="s">
        <v>333</v>
      </c>
      <c r="AA257" s="84" t="s">
        <v>333</v>
      </c>
      <c r="AB257" s="84" t="s">
        <v>333</v>
      </c>
      <c r="AC257" s="385" t="s">
        <v>333</v>
      </c>
      <c r="AD257" s="7"/>
    </row>
    <row r="258" spans="1:30" x14ac:dyDescent="0.3">
      <c r="A258" s="7"/>
      <c r="B258" s="612"/>
      <c r="C258" s="545"/>
      <c r="D258" s="584"/>
      <c r="E258" s="585"/>
      <c r="F258" s="398" t="s">
        <v>323</v>
      </c>
      <c r="G258" s="614"/>
      <c r="H258" s="549"/>
      <c r="I258" s="383"/>
      <c r="J258" s="84" t="s">
        <v>333</v>
      </c>
      <c r="K258" s="84" t="s">
        <v>333</v>
      </c>
      <c r="L258" s="84" t="s">
        <v>333</v>
      </c>
      <c r="M258" s="84" t="s">
        <v>333</v>
      </c>
      <c r="N258" s="84" t="s">
        <v>333</v>
      </c>
      <c r="O258" s="84" t="s">
        <v>333</v>
      </c>
      <c r="P258" s="84" t="s">
        <v>333</v>
      </c>
      <c r="Q258" s="84" t="s">
        <v>333</v>
      </c>
      <c r="R258" s="383"/>
      <c r="S258" s="84" t="s">
        <v>333</v>
      </c>
      <c r="T258" s="84" t="s">
        <v>333</v>
      </c>
      <c r="U258" s="84" t="s">
        <v>333</v>
      </c>
      <c r="V258" s="84" t="s">
        <v>333</v>
      </c>
      <c r="W258" s="84">
        <v>0</v>
      </c>
      <c r="X258" s="84">
        <v>0</v>
      </c>
      <c r="Y258" s="84">
        <v>0</v>
      </c>
      <c r="Z258" s="84" t="s">
        <v>333</v>
      </c>
      <c r="AA258" s="84" t="s">
        <v>333</v>
      </c>
      <c r="AB258" s="84" t="s">
        <v>333</v>
      </c>
      <c r="AC258" s="385" t="s">
        <v>333</v>
      </c>
      <c r="AD258" s="7"/>
    </row>
    <row r="259" spans="1:30" x14ac:dyDescent="0.3">
      <c r="A259" s="7"/>
      <c r="B259" s="612"/>
      <c r="C259" s="545"/>
      <c r="D259" s="584"/>
      <c r="E259" s="585"/>
      <c r="F259" s="398" t="s">
        <v>324</v>
      </c>
      <c r="G259" s="614"/>
      <c r="H259" s="549"/>
      <c r="I259" s="383"/>
      <c r="J259" s="84" t="s">
        <v>333</v>
      </c>
      <c r="K259" s="84" t="s">
        <v>333</v>
      </c>
      <c r="L259" s="84" t="s">
        <v>333</v>
      </c>
      <c r="M259" s="84" t="s">
        <v>333</v>
      </c>
      <c r="N259" s="84" t="s">
        <v>333</v>
      </c>
      <c r="O259" s="84" t="s">
        <v>333</v>
      </c>
      <c r="P259" s="84" t="s">
        <v>333</v>
      </c>
      <c r="Q259" s="84" t="s">
        <v>333</v>
      </c>
      <c r="R259" s="383"/>
      <c r="S259" s="84" t="s">
        <v>333</v>
      </c>
      <c r="T259" s="84" t="s">
        <v>333</v>
      </c>
      <c r="U259" s="84" t="s">
        <v>333</v>
      </c>
      <c r="V259" s="84" t="s">
        <v>333</v>
      </c>
      <c r="W259" s="84">
        <v>0</v>
      </c>
      <c r="X259" s="84">
        <v>0</v>
      </c>
      <c r="Y259" s="84">
        <v>0</v>
      </c>
      <c r="Z259" s="84" t="s">
        <v>333</v>
      </c>
      <c r="AA259" s="84" t="s">
        <v>333</v>
      </c>
      <c r="AB259" s="84" t="s">
        <v>333</v>
      </c>
      <c r="AC259" s="385" t="s">
        <v>333</v>
      </c>
      <c r="AD259" s="7"/>
    </row>
    <row r="260" spans="1:30" x14ac:dyDescent="0.3">
      <c r="A260" s="7"/>
      <c r="B260" s="612"/>
      <c r="C260" s="545"/>
      <c r="D260" s="584"/>
      <c r="E260" s="585"/>
      <c r="F260" s="398" t="s">
        <v>325</v>
      </c>
      <c r="G260" s="614"/>
      <c r="H260" s="549"/>
      <c r="I260" s="383"/>
      <c r="J260" s="84" t="s">
        <v>333</v>
      </c>
      <c r="K260" s="84" t="s">
        <v>333</v>
      </c>
      <c r="L260" s="84" t="s">
        <v>333</v>
      </c>
      <c r="M260" s="84" t="s">
        <v>333</v>
      </c>
      <c r="N260" s="84" t="s">
        <v>333</v>
      </c>
      <c r="O260" s="84" t="s">
        <v>333</v>
      </c>
      <c r="P260" s="84" t="s">
        <v>333</v>
      </c>
      <c r="Q260" s="84" t="s">
        <v>333</v>
      </c>
      <c r="R260" s="383"/>
      <c r="S260" s="84" t="s">
        <v>333</v>
      </c>
      <c r="T260" s="84" t="s">
        <v>333</v>
      </c>
      <c r="U260" s="84" t="s">
        <v>333</v>
      </c>
      <c r="V260" s="84" t="s">
        <v>333</v>
      </c>
      <c r="W260" s="84">
        <v>0</v>
      </c>
      <c r="X260" s="84">
        <v>0</v>
      </c>
      <c r="Y260" s="84">
        <v>0</v>
      </c>
      <c r="Z260" s="84" t="s">
        <v>333</v>
      </c>
      <c r="AA260" s="84" t="s">
        <v>333</v>
      </c>
      <c r="AB260" s="84" t="s">
        <v>333</v>
      </c>
      <c r="AC260" s="385" t="s">
        <v>333</v>
      </c>
      <c r="AD260" s="7"/>
    </row>
    <row r="261" spans="1:30" x14ac:dyDescent="0.3">
      <c r="A261" s="7"/>
      <c r="B261" s="612"/>
      <c r="C261" s="545"/>
      <c r="D261" s="584"/>
      <c r="E261" s="585"/>
      <c r="F261" s="398" t="s">
        <v>326</v>
      </c>
      <c r="G261" s="614"/>
      <c r="H261" s="549"/>
      <c r="I261" s="383"/>
      <c r="J261" s="84" t="s">
        <v>333</v>
      </c>
      <c r="K261" s="84" t="s">
        <v>333</v>
      </c>
      <c r="L261" s="84" t="s">
        <v>333</v>
      </c>
      <c r="M261" s="84" t="s">
        <v>333</v>
      </c>
      <c r="N261" s="84" t="s">
        <v>333</v>
      </c>
      <c r="O261" s="84" t="s">
        <v>333</v>
      </c>
      <c r="P261" s="84" t="s">
        <v>333</v>
      </c>
      <c r="Q261" s="84" t="s">
        <v>333</v>
      </c>
      <c r="R261" s="383"/>
      <c r="S261" s="84" t="s">
        <v>333</v>
      </c>
      <c r="T261" s="84" t="s">
        <v>333</v>
      </c>
      <c r="U261" s="84" t="s">
        <v>333</v>
      </c>
      <c r="V261" s="84" t="s">
        <v>333</v>
      </c>
      <c r="W261" s="84">
        <v>0</v>
      </c>
      <c r="X261" s="84">
        <v>0</v>
      </c>
      <c r="Y261" s="84">
        <v>0</v>
      </c>
      <c r="Z261" s="84" t="s">
        <v>333</v>
      </c>
      <c r="AA261" s="84" t="s">
        <v>333</v>
      </c>
      <c r="AB261" s="84" t="s">
        <v>333</v>
      </c>
      <c r="AC261" s="385" t="s">
        <v>333</v>
      </c>
      <c r="AD261" s="7"/>
    </row>
    <row r="262" spans="1:30" x14ac:dyDescent="0.3">
      <c r="A262" s="7"/>
      <c r="B262" s="612"/>
      <c r="C262" s="545"/>
      <c r="D262" s="584"/>
      <c r="E262" s="585"/>
      <c r="F262" s="398" t="s">
        <v>327</v>
      </c>
      <c r="G262" s="614"/>
      <c r="H262" s="549"/>
      <c r="I262" s="383"/>
      <c r="J262" s="84" t="s">
        <v>333</v>
      </c>
      <c r="K262" s="84" t="s">
        <v>333</v>
      </c>
      <c r="L262" s="84" t="s">
        <v>333</v>
      </c>
      <c r="M262" s="84" t="s">
        <v>333</v>
      </c>
      <c r="N262" s="84" t="s">
        <v>333</v>
      </c>
      <c r="O262" s="84" t="s">
        <v>333</v>
      </c>
      <c r="P262" s="84" t="s">
        <v>333</v>
      </c>
      <c r="Q262" s="84" t="s">
        <v>333</v>
      </c>
      <c r="R262" s="383"/>
      <c r="S262" s="84" t="s">
        <v>333</v>
      </c>
      <c r="T262" s="84" t="s">
        <v>333</v>
      </c>
      <c r="U262" s="84" t="s">
        <v>333</v>
      </c>
      <c r="V262" s="84" t="s">
        <v>333</v>
      </c>
      <c r="W262" s="84">
        <v>0</v>
      </c>
      <c r="X262" s="84">
        <v>0</v>
      </c>
      <c r="Y262" s="84">
        <v>0</v>
      </c>
      <c r="Z262" s="84" t="s">
        <v>333</v>
      </c>
      <c r="AA262" s="84" t="s">
        <v>333</v>
      </c>
      <c r="AB262" s="84" t="s">
        <v>333</v>
      </c>
      <c r="AC262" s="385" t="s">
        <v>333</v>
      </c>
      <c r="AD262" s="7"/>
    </row>
    <row r="263" spans="1:30" x14ac:dyDescent="0.3">
      <c r="A263" s="7"/>
      <c r="B263" s="612"/>
      <c r="C263" s="545"/>
      <c r="D263" s="584"/>
      <c r="E263" s="585"/>
      <c r="F263" s="398" t="s">
        <v>328</v>
      </c>
      <c r="G263" s="614"/>
      <c r="H263" s="549"/>
      <c r="I263" s="383"/>
      <c r="J263" s="84" t="s">
        <v>333</v>
      </c>
      <c r="K263" s="84" t="s">
        <v>333</v>
      </c>
      <c r="L263" s="84" t="s">
        <v>333</v>
      </c>
      <c r="M263" s="84" t="s">
        <v>333</v>
      </c>
      <c r="N263" s="84" t="s">
        <v>333</v>
      </c>
      <c r="O263" s="84" t="s">
        <v>333</v>
      </c>
      <c r="P263" s="84" t="s">
        <v>333</v>
      </c>
      <c r="Q263" s="84" t="s">
        <v>333</v>
      </c>
      <c r="R263" s="383"/>
      <c r="S263" s="84" t="s">
        <v>333</v>
      </c>
      <c r="T263" s="84" t="s">
        <v>333</v>
      </c>
      <c r="U263" s="84" t="s">
        <v>333</v>
      </c>
      <c r="V263" s="84" t="s">
        <v>333</v>
      </c>
      <c r="W263" s="84">
        <v>0</v>
      </c>
      <c r="X263" s="84">
        <v>0</v>
      </c>
      <c r="Y263" s="84">
        <v>0</v>
      </c>
      <c r="Z263" s="84" t="s">
        <v>333</v>
      </c>
      <c r="AA263" s="84" t="s">
        <v>333</v>
      </c>
      <c r="AB263" s="84" t="s">
        <v>333</v>
      </c>
      <c r="AC263" s="385" t="s">
        <v>333</v>
      </c>
      <c r="AD263" s="7"/>
    </row>
    <row r="264" spans="1:30" ht="12.75" thickBot="1" x14ac:dyDescent="0.35">
      <c r="A264" s="7"/>
      <c r="B264" s="613"/>
      <c r="C264" s="617"/>
      <c r="D264" s="594"/>
      <c r="E264" s="595"/>
      <c r="F264" s="399" t="s">
        <v>329</v>
      </c>
      <c r="G264" s="615"/>
      <c r="H264" s="616"/>
      <c r="I264" s="386"/>
      <c r="J264" s="387" t="s">
        <v>333</v>
      </c>
      <c r="K264" s="387" t="s">
        <v>333</v>
      </c>
      <c r="L264" s="387" t="s">
        <v>333</v>
      </c>
      <c r="M264" s="387" t="s">
        <v>333</v>
      </c>
      <c r="N264" s="387" t="s">
        <v>333</v>
      </c>
      <c r="O264" s="387" t="s">
        <v>333</v>
      </c>
      <c r="P264" s="387" t="s">
        <v>333</v>
      </c>
      <c r="Q264" s="387" t="s">
        <v>333</v>
      </c>
      <c r="R264" s="386"/>
      <c r="S264" s="387" t="s">
        <v>333</v>
      </c>
      <c r="T264" s="387" t="s">
        <v>333</v>
      </c>
      <c r="U264" s="387" t="s">
        <v>333</v>
      </c>
      <c r="V264" s="387" t="s">
        <v>333</v>
      </c>
      <c r="W264" s="387">
        <v>0</v>
      </c>
      <c r="X264" s="387">
        <v>0</v>
      </c>
      <c r="Y264" s="387">
        <v>0</v>
      </c>
      <c r="Z264" s="387" t="s">
        <v>333</v>
      </c>
      <c r="AA264" s="387" t="s">
        <v>333</v>
      </c>
      <c r="AB264" s="387" t="s">
        <v>333</v>
      </c>
      <c r="AC264" s="388" t="s">
        <v>333</v>
      </c>
      <c r="AD264" s="7"/>
    </row>
    <row r="265" spans="1:30"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 ref="B2:P2"/>
    <mergeCell ref="B3:P3"/>
    <mergeCell ref="B8:B12"/>
    <mergeCell ref="C8:C12"/>
    <mergeCell ref="F8:F12"/>
    <mergeCell ref="G8:G12"/>
    <mergeCell ref="H8:H9"/>
    <mergeCell ref="J8:Q8"/>
    <mergeCell ref="E8:E12"/>
    <mergeCell ref="S8:AC8"/>
    <mergeCell ref="J9:Q9"/>
    <mergeCell ref="S9:AC9"/>
    <mergeCell ref="C13:C26"/>
    <mergeCell ref="D8:D12"/>
    <mergeCell ref="D13:D26"/>
    <mergeCell ref="E13:E26"/>
    <mergeCell ref="D41:D54"/>
    <mergeCell ref="E41:E54"/>
    <mergeCell ref="E83:E96"/>
    <mergeCell ref="D167:D180"/>
    <mergeCell ref="E167:E180"/>
    <mergeCell ref="C55:C68"/>
    <mergeCell ref="D55:D68"/>
    <mergeCell ref="E55:E68"/>
    <mergeCell ref="D69:D82"/>
    <mergeCell ref="E69:E8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zoomScaleNormal="100" workbookViewId="0"/>
  </sheetViews>
  <sheetFormatPr defaultColWidth="0" defaultRowHeight="0" customHeight="1" zeroHeight="1" x14ac:dyDescent="0.3"/>
  <cols>
    <col min="1" max="1" width="5.76171875" customWidth="1"/>
    <col min="2" max="2" width="23.46875" customWidth="1"/>
    <col min="3" max="3" width="20.46875" customWidth="1"/>
    <col min="4" max="4" width="20.76171875" customWidth="1"/>
    <col min="5" max="5" width="25.76171875" customWidth="1"/>
    <col min="6" max="6" width="1.64453125" customWidth="1"/>
    <col min="7" max="14" width="15.64453125" customWidth="1"/>
    <col min="15" max="15" width="1.87890625" customWidth="1"/>
    <col min="16" max="26" width="15.64453125" customWidth="1"/>
    <col min="27" max="27" width="9" customWidth="1"/>
    <col min="28" max="28" width="0" hidden="1" customWidth="1"/>
    <col min="29" max="16384" width="9" hidden="1"/>
  </cols>
  <sheetData>
    <row r="1" spans="1:26" s="3" customFormat="1" ht="12.4" customHeight="1" x14ac:dyDescent="0.3"/>
    <row r="2" spans="1:26" s="3" customFormat="1" ht="18.399999999999999" customHeight="1" x14ac:dyDescent="0.45">
      <c r="B2" s="45" t="s">
        <v>486</v>
      </c>
      <c r="C2" s="45"/>
      <c r="D2" s="45"/>
      <c r="E2" s="45"/>
      <c r="F2" s="45"/>
      <c r="G2" s="45"/>
      <c r="H2" s="44"/>
      <c r="I2" s="44"/>
      <c r="O2" s="5"/>
    </row>
    <row r="3" spans="1:26" s="3" customFormat="1" ht="53.85" customHeight="1" x14ac:dyDescent="0.3">
      <c r="B3" s="618" t="s">
        <v>487</v>
      </c>
      <c r="C3" s="619"/>
      <c r="D3" s="619"/>
      <c r="E3" s="619"/>
      <c r="F3" s="619"/>
      <c r="G3" s="619"/>
      <c r="H3" s="619"/>
      <c r="I3" s="619"/>
      <c r="J3" s="6"/>
      <c r="K3" s="6"/>
      <c r="L3" s="6"/>
      <c r="M3" s="6"/>
      <c r="N3" s="6"/>
      <c r="O3" s="6"/>
      <c r="P3" s="6"/>
      <c r="Q3" s="6"/>
      <c r="R3" s="6"/>
      <c r="S3" s="6"/>
      <c r="T3" s="6"/>
      <c r="U3" s="6"/>
      <c r="V3" s="6"/>
      <c r="W3" s="6"/>
      <c r="X3" s="6"/>
      <c r="Y3" s="6"/>
      <c r="Z3" s="6"/>
    </row>
    <row r="4" spans="1:26" s="3" customFormat="1" ht="12.4" customHeight="1" x14ac:dyDescent="0.3">
      <c r="B4" s="44"/>
      <c r="C4" s="44"/>
      <c r="D4" s="44"/>
      <c r="E4" s="44"/>
      <c r="F4" s="44"/>
      <c r="G4" s="44"/>
      <c r="H4" s="44"/>
      <c r="I4" s="44"/>
    </row>
    <row r="5" spans="1:26" s="7" customFormat="1" ht="12.4" x14ac:dyDescent="0.3"/>
    <row r="6" spans="1:26" s="7" customFormat="1" ht="12.4" x14ac:dyDescent="0.3">
      <c r="B6" s="8"/>
    </row>
    <row r="7" spans="1:26" s="10" customFormat="1" ht="12.4" x14ac:dyDescent="0.3">
      <c r="B7" s="11" t="s">
        <v>488</v>
      </c>
    </row>
    <row r="8" spans="1:26" s="7" customFormat="1" ht="12.4" x14ac:dyDescent="0.3">
      <c r="B8" s="8"/>
    </row>
    <row r="9" spans="1:26" s="1" customFormat="1" ht="12.4" x14ac:dyDescent="0.3">
      <c r="A9" s="7"/>
      <c r="B9" s="620" t="s">
        <v>370</v>
      </c>
      <c r="C9" s="621" t="s">
        <v>45</v>
      </c>
      <c r="D9" s="622" t="s">
        <v>4</v>
      </c>
      <c r="E9" s="623"/>
      <c r="F9" s="12"/>
      <c r="G9" s="570" t="s">
        <v>482</v>
      </c>
      <c r="H9" s="571"/>
      <c r="I9" s="571"/>
      <c r="J9" s="571"/>
      <c r="K9" s="571"/>
      <c r="L9" s="571"/>
      <c r="M9" s="571"/>
      <c r="N9" s="572"/>
      <c r="O9" s="51"/>
      <c r="P9" s="552" t="s">
        <v>474</v>
      </c>
      <c r="Q9" s="555"/>
      <c r="R9" s="555"/>
      <c r="S9" s="555"/>
      <c r="T9" s="555"/>
      <c r="U9" s="555"/>
      <c r="V9" s="555"/>
      <c r="W9" s="555"/>
      <c r="X9" s="555"/>
      <c r="Y9" s="555"/>
      <c r="Z9" s="556"/>
    </row>
    <row r="10" spans="1:26" s="1" customFormat="1" ht="12.4" customHeight="1" x14ac:dyDescent="0.3">
      <c r="A10" s="7"/>
      <c r="B10" s="620"/>
      <c r="C10" s="621"/>
      <c r="D10" s="622"/>
      <c r="E10" s="623"/>
      <c r="F10" s="12"/>
      <c r="G10" s="527" t="s">
        <v>461</v>
      </c>
      <c r="H10" s="528"/>
      <c r="I10" s="528"/>
      <c r="J10" s="528"/>
      <c r="K10" s="528"/>
      <c r="L10" s="528"/>
      <c r="M10" s="528"/>
      <c r="N10" s="529"/>
      <c r="O10" s="51"/>
      <c r="P10" s="557" t="s">
        <v>475</v>
      </c>
      <c r="Q10" s="558"/>
      <c r="R10" s="558"/>
      <c r="S10" s="558"/>
      <c r="T10" s="558"/>
      <c r="U10" s="558"/>
      <c r="V10" s="558"/>
      <c r="W10" s="558"/>
      <c r="X10" s="558"/>
      <c r="Y10" s="558"/>
      <c r="Z10" s="559"/>
    </row>
    <row r="11" spans="1:26" s="1" customFormat="1" ht="22.5" x14ac:dyDescent="0.3">
      <c r="A11" s="7"/>
      <c r="B11" s="620"/>
      <c r="C11" s="621"/>
      <c r="D11" s="622"/>
      <c r="E11" s="13" t="s">
        <v>5</v>
      </c>
      <c r="F11" s="12"/>
      <c r="G11" s="221" t="s">
        <v>303</v>
      </c>
      <c r="H11" s="221" t="s">
        <v>297</v>
      </c>
      <c r="I11" s="221" t="s">
        <v>298</v>
      </c>
      <c r="J11" s="221" t="s">
        <v>299</v>
      </c>
      <c r="K11" s="221" t="s">
        <v>6</v>
      </c>
      <c r="L11" s="15" t="s">
        <v>7</v>
      </c>
      <c r="M11" s="221" t="s">
        <v>8</v>
      </c>
      <c r="N11" s="221" t="s">
        <v>304</v>
      </c>
      <c r="O11" s="23"/>
      <c r="P11" s="106" t="s">
        <v>449</v>
      </c>
      <c r="Q11" s="327" t="s">
        <v>9</v>
      </c>
      <c r="R11" s="327" t="s">
        <v>10</v>
      </c>
      <c r="S11" s="17" t="s">
        <v>11</v>
      </c>
      <c r="T11" s="327" t="s">
        <v>12</v>
      </c>
      <c r="U11" s="327" t="s">
        <v>13</v>
      </c>
      <c r="V11" s="327" t="s">
        <v>14</v>
      </c>
      <c r="W11" s="327" t="s">
        <v>15</v>
      </c>
      <c r="X11" s="327" t="s">
        <v>16</v>
      </c>
      <c r="Y11" s="327" t="s">
        <v>17</v>
      </c>
      <c r="Z11" s="327" t="s">
        <v>18</v>
      </c>
    </row>
    <row r="12" spans="1:26" s="2" customFormat="1" ht="12.4" customHeight="1" x14ac:dyDescent="0.3">
      <c r="A12" s="9"/>
      <c r="B12" s="620"/>
      <c r="C12" s="621"/>
      <c r="D12" s="622"/>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 customHeight="1" x14ac:dyDescent="0.3">
      <c r="A13" s="9"/>
      <c r="B13" s="620"/>
      <c r="C13" s="621"/>
      <c r="D13" s="622"/>
      <c r="E13" s="235"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 customHeight="1" x14ac:dyDescent="0.3">
      <c r="A14" s="9"/>
      <c r="B14" s="624" t="s">
        <v>479</v>
      </c>
      <c r="C14" s="68" t="s">
        <v>315</v>
      </c>
      <c r="D14" s="627" t="s">
        <v>316</v>
      </c>
      <c r="E14" s="564"/>
      <c r="F14" s="12"/>
      <c r="G14" s="211">
        <v>68.702166793238945</v>
      </c>
      <c r="H14" s="211">
        <v>68.681919333337049</v>
      </c>
      <c r="I14" s="211">
        <v>86.659614008099624</v>
      </c>
      <c r="J14" s="211">
        <v>85.649243705648431</v>
      </c>
      <c r="K14" s="211">
        <v>97.996949103895901</v>
      </c>
      <c r="L14" s="211">
        <v>97.17111065327714</v>
      </c>
      <c r="M14" s="211">
        <v>118.43145127194565</v>
      </c>
      <c r="N14" s="211">
        <v>116.32028588097357</v>
      </c>
      <c r="O14" s="12"/>
      <c r="P14" s="211">
        <v>116.32028588097357</v>
      </c>
      <c r="Q14" s="211">
        <v>130.16555083702036</v>
      </c>
      <c r="R14" s="211">
        <v>132.12008341140648</v>
      </c>
      <c r="S14" s="211">
        <v>144.10927049452181</v>
      </c>
      <c r="T14" s="211">
        <v>146.61193934738992</v>
      </c>
      <c r="U14" s="211">
        <v>158.52666903835529</v>
      </c>
      <c r="V14" s="211">
        <v>144.24760146410816</v>
      </c>
      <c r="W14" s="211" t="s">
        <v>333</v>
      </c>
      <c r="X14" s="211" t="s">
        <v>333</v>
      </c>
      <c r="Y14" s="211" t="s">
        <v>333</v>
      </c>
      <c r="Z14" s="211" t="s">
        <v>333</v>
      </c>
    </row>
    <row r="15" spans="1:26" s="2" customFormat="1" ht="12.4" customHeight="1" x14ac:dyDescent="0.3">
      <c r="A15" s="9"/>
      <c r="B15" s="625"/>
      <c r="C15" s="68" t="s">
        <v>317</v>
      </c>
      <c r="D15" s="627"/>
      <c r="E15" s="564"/>
      <c r="F15" s="12"/>
      <c r="G15" s="211">
        <v>68.68266085677898</v>
      </c>
      <c r="H15" s="211">
        <v>68.662677895270846</v>
      </c>
      <c r="I15" s="211">
        <v>86.575750300526337</v>
      </c>
      <c r="J15" s="211">
        <v>85.585277115439624</v>
      </c>
      <c r="K15" s="211">
        <v>97.778789138865818</v>
      </c>
      <c r="L15" s="211">
        <v>96.978462519301218</v>
      </c>
      <c r="M15" s="211">
        <v>118.23185463682731</v>
      </c>
      <c r="N15" s="211">
        <v>116.14769270493946</v>
      </c>
      <c r="O15" s="12"/>
      <c r="P15" s="211">
        <v>116.14769270493946</v>
      </c>
      <c r="Q15" s="211">
        <v>129.76616503451402</v>
      </c>
      <c r="R15" s="211">
        <v>131.70771861921571</v>
      </c>
      <c r="S15" s="211">
        <v>143.60871675438014</v>
      </c>
      <c r="T15" s="211">
        <v>146.058702944131</v>
      </c>
      <c r="U15" s="211">
        <v>157.86237279805943</v>
      </c>
      <c r="V15" s="211">
        <v>143.81812999295829</v>
      </c>
      <c r="W15" s="211" t="s">
        <v>333</v>
      </c>
      <c r="X15" s="211" t="s">
        <v>333</v>
      </c>
      <c r="Y15" s="211" t="s">
        <v>333</v>
      </c>
      <c r="Z15" s="211" t="s">
        <v>333</v>
      </c>
    </row>
    <row r="16" spans="1:26" s="2" customFormat="1" ht="12.4" customHeight="1" x14ac:dyDescent="0.3">
      <c r="A16" s="9"/>
      <c r="B16" s="625"/>
      <c r="C16" s="68" t="s">
        <v>318</v>
      </c>
      <c r="D16" s="627"/>
      <c r="E16" s="564"/>
      <c r="F16" s="12"/>
      <c r="G16" s="211">
        <v>68.691489961573978</v>
      </c>
      <c r="H16" s="211">
        <v>68.67138727993634</v>
      </c>
      <c r="I16" s="211">
        <v>86.613712200026143</v>
      </c>
      <c r="J16" s="211">
        <v>85.614232169105591</v>
      </c>
      <c r="K16" s="211">
        <v>97.877542817071387</v>
      </c>
      <c r="L16" s="211">
        <v>97.06566778235171</v>
      </c>
      <c r="M16" s="211">
        <v>118.56217933957592</v>
      </c>
      <c r="N16" s="211">
        <v>116.43229437115814</v>
      </c>
      <c r="O16" s="12"/>
      <c r="P16" s="211">
        <v>116.43229437115814</v>
      </c>
      <c r="Q16" s="211">
        <v>130.26226917667123</v>
      </c>
      <c r="R16" s="211">
        <v>132.21990716682578</v>
      </c>
      <c r="S16" s="211">
        <v>144.34605575986936</v>
      </c>
      <c r="T16" s="211">
        <v>146.87279216995896</v>
      </c>
      <c r="U16" s="211">
        <v>158.90199602603437</v>
      </c>
      <c r="V16" s="211">
        <v>144.48419885965129</v>
      </c>
      <c r="W16" s="211" t="s">
        <v>333</v>
      </c>
      <c r="X16" s="211" t="s">
        <v>333</v>
      </c>
      <c r="Y16" s="211" t="s">
        <v>333</v>
      </c>
      <c r="Z16" s="211" t="s">
        <v>333</v>
      </c>
    </row>
    <row r="17" spans="1:26" s="2" customFormat="1" ht="12.4" customHeight="1" x14ac:dyDescent="0.3">
      <c r="A17" s="9"/>
      <c r="B17" s="625"/>
      <c r="C17" s="68" t="s">
        <v>319</v>
      </c>
      <c r="D17" s="627"/>
      <c r="E17" s="564"/>
      <c r="F17" s="12"/>
      <c r="G17" s="211">
        <v>68.702138276297916</v>
      </c>
      <c r="H17" s="211">
        <v>68.681891204315647</v>
      </c>
      <c r="I17" s="211">
        <v>86.659493041459967</v>
      </c>
      <c r="J17" s="211">
        <v>85.649151298243794</v>
      </c>
      <c r="K17" s="211">
        <v>97.996635197901782</v>
      </c>
      <c r="L17" s="211">
        <v>97.170833403152713</v>
      </c>
      <c r="M17" s="211">
        <v>118.68818431066661</v>
      </c>
      <c r="N17" s="211">
        <v>116.54265627588583</v>
      </c>
      <c r="O17" s="12"/>
      <c r="P17" s="211">
        <v>116.54265627588583</v>
      </c>
      <c r="Q17" s="211">
        <v>130.42967406328486</v>
      </c>
      <c r="R17" s="211">
        <v>132.39388107904591</v>
      </c>
      <c r="S17" s="211">
        <v>144.64163247079003</v>
      </c>
      <c r="T17" s="211">
        <v>147.19945802166285</v>
      </c>
      <c r="U17" s="211">
        <v>159.17747794100336</v>
      </c>
      <c r="V17" s="211">
        <v>144.66776677192237</v>
      </c>
      <c r="W17" s="211" t="s">
        <v>333</v>
      </c>
      <c r="X17" s="211" t="s">
        <v>333</v>
      </c>
      <c r="Y17" s="211" t="s">
        <v>333</v>
      </c>
      <c r="Z17" s="211" t="s">
        <v>333</v>
      </c>
    </row>
    <row r="18" spans="1:26" s="2" customFormat="1" ht="12.4" customHeight="1" x14ac:dyDescent="0.3">
      <c r="A18" s="9"/>
      <c r="B18" s="625"/>
      <c r="C18" s="68" t="s">
        <v>320</v>
      </c>
      <c r="D18" s="627"/>
      <c r="E18" s="564"/>
      <c r="F18" s="12"/>
      <c r="G18" s="211">
        <v>68.684476774518345</v>
      </c>
      <c r="H18" s="211">
        <v>68.664469190197863</v>
      </c>
      <c r="I18" s="211">
        <v>86.583558758063532</v>
      </c>
      <c r="J18" s="211">
        <v>85.591232878808256</v>
      </c>
      <c r="K18" s="211">
        <v>97.799102296882751</v>
      </c>
      <c r="L18" s="211">
        <v>96.996400201886203</v>
      </c>
      <c r="M18" s="211">
        <v>118.34158282603606</v>
      </c>
      <c r="N18" s="211">
        <v>116.24171076313387</v>
      </c>
      <c r="O18" s="12"/>
      <c r="P18" s="211">
        <v>116.24171076313387</v>
      </c>
      <c r="Q18" s="211">
        <v>129.98539137079723</v>
      </c>
      <c r="R18" s="211">
        <v>131.93412031396682</v>
      </c>
      <c r="S18" s="211">
        <v>144.07852972114327</v>
      </c>
      <c r="T18" s="211">
        <v>146.5768770384301</v>
      </c>
      <c r="U18" s="211">
        <v>158.5431442902717</v>
      </c>
      <c r="V18" s="211">
        <v>144.25356871533509</v>
      </c>
      <c r="W18" s="211" t="s">
        <v>333</v>
      </c>
      <c r="X18" s="211" t="s">
        <v>333</v>
      </c>
      <c r="Y18" s="211" t="s">
        <v>333</v>
      </c>
      <c r="Z18" s="211" t="s">
        <v>333</v>
      </c>
    </row>
    <row r="19" spans="1:26" s="2" customFormat="1" ht="12.4" customHeight="1" x14ac:dyDescent="0.3">
      <c r="A19" s="9"/>
      <c r="B19" s="625"/>
      <c r="C19" s="68" t="s">
        <v>321</v>
      </c>
      <c r="D19" s="627"/>
      <c r="E19" s="564"/>
      <c r="F19" s="12"/>
      <c r="G19" s="211">
        <v>68.691469332493085</v>
      </c>
      <c r="H19" s="211">
        <v>68.671366930085739</v>
      </c>
      <c r="I19" s="211">
        <v>86.613622845767168</v>
      </c>
      <c r="J19" s="211">
        <v>85.614164071455562</v>
      </c>
      <c r="K19" s="211">
        <v>97.877310062425408</v>
      </c>
      <c r="L19" s="211">
        <v>97.06546226748624</v>
      </c>
      <c r="M19" s="211">
        <v>118.16325327325271</v>
      </c>
      <c r="N19" s="211">
        <v>116.08964127940474</v>
      </c>
      <c r="O19" s="12"/>
      <c r="P19" s="211">
        <v>116.08964127940474</v>
      </c>
      <c r="Q19" s="211">
        <v>129.62064120818005</v>
      </c>
      <c r="R19" s="211">
        <v>131.55771258692727</v>
      </c>
      <c r="S19" s="211">
        <v>143.2691911660786</v>
      </c>
      <c r="T19" s="211">
        <v>145.68440318623078</v>
      </c>
      <c r="U19" s="211">
        <v>157.29692401839924</v>
      </c>
      <c r="V19" s="211">
        <v>143.45912402947334</v>
      </c>
      <c r="W19" s="211" t="s">
        <v>333</v>
      </c>
      <c r="X19" s="211" t="s">
        <v>333</v>
      </c>
      <c r="Y19" s="211" t="s">
        <v>333</v>
      </c>
      <c r="Z19" s="211" t="s">
        <v>333</v>
      </c>
    </row>
    <row r="20" spans="1:26" s="2" customFormat="1" ht="12.4" customHeight="1" x14ac:dyDescent="0.3">
      <c r="A20" s="9"/>
      <c r="B20" s="625"/>
      <c r="C20" s="68" t="s">
        <v>322</v>
      </c>
      <c r="D20" s="627"/>
      <c r="E20" s="564"/>
      <c r="F20" s="12"/>
      <c r="G20" s="211">
        <v>68.695530607737979</v>
      </c>
      <c r="H20" s="211">
        <v>68.675373133833617</v>
      </c>
      <c r="I20" s="211">
        <v>86.631082482246995</v>
      </c>
      <c r="J20" s="211">
        <v>85.627481433975092</v>
      </c>
      <c r="K20" s="211">
        <v>97.922728265618431</v>
      </c>
      <c r="L20" s="211">
        <v>97.105569267855799</v>
      </c>
      <c r="M20" s="211">
        <v>118.42842982944278</v>
      </c>
      <c r="N20" s="211">
        <v>116.31870460793152</v>
      </c>
      <c r="O20" s="12"/>
      <c r="P20" s="211">
        <v>116.31870460793152</v>
      </c>
      <c r="Q20" s="211">
        <v>130.07256983289048</v>
      </c>
      <c r="R20" s="211">
        <v>132.02467194812445</v>
      </c>
      <c r="S20" s="211">
        <v>143.87286494762401</v>
      </c>
      <c r="T20" s="211">
        <v>146.35074438742399</v>
      </c>
      <c r="U20" s="211">
        <v>157.95842843271831</v>
      </c>
      <c r="V20" s="211">
        <v>143.88459563687533</v>
      </c>
      <c r="W20" s="211" t="s">
        <v>333</v>
      </c>
      <c r="X20" s="211" t="s">
        <v>333</v>
      </c>
      <c r="Y20" s="211" t="s">
        <v>333</v>
      </c>
      <c r="Z20" s="211" t="s">
        <v>333</v>
      </c>
    </row>
    <row r="21" spans="1:26" ht="12.4" customHeight="1" x14ac:dyDescent="0.3">
      <c r="A21" s="7"/>
      <c r="B21" s="625"/>
      <c r="C21" s="68" t="s">
        <v>323</v>
      </c>
      <c r="D21" s="627"/>
      <c r="E21" s="564"/>
      <c r="F21" s="23"/>
      <c r="G21" s="211">
        <v>68.680424464545325</v>
      </c>
      <c r="H21" s="211">
        <v>68.660471828680869</v>
      </c>
      <c r="I21" s="211">
        <v>86.566135709071048</v>
      </c>
      <c r="J21" s="211">
        <v>85.577943591331319</v>
      </c>
      <c r="K21" s="211">
        <v>97.753778348648396</v>
      </c>
      <c r="L21" s="211">
        <v>96.956376497034555</v>
      </c>
      <c r="M21" s="211">
        <v>118.2945873792935</v>
      </c>
      <c r="N21" s="211">
        <v>116.20121158181396</v>
      </c>
      <c r="O21" s="23"/>
      <c r="P21" s="211">
        <v>116.20121158181396</v>
      </c>
      <c r="Q21" s="211">
        <v>129.95115124635566</v>
      </c>
      <c r="R21" s="211">
        <v>131.99242410436682</v>
      </c>
      <c r="S21" s="211">
        <v>144.05153576569356</v>
      </c>
      <c r="T21" s="211">
        <v>146.66349539908231</v>
      </c>
      <c r="U21" s="211">
        <v>158.77253425968291</v>
      </c>
      <c r="V21" s="211">
        <v>144.34891414186512</v>
      </c>
      <c r="W21" s="211" t="s">
        <v>333</v>
      </c>
      <c r="X21" s="211" t="s">
        <v>333</v>
      </c>
      <c r="Y21" s="211" t="s">
        <v>333</v>
      </c>
      <c r="Z21" s="211" t="s">
        <v>333</v>
      </c>
    </row>
    <row r="22" spans="1:26" ht="12.4" customHeight="1" x14ac:dyDescent="0.3">
      <c r="A22" s="7"/>
      <c r="B22" s="625"/>
      <c r="C22" s="68" t="s">
        <v>324</v>
      </c>
      <c r="D22" s="627"/>
      <c r="E22" s="564"/>
      <c r="F22" s="23"/>
      <c r="G22" s="211">
        <v>68.69036253949163</v>
      </c>
      <c r="H22" s="211">
        <v>68.670275144610898</v>
      </c>
      <c r="I22" s="211">
        <v>86.608863685659017</v>
      </c>
      <c r="J22" s="211">
        <v>85.61053410109416</v>
      </c>
      <c r="K22" s="211">
        <v>97.864929465818818</v>
      </c>
      <c r="L22" s="211">
        <v>97.054529489388273</v>
      </c>
      <c r="M22" s="211">
        <v>118.3338046878049</v>
      </c>
      <c r="N22" s="211">
        <v>116.23565093546705</v>
      </c>
      <c r="O22" s="23"/>
      <c r="P22" s="211">
        <v>116.23565093546705</v>
      </c>
      <c r="Q22" s="211">
        <v>129.9972077079583</v>
      </c>
      <c r="R22" s="211">
        <v>131.94617077366865</v>
      </c>
      <c r="S22" s="211">
        <v>144.07190092659567</v>
      </c>
      <c r="T22" s="211">
        <v>146.57072572450906</v>
      </c>
      <c r="U22" s="211">
        <v>158.56374101048422</v>
      </c>
      <c r="V22" s="211">
        <v>144.26828208331008</v>
      </c>
      <c r="W22" s="211" t="s">
        <v>333</v>
      </c>
      <c r="X22" s="211" t="s">
        <v>333</v>
      </c>
      <c r="Y22" s="211" t="s">
        <v>333</v>
      </c>
      <c r="Z22" s="211" t="s">
        <v>333</v>
      </c>
    </row>
    <row r="23" spans="1:26" ht="12.4" customHeight="1" x14ac:dyDescent="0.3">
      <c r="A23" s="7"/>
      <c r="B23" s="625"/>
      <c r="C23" s="68" t="s">
        <v>325</v>
      </c>
      <c r="D23" s="627"/>
      <c r="E23" s="564"/>
      <c r="F23" s="23"/>
      <c r="G23" s="211">
        <v>68.685461585914183</v>
      </c>
      <c r="H23" s="211">
        <v>68.665440646443344</v>
      </c>
      <c r="I23" s="211">
        <v>86.587791236570553</v>
      </c>
      <c r="J23" s="211">
        <v>85.594461317532918</v>
      </c>
      <c r="K23" s="211">
        <v>97.810111750512519</v>
      </c>
      <c r="L23" s="211">
        <v>97.006122251460653</v>
      </c>
      <c r="M23" s="211">
        <v>118.12075448242457</v>
      </c>
      <c r="N23" s="211">
        <v>116.0523145499679</v>
      </c>
      <c r="O23" s="23"/>
      <c r="P23" s="211">
        <v>116.0523145499679</v>
      </c>
      <c r="Q23" s="211">
        <v>129.81246897330871</v>
      </c>
      <c r="R23" s="211">
        <v>131.75532105738503</v>
      </c>
      <c r="S23" s="211">
        <v>143.65154499228004</v>
      </c>
      <c r="T23" s="211">
        <v>146.10571491873148</v>
      </c>
      <c r="U23" s="211">
        <v>158.14697296486676</v>
      </c>
      <c r="V23" s="211">
        <v>143.99882732306122</v>
      </c>
      <c r="W23" s="211" t="s">
        <v>333</v>
      </c>
      <c r="X23" s="211" t="s">
        <v>333</v>
      </c>
      <c r="Y23" s="211" t="s">
        <v>333</v>
      </c>
      <c r="Z23" s="211" t="s">
        <v>333</v>
      </c>
    </row>
    <row r="24" spans="1:26" ht="12.4" customHeight="1" x14ac:dyDescent="0.3">
      <c r="A24" s="7"/>
      <c r="B24" s="625"/>
      <c r="C24" s="68" t="s">
        <v>326</v>
      </c>
      <c r="D24" s="627"/>
      <c r="E24" s="564"/>
      <c r="F24" s="23"/>
      <c r="G24" s="211">
        <v>68.671157560696429</v>
      </c>
      <c r="H24" s="211">
        <v>68.651330582572669</v>
      </c>
      <c r="I24" s="211">
        <v>86.526293005382186</v>
      </c>
      <c r="J24" s="211">
        <v>85.547553838481548</v>
      </c>
      <c r="K24" s="211">
        <v>97.650132706506909</v>
      </c>
      <c r="L24" s="211">
        <v>96.864851293844183</v>
      </c>
      <c r="M24" s="211">
        <v>118.04461733557049</v>
      </c>
      <c r="N24" s="211">
        <v>115.98549101536402</v>
      </c>
      <c r="O24" s="23"/>
      <c r="P24" s="211">
        <v>115.98549101536402</v>
      </c>
      <c r="Q24" s="211">
        <v>129.77988250465026</v>
      </c>
      <c r="R24" s="211">
        <v>131.72160686941143</v>
      </c>
      <c r="S24" s="211">
        <v>143.69711937439382</v>
      </c>
      <c r="T24" s="211">
        <v>146.15604262973034</v>
      </c>
      <c r="U24" s="211">
        <v>158.11846911845339</v>
      </c>
      <c r="V24" s="211">
        <v>143.97827810880719</v>
      </c>
      <c r="W24" s="211" t="s">
        <v>333</v>
      </c>
      <c r="X24" s="211" t="s">
        <v>333</v>
      </c>
      <c r="Y24" s="211" t="s">
        <v>333</v>
      </c>
      <c r="Z24" s="211" t="s">
        <v>333</v>
      </c>
    </row>
    <row r="25" spans="1:26" ht="12.4" customHeight="1" x14ac:dyDescent="0.3">
      <c r="A25" s="7"/>
      <c r="B25" s="625"/>
      <c r="C25" s="68" t="s">
        <v>327</v>
      </c>
      <c r="D25" s="627"/>
      <c r="E25" s="564"/>
      <c r="F25" s="23"/>
      <c r="G25" s="211">
        <v>68.702741762601519</v>
      </c>
      <c r="H25" s="211">
        <v>68.682486507202356</v>
      </c>
      <c r="I25" s="211">
        <v>86.662087390754721</v>
      </c>
      <c r="J25" s="211">
        <v>85.651130147878007</v>
      </c>
      <c r="K25" s="211">
        <v>98.003383912654513</v>
      </c>
      <c r="L25" s="211">
        <v>97.176792925729728</v>
      </c>
      <c r="M25" s="211">
        <v>118.3614900691685</v>
      </c>
      <c r="N25" s="211">
        <v>116.26070250661417</v>
      </c>
      <c r="O25" s="23"/>
      <c r="P25" s="211">
        <v>116.26070250661417</v>
      </c>
      <c r="Q25" s="211">
        <v>129.97624509196049</v>
      </c>
      <c r="R25" s="211">
        <v>131.92508239547553</v>
      </c>
      <c r="S25" s="211">
        <v>144.06161739471855</v>
      </c>
      <c r="T25" s="211">
        <v>146.55910392399349</v>
      </c>
      <c r="U25" s="211">
        <v>158.28587132667712</v>
      </c>
      <c r="V25" s="211">
        <v>144.09659312607445</v>
      </c>
      <c r="W25" s="211" t="s">
        <v>333</v>
      </c>
      <c r="X25" s="211" t="s">
        <v>333</v>
      </c>
      <c r="Y25" s="211" t="s">
        <v>333</v>
      </c>
      <c r="Z25" s="211" t="s">
        <v>333</v>
      </c>
    </row>
    <row r="26" spans="1:26" ht="12.4" customHeight="1" x14ac:dyDescent="0.3">
      <c r="A26" s="7"/>
      <c r="B26" s="625"/>
      <c r="C26" s="68" t="s">
        <v>328</v>
      </c>
      <c r="D26" s="627"/>
      <c r="E26" s="564"/>
      <c r="F26" s="23"/>
      <c r="G26" s="211">
        <v>68.696846532777627</v>
      </c>
      <c r="H26" s="211">
        <v>68.676671216342328</v>
      </c>
      <c r="I26" s="211">
        <v>86.636741851488935</v>
      </c>
      <c r="J26" s="211">
        <v>85.631797942264583</v>
      </c>
      <c r="K26" s="211">
        <v>97.937451136388688</v>
      </c>
      <c r="L26" s="211">
        <v>97.118570378104408</v>
      </c>
      <c r="M26" s="211">
        <v>118.38200017246123</v>
      </c>
      <c r="N26" s="211">
        <v>116.27969685512001</v>
      </c>
      <c r="O26" s="23"/>
      <c r="P26" s="211">
        <v>116.27969685512001</v>
      </c>
      <c r="Q26" s="211">
        <v>130.00479031786008</v>
      </c>
      <c r="R26" s="211">
        <v>131.95510964851496</v>
      </c>
      <c r="S26" s="211">
        <v>143.81812836712012</v>
      </c>
      <c r="T26" s="211">
        <v>146.29104596880782</v>
      </c>
      <c r="U26" s="211">
        <v>158.28710669896509</v>
      </c>
      <c r="V26" s="211">
        <v>144.09913232076272</v>
      </c>
      <c r="W26" s="211" t="s">
        <v>333</v>
      </c>
      <c r="X26" s="211" t="s">
        <v>333</v>
      </c>
      <c r="Y26" s="211" t="s">
        <v>333</v>
      </c>
      <c r="Z26" s="211" t="s">
        <v>333</v>
      </c>
    </row>
    <row r="27" spans="1:26" ht="12.4" customHeight="1" x14ac:dyDescent="0.3">
      <c r="A27" s="7"/>
      <c r="B27" s="626"/>
      <c r="C27" s="68" t="s">
        <v>329</v>
      </c>
      <c r="D27" s="627"/>
      <c r="E27" s="564"/>
      <c r="F27" s="23"/>
      <c r="G27" s="211">
        <v>68.697157313013491</v>
      </c>
      <c r="H27" s="211">
        <v>68.676977780389578</v>
      </c>
      <c r="I27" s="211">
        <v>86.638075303725927</v>
      </c>
      <c r="J27" s="211">
        <v>85.632815258881649</v>
      </c>
      <c r="K27" s="211">
        <v>97.940918651094151</v>
      </c>
      <c r="L27" s="211">
        <v>97.121632485490977</v>
      </c>
      <c r="M27" s="211">
        <v>118.20051942227433</v>
      </c>
      <c r="N27" s="211">
        <v>116.12349457950175</v>
      </c>
      <c r="O27" s="23"/>
      <c r="P27" s="211">
        <v>116.12349457950175</v>
      </c>
      <c r="Q27" s="211">
        <v>129.5743879868638</v>
      </c>
      <c r="R27" s="211">
        <v>131.41347519919506</v>
      </c>
      <c r="S27" s="211">
        <v>142.89787628597503</v>
      </c>
      <c r="T27" s="211">
        <v>145.54340038409359</v>
      </c>
      <c r="U27" s="211">
        <v>157.23599869542505</v>
      </c>
      <c r="V27" s="211">
        <v>143.58421753322577</v>
      </c>
      <c r="W27" s="211" t="s">
        <v>333</v>
      </c>
      <c r="X27" s="211" t="s">
        <v>333</v>
      </c>
      <c r="Y27" s="211" t="s">
        <v>333</v>
      </c>
      <c r="Z27" s="211" t="s">
        <v>333</v>
      </c>
    </row>
    <row r="28" spans="1:26" ht="12.4" customHeight="1" x14ac:dyDescent="0.3">
      <c r="A28" s="7"/>
      <c r="B28" s="624" t="s">
        <v>480</v>
      </c>
      <c r="C28" s="68" t="s">
        <v>315</v>
      </c>
      <c r="D28" s="627"/>
      <c r="E28" s="564"/>
      <c r="F28" s="23"/>
      <c r="G28" s="211">
        <v>90.751581677013888</v>
      </c>
      <c r="H28" s="211">
        <v>90.724179330427219</v>
      </c>
      <c r="I28" s="211">
        <v>115.10761401173286</v>
      </c>
      <c r="J28" s="211">
        <v>113.85347761575416</v>
      </c>
      <c r="K28" s="211">
        <v>130.72086516861378</v>
      </c>
      <c r="L28" s="211">
        <v>129.50020713456647</v>
      </c>
      <c r="M28" s="211">
        <v>157.96553067682373</v>
      </c>
      <c r="N28" s="211">
        <v>155.10061463500364</v>
      </c>
      <c r="O28" s="23"/>
      <c r="P28" s="211">
        <v>155.10061463500364</v>
      </c>
      <c r="Q28" s="211">
        <v>173.81966110102195</v>
      </c>
      <c r="R28" s="211">
        <v>176.53610865608502</v>
      </c>
      <c r="S28" s="211">
        <v>192.6703258827352</v>
      </c>
      <c r="T28" s="211">
        <v>196.26249622783303</v>
      </c>
      <c r="U28" s="211">
        <v>212.21613616985917</v>
      </c>
      <c r="V28" s="211">
        <v>192.82556660839967</v>
      </c>
      <c r="W28" s="211" t="s">
        <v>333</v>
      </c>
      <c r="X28" s="211" t="s">
        <v>333</v>
      </c>
      <c r="Y28" s="211" t="s">
        <v>333</v>
      </c>
      <c r="Z28" s="211" t="s">
        <v>333</v>
      </c>
    </row>
    <row r="29" spans="1:26" ht="12.4" customHeight="1" x14ac:dyDescent="0.3">
      <c r="A29" s="7"/>
      <c r="B29" s="625"/>
      <c r="C29" s="68" t="s">
        <v>317</v>
      </c>
      <c r="D29" s="627"/>
      <c r="E29" s="564"/>
      <c r="F29" s="23"/>
      <c r="G29" s="211">
        <v>90.726713861208424</v>
      </c>
      <c r="H29" s="211">
        <v>90.699648717954958</v>
      </c>
      <c r="I29" s="211">
        <v>114.99952994364455</v>
      </c>
      <c r="J29" s="211">
        <v>113.7684169653958</v>
      </c>
      <c r="K29" s="211">
        <v>130.43540208664726</v>
      </c>
      <c r="L29" s="211">
        <v>129.24944666151694</v>
      </c>
      <c r="M29" s="211">
        <v>157.71890509862112</v>
      </c>
      <c r="N29" s="211">
        <v>154.88739331336086</v>
      </c>
      <c r="O29" s="23"/>
      <c r="P29" s="211">
        <v>154.88739331336086</v>
      </c>
      <c r="Q29" s="211">
        <v>173.32745775336986</v>
      </c>
      <c r="R29" s="211">
        <v>176.02949617899671</v>
      </c>
      <c r="S29" s="211">
        <v>192.06243928647606</v>
      </c>
      <c r="T29" s="211">
        <v>195.59367578411286</v>
      </c>
      <c r="U29" s="211">
        <v>211.4118537542615</v>
      </c>
      <c r="V29" s="211">
        <v>192.30704107029561</v>
      </c>
      <c r="W29" s="211" t="s">
        <v>333</v>
      </c>
      <c r="X29" s="211" t="s">
        <v>333</v>
      </c>
      <c r="Y29" s="211" t="s">
        <v>333</v>
      </c>
      <c r="Z29" s="211" t="s">
        <v>333</v>
      </c>
    </row>
    <row r="30" spans="1:26" ht="12.4" customHeight="1" x14ac:dyDescent="0.3">
      <c r="A30" s="7"/>
      <c r="B30" s="625"/>
      <c r="C30" s="68" t="s">
        <v>318</v>
      </c>
      <c r="D30" s="627"/>
      <c r="E30" s="564"/>
      <c r="F30" s="23"/>
      <c r="G30" s="211">
        <v>90.736815527100234</v>
      </c>
      <c r="H30" s="211">
        <v>90.709613408220818</v>
      </c>
      <c r="I30" s="211">
        <v>115.04343692123767</v>
      </c>
      <c r="J30" s="211">
        <v>113.80297101379854</v>
      </c>
      <c r="K30" s="211">
        <v>130.55136651406212</v>
      </c>
      <c r="L30" s="211">
        <v>129.35131370051138</v>
      </c>
      <c r="M30" s="211">
        <v>158.13146094168721</v>
      </c>
      <c r="N30" s="211">
        <v>155.24267863089204</v>
      </c>
      <c r="O30" s="23"/>
      <c r="P30" s="211">
        <v>155.24267863089204</v>
      </c>
      <c r="Q30" s="211">
        <v>173.93458119995154</v>
      </c>
      <c r="R30" s="211">
        <v>176.65446601512321</v>
      </c>
      <c r="S30" s="211">
        <v>192.96197457269477</v>
      </c>
      <c r="T30" s="211">
        <v>196.583200885628</v>
      </c>
      <c r="U30" s="211">
        <v>212.69390638830228</v>
      </c>
      <c r="V30" s="211">
        <v>193.12446024640511</v>
      </c>
      <c r="W30" s="211" t="s">
        <v>333</v>
      </c>
      <c r="X30" s="211" t="s">
        <v>333</v>
      </c>
      <c r="Y30" s="211" t="s">
        <v>333</v>
      </c>
      <c r="Z30" s="211" t="s">
        <v>333</v>
      </c>
    </row>
    <row r="31" spans="1:26" ht="12.4" customHeight="1" x14ac:dyDescent="0.3">
      <c r="A31" s="7"/>
      <c r="B31" s="625"/>
      <c r="C31" s="68" t="s">
        <v>319</v>
      </c>
      <c r="D31" s="627"/>
      <c r="E31" s="564"/>
      <c r="F31" s="23"/>
      <c r="G31" s="211">
        <v>90.750361121481532</v>
      </c>
      <c r="H31" s="211">
        <v>90.722975326243784</v>
      </c>
      <c r="I31" s="211">
        <v>115.10231016971058</v>
      </c>
      <c r="J31" s="211">
        <v>113.84930348025661</v>
      </c>
      <c r="K31" s="211">
        <v>130.70685761070567</v>
      </c>
      <c r="L31" s="211">
        <v>129.48790238282052</v>
      </c>
      <c r="M31" s="211">
        <v>158.28074626311744</v>
      </c>
      <c r="N31" s="211">
        <v>155.3737006602951</v>
      </c>
      <c r="O31" s="23"/>
      <c r="P31" s="211">
        <v>155.3737006602951</v>
      </c>
      <c r="Q31" s="211">
        <v>174.1447126513759</v>
      </c>
      <c r="R31" s="211">
        <v>176.87109289312485</v>
      </c>
      <c r="S31" s="211">
        <v>193.32937027416159</v>
      </c>
      <c r="T31" s="211">
        <v>196.98884896082149</v>
      </c>
      <c r="U31" s="211">
        <v>213.01686204653799</v>
      </c>
      <c r="V31" s="211">
        <v>193.34244222249444</v>
      </c>
      <c r="W31" s="211" t="s">
        <v>333</v>
      </c>
      <c r="X31" s="211" t="s">
        <v>333</v>
      </c>
      <c r="Y31" s="211" t="s">
        <v>333</v>
      </c>
      <c r="Z31" s="211" t="s">
        <v>333</v>
      </c>
    </row>
    <row r="32" spans="1:26" ht="12.4" customHeight="1" x14ac:dyDescent="0.3">
      <c r="A32" s="7"/>
      <c r="B32" s="625"/>
      <c r="C32" s="68" t="s">
        <v>320</v>
      </c>
      <c r="D32" s="627"/>
      <c r="E32" s="564"/>
      <c r="F32" s="23"/>
      <c r="G32" s="211">
        <v>90.728447956652246</v>
      </c>
      <c r="H32" s="211">
        <v>90.70135930003957</v>
      </c>
      <c r="I32" s="211">
        <v>115.00706783297443</v>
      </c>
      <c r="J32" s="211">
        <v>113.77434910812336</v>
      </c>
      <c r="K32" s="211">
        <v>130.45531099905753</v>
      </c>
      <c r="L32" s="211">
        <v>129.26693529650524</v>
      </c>
      <c r="M32" s="211">
        <v>157.85791673557029</v>
      </c>
      <c r="N32" s="211">
        <v>155.00640657171593</v>
      </c>
      <c r="O32" s="23"/>
      <c r="P32" s="211">
        <v>155.00640657171593</v>
      </c>
      <c r="Q32" s="211">
        <v>173.61262961039927</v>
      </c>
      <c r="R32" s="211">
        <v>176.32397650300604</v>
      </c>
      <c r="S32" s="211">
        <v>192.67858728557701</v>
      </c>
      <c r="T32" s="211">
        <v>196.27378762872695</v>
      </c>
      <c r="U32" s="211">
        <v>212.30389974291307</v>
      </c>
      <c r="V32" s="211">
        <v>192.87532967355932</v>
      </c>
      <c r="W32" s="211" t="s">
        <v>333</v>
      </c>
      <c r="X32" s="211" t="s">
        <v>333</v>
      </c>
      <c r="Y32" s="211" t="s">
        <v>333</v>
      </c>
      <c r="Z32" s="211" t="s">
        <v>333</v>
      </c>
    </row>
    <row r="33" spans="1:27" ht="12.4" customHeight="1" x14ac:dyDescent="0.3">
      <c r="A33" s="7"/>
      <c r="B33" s="625"/>
      <c r="C33" s="68" t="s">
        <v>321</v>
      </c>
      <c r="D33" s="627"/>
      <c r="E33" s="564"/>
      <c r="F33" s="23"/>
      <c r="G33" s="211">
        <v>90.736883480754258</v>
      </c>
      <c r="H33" s="211">
        <v>90.709680439957424</v>
      </c>
      <c r="I33" s="211">
        <v>115.04373162743062</v>
      </c>
      <c r="J33" s="211">
        <v>113.80320299324913</v>
      </c>
      <c r="K33" s="211">
        <v>130.55214456197515</v>
      </c>
      <c r="L33" s="211">
        <v>129.35199718556163</v>
      </c>
      <c r="M33" s="211">
        <v>157.60450975626051</v>
      </c>
      <c r="N33" s="211">
        <v>154.79018786656889</v>
      </c>
      <c r="O33" s="23"/>
      <c r="P33" s="211">
        <v>154.79018786656889</v>
      </c>
      <c r="Q33" s="211">
        <v>173.11935670311826</v>
      </c>
      <c r="R33" s="211">
        <v>175.81410249951685</v>
      </c>
      <c r="S33" s="211">
        <v>191.59358239945951</v>
      </c>
      <c r="T33" s="211">
        <v>195.07489064036415</v>
      </c>
      <c r="U33" s="211">
        <v>210.61312231049638</v>
      </c>
      <c r="V33" s="211">
        <v>191.80256233131109</v>
      </c>
      <c r="W33" s="211" t="s">
        <v>333</v>
      </c>
      <c r="X33" s="211" t="s">
        <v>333</v>
      </c>
      <c r="Y33" s="211" t="s">
        <v>333</v>
      </c>
      <c r="Z33" s="211" t="s">
        <v>333</v>
      </c>
    </row>
    <row r="34" spans="1:27" ht="12.4" customHeight="1" x14ac:dyDescent="0.3">
      <c r="A34" s="7"/>
      <c r="B34" s="625"/>
      <c r="C34" s="68" t="s">
        <v>322</v>
      </c>
      <c r="D34" s="627"/>
      <c r="E34" s="564"/>
      <c r="F34" s="23"/>
      <c r="G34" s="211">
        <v>90.74335337588721</v>
      </c>
      <c r="H34" s="211">
        <v>90.716062603793802</v>
      </c>
      <c r="I34" s="211">
        <v>115.07185117237076</v>
      </c>
      <c r="J34" s="211">
        <v>113.82533274703412</v>
      </c>
      <c r="K34" s="211">
        <v>130.62641127650858</v>
      </c>
      <c r="L34" s="211">
        <v>129.41723561952793</v>
      </c>
      <c r="M34" s="211">
        <v>157.96774010569058</v>
      </c>
      <c r="N34" s="211">
        <v>155.10395298345713</v>
      </c>
      <c r="O34" s="23"/>
      <c r="P34" s="211">
        <v>155.10395298345713</v>
      </c>
      <c r="Q34" s="211">
        <v>173.71670798449017</v>
      </c>
      <c r="R34" s="211">
        <v>176.43094440595124</v>
      </c>
      <c r="S34" s="211">
        <v>192.3634826031502</v>
      </c>
      <c r="T34" s="211">
        <v>195.92370881203382</v>
      </c>
      <c r="U34" s="211">
        <v>211.48302337080241</v>
      </c>
      <c r="V34" s="211">
        <v>192.3605809577291</v>
      </c>
      <c r="W34" s="211" t="s">
        <v>333</v>
      </c>
      <c r="X34" s="211" t="s">
        <v>333</v>
      </c>
      <c r="Y34" s="211" t="s">
        <v>333</v>
      </c>
      <c r="Z34" s="211" t="s">
        <v>333</v>
      </c>
    </row>
    <row r="35" spans="1:27" ht="12.4" customHeight="1" x14ac:dyDescent="0.3">
      <c r="A35" s="7"/>
      <c r="B35" s="625"/>
      <c r="C35" s="68" t="s">
        <v>323</v>
      </c>
      <c r="D35" s="627"/>
      <c r="E35" s="564"/>
      <c r="F35" s="23"/>
      <c r="G35" s="211">
        <v>90.723631750057876</v>
      </c>
      <c r="H35" s="211">
        <v>90.696608400053904</v>
      </c>
      <c r="I35" s="211">
        <v>114.98613450044385</v>
      </c>
      <c r="J35" s="211">
        <v>113.75787490250377</v>
      </c>
      <c r="K35" s="211">
        <v>130.40002332693211</v>
      </c>
      <c r="L35" s="211">
        <v>129.21836874100885</v>
      </c>
      <c r="M35" s="211">
        <v>157.80855471070817</v>
      </c>
      <c r="N35" s="211">
        <v>154.96389403726522</v>
      </c>
      <c r="O35" s="23"/>
      <c r="P35" s="211">
        <v>154.96389403726522</v>
      </c>
      <c r="Q35" s="211">
        <v>173.58590637752826</v>
      </c>
      <c r="R35" s="211">
        <v>176.41487604376499</v>
      </c>
      <c r="S35" s="211">
        <v>192.65462641076661</v>
      </c>
      <c r="T35" s="211">
        <v>196.39874296644919</v>
      </c>
      <c r="U35" s="211">
        <v>212.62732936325557</v>
      </c>
      <c r="V35" s="211">
        <v>193.01925644641835</v>
      </c>
      <c r="W35" s="211" t="s">
        <v>333</v>
      </c>
      <c r="X35" s="211" t="s">
        <v>333</v>
      </c>
      <c r="Y35" s="211" t="s">
        <v>333</v>
      </c>
      <c r="Z35" s="211" t="s">
        <v>333</v>
      </c>
    </row>
    <row r="36" spans="1:27" ht="12.4" customHeight="1" x14ac:dyDescent="0.3">
      <c r="A36" s="7"/>
      <c r="B36" s="625"/>
      <c r="C36" s="68" t="s">
        <v>324</v>
      </c>
      <c r="D36" s="627"/>
      <c r="E36" s="564"/>
      <c r="F36" s="23"/>
      <c r="G36" s="211">
        <v>90.734624483278665</v>
      </c>
      <c r="H36" s="211">
        <v>90.70745207323175</v>
      </c>
      <c r="I36" s="211">
        <v>115.03391207587146</v>
      </c>
      <c r="J36" s="211">
        <v>113.7954752341865</v>
      </c>
      <c r="K36" s="211">
        <v>130.52620938114725</v>
      </c>
      <c r="L36" s="211">
        <v>129.32921488012039</v>
      </c>
      <c r="M36" s="211">
        <v>157.83853295208715</v>
      </c>
      <c r="N36" s="211">
        <v>154.99051041563243</v>
      </c>
      <c r="O36" s="23"/>
      <c r="P36" s="211">
        <v>154.99051041563243</v>
      </c>
      <c r="Q36" s="211">
        <v>173.59974195785472</v>
      </c>
      <c r="R36" s="211">
        <v>176.30925093998249</v>
      </c>
      <c r="S36" s="211">
        <v>192.61885201726932</v>
      </c>
      <c r="T36" s="211">
        <v>196.20545600989951</v>
      </c>
      <c r="U36" s="211">
        <v>212.27448965706668</v>
      </c>
      <c r="V36" s="211">
        <v>192.85769695713114</v>
      </c>
      <c r="W36" s="211" t="s">
        <v>333</v>
      </c>
      <c r="X36" s="211" t="s">
        <v>333</v>
      </c>
      <c r="Y36" s="211" t="s">
        <v>333</v>
      </c>
      <c r="Z36" s="211" t="s">
        <v>333</v>
      </c>
    </row>
    <row r="37" spans="1:27" ht="12.4" customHeight="1" x14ac:dyDescent="0.3">
      <c r="A37" s="7"/>
      <c r="B37" s="625"/>
      <c r="C37" s="68" t="s">
        <v>325</v>
      </c>
      <c r="D37" s="627"/>
      <c r="E37" s="564"/>
      <c r="F37" s="23"/>
      <c r="G37" s="211">
        <v>90.730181075528037</v>
      </c>
      <c r="H37" s="211">
        <v>90.703068916991796</v>
      </c>
      <c r="I37" s="211">
        <v>115.01459904250231</v>
      </c>
      <c r="J37" s="211">
        <v>113.78027618233038</v>
      </c>
      <c r="K37" s="211">
        <v>130.47520110883656</v>
      </c>
      <c r="L37" s="211">
        <v>129.28440749528133</v>
      </c>
      <c r="M37" s="211">
        <v>157.56852017289501</v>
      </c>
      <c r="N37" s="211">
        <v>154.75829917163091</v>
      </c>
      <c r="O37" s="23"/>
      <c r="P37" s="211">
        <v>154.75829917163091</v>
      </c>
      <c r="Q37" s="211">
        <v>173.39777489703113</v>
      </c>
      <c r="R37" s="211">
        <v>176.10260963354861</v>
      </c>
      <c r="S37" s="211">
        <v>192.14903722991843</v>
      </c>
      <c r="T37" s="211">
        <v>195.69023135421619</v>
      </c>
      <c r="U37" s="211">
        <v>211.8421788876889</v>
      </c>
      <c r="V37" s="211">
        <v>192.57898891054398</v>
      </c>
      <c r="W37" s="211" t="s">
        <v>333</v>
      </c>
      <c r="X37" s="211" t="s">
        <v>333</v>
      </c>
      <c r="Y37" s="211" t="s">
        <v>333</v>
      </c>
      <c r="Z37" s="211" t="s">
        <v>333</v>
      </c>
    </row>
    <row r="38" spans="1:27" ht="12.4" customHeight="1" x14ac:dyDescent="0.3">
      <c r="A38" s="7"/>
      <c r="B38" s="625"/>
      <c r="C38" s="68" t="s">
        <v>326</v>
      </c>
      <c r="D38" s="627"/>
      <c r="E38" s="564"/>
      <c r="F38" s="23"/>
      <c r="G38" s="211">
        <v>90.711649080189062</v>
      </c>
      <c r="H38" s="211">
        <v>90.684788212576848</v>
      </c>
      <c r="I38" s="211">
        <v>114.93405294123107</v>
      </c>
      <c r="J38" s="211">
        <v>113.71688750244701</v>
      </c>
      <c r="K38" s="211">
        <v>130.26246927437478</v>
      </c>
      <c r="L38" s="211">
        <v>129.09753661147397</v>
      </c>
      <c r="M38" s="211">
        <v>157.47846044537968</v>
      </c>
      <c r="N38" s="211">
        <v>154.679047928388</v>
      </c>
      <c r="O38" s="23"/>
      <c r="P38" s="211">
        <v>154.679047928388</v>
      </c>
      <c r="Q38" s="211">
        <v>173.36775405516806</v>
      </c>
      <c r="R38" s="211">
        <v>176.07213724417778</v>
      </c>
      <c r="S38" s="211">
        <v>192.20968773939543</v>
      </c>
      <c r="T38" s="211">
        <v>195.75698676776753</v>
      </c>
      <c r="U38" s="211">
        <v>211.79858031810983</v>
      </c>
      <c r="V38" s="211">
        <v>192.54739145709317</v>
      </c>
      <c r="W38" s="211" t="s">
        <v>333</v>
      </c>
      <c r="X38" s="211" t="s">
        <v>333</v>
      </c>
      <c r="Y38" s="211" t="s">
        <v>333</v>
      </c>
      <c r="Z38" s="211" t="s">
        <v>333</v>
      </c>
    </row>
    <row r="39" spans="1:27" ht="12.4" customHeight="1" x14ac:dyDescent="0.3">
      <c r="A39" s="7"/>
      <c r="B39" s="625"/>
      <c r="C39" s="68" t="s">
        <v>327</v>
      </c>
      <c r="D39" s="627"/>
      <c r="E39" s="564"/>
      <c r="F39" s="23"/>
      <c r="G39" s="211">
        <v>90.751652555142144</v>
      </c>
      <c r="H39" s="211">
        <v>90.724249248299543</v>
      </c>
      <c r="I39" s="211">
        <v>115.1079232040385</v>
      </c>
      <c r="J39" s="211">
        <v>113.85372085823585</v>
      </c>
      <c r="K39" s="211">
        <v>130.7216823220852</v>
      </c>
      <c r="L39" s="211">
        <v>129.50092491246821</v>
      </c>
      <c r="M39" s="211">
        <v>157.86439776708593</v>
      </c>
      <c r="N39" s="211">
        <v>155.01443656137283</v>
      </c>
      <c r="O39" s="23"/>
      <c r="P39" s="211">
        <v>155.01443656137283</v>
      </c>
      <c r="Q39" s="211">
        <v>173.57723921240435</v>
      </c>
      <c r="R39" s="211">
        <v>176.28629976412483</v>
      </c>
      <c r="S39" s="211">
        <v>192.60917518233839</v>
      </c>
      <c r="T39" s="211">
        <v>196.19546781397705</v>
      </c>
      <c r="U39" s="211">
        <v>211.8937652097587</v>
      </c>
      <c r="V39" s="211">
        <v>192.62541957987301</v>
      </c>
      <c r="W39" s="211" t="s">
        <v>333</v>
      </c>
      <c r="X39" s="211" t="s">
        <v>333</v>
      </c>
      <c r="Y39" s="211" t="s">
        <v>333</v>
      </c>
      <c r="Z39" s="211" t="s">
        <v>333</v>
      </c>
    </row>
    <row r="40" spans="1:27" ht="12.4" customHeight="1" x14ac:dyDescent="0.3">
      <c r="A40" s="7"/>
      <c r="B40" s="625"/>
      <c r="C40" s="68" t="s">
        <v>328</v>
      </c>
      <c r="D40" s="627"/>
      <c r="E40" s="564"/>
      <c r="F40" s="23"/>
      <c r="G40" s="211">
        <v>90.743767877733276</v>
      </c>
      <c r="H40" s="211">
        <v>90.716471485904876</v>
      </c>
      <c r="I40" s="211">
        <v>115.07365387112203</v>
      </c>
      <c r="J40" s="211">
        <v>113.82675135822539</v>
      </c>
      <c r="K40" s="211">
        <v>130.63117296082316</v>
      </c>
      <c r="L40" s="211">
        <v>129.42141840739069</v>
      </c>
      <c r="M40" s="211">
        <v>157.86827671001086</v>
      </c>
      <c r="N40" s="211">
        <v>155.01946932769266</v>
      </c>
      <c r="O40" s="23"/>
      <c r="P40" s="211">
        <v>155.01946932769266</v>
      </c>
      <c r="Q40" s="211">
        <v>173.59214240470072</v>
      </c>
      <c r="R40" s="211">
        <v>176.30089342243804</v>
      </c>
      <c r="S40" s="211">
        <v>192.25076802781953</v>
      </c>
      <c r="T40" s="211">
        <v>195.79660611924118</v>
      </c>
      <c r="U40" s="211">
        <v>211.82699369836109</v>
      </c>
      <c r="V40" s="211">
        <v>192.58684896626545</v>
      </c>
      <c r="W40" s="211" t="s">
        <v>333</v>
      </c>
      <c r="X40" s="211" t="s">
        <v>333</v>
      </c>
      <c r="Y40" s="211" t="s">
        <v>333</v>
      </c>
      <c r="Z40" s="211" t="s">
        <v>333</v>
      </c>
    </row>
    <row r="41" spans="1:27" ht="12.4" customHeight="1" x14ac:dyDescent="0.3">
      <c r="A41" s="7"/>
      <c r="B41" s="626"/>
      <c r="C41" s="68" t="s">
        <v>329</v>
      </c>
      <c r="D41" s="627"/>
      <c r="E41" s="564"/>
      <c r="F41" s="23"/>
      <c r="G41" s="211">
        <v>90.747247800818172</v>
      </c>
      <c r="H41" s="211">
        <v>90.719904220854062</v>
      </c>
      <c r="I41" s="211">
        <v>115.08877749988251</v>
      </c>
      <c r="J41" s="211">
        <v>113.83865354410425</v>
      </c>
      <c r="K41" s="211">
        <v>130.671115666291</v>
      </c>
      <c r="L41" s="211">
        <v>129.4565054808383</v>
      </c>
      <c r="M41" s="211">
        <v>157.69282082388395</v>
      </c>
      <c r="N41" s="211">
        <v>154.86881771839742</v>
      </c>
      <c r="O41" s="23"/>
      <c r="P41" s="211">
        <v>154.86881771839742</v>
      </c>
      <c r="Q41" s="211">
        <v>173.08893650573484</v>
      </c>
      <c r="R41" s="211">
        <v>175.65750397556974</v>
      </c>
      <c r="S41" s="211">
        <v>191.13834532083396</v>
      </c>
      <c r="T41" s="211">
        <v>194.9534118206069</v>
      </c>
      <c r="U41" s="211">
        <v>210.59610761847347</v>
      </c>
      <c r="V41" s="211">
        <v>192.01880715168886</v>
      </c>
      <c r="W41" s="211" t="s">
        <v>333</v>
      </c>
      <c r="X41" s="211" t="s">
        <v>333</v>
      </c>
      <c r="Y41" s="211" t="s">
        <v>333</v>
      </c>
      <c r="Z41" s="211" t="s">
        <v>333</v>
      </c>
    </row>
    <row r="42" spans="1:27" ht="12.4" customHeight="1" x14ac:dyDescent="0.3">
      <c r="A42" s="7"/>
      <c r="B42" s="69" t="s">
        <v>33</v>
      </c>
      <c r="C42" s="272"/>
      <c r="D42" s="627"/>
      <c r="E42" s="564"/>
      <c r="F42" s="23"/>
      <c r="G42" s="211">
        <v>21.926269106402124</v>
      </c>
      <c r="H42" s="211">
        <v>21.926269106402124</v>
      </c>
      <c r="I42" s="211">
        <v>22.64764819235609</v>
      </c>
      <c r="J42" s="211">
        <v>22.505107470829557</v>
      </c>
      <c r="K42" s="211">
        <v>19.106297226763825</v>
      </c>
      <c r="L42" s="211">
        <v>19.106297226763825</v>
      </c>
      <c r="M42" s="211">
        <v>20.852393125569616</v>
      </c>
      <c r="N42" s="211">
        <v>20.849370287873604</v>
      </c>
      <c r="O42" s="23"/>
      <c r="P42" s="211">
        <v>20.849370287873604</v>
      </c>
      <c r="Q42" s="211">
        <v>21.503193401206047</v>
      </c>
      <c r="R42" s="211">
        <v>21.819481548965161</v>
      </c>
      <c r="S42" s="211">
        <v>25.256715910577427</v>
      </c>
      <c r="T42" s="211">
        <v>24.167303215101221</v>
      </c>
      <c r="U42" s="211">
        <v>23.962512789411701</v>
      </c>
      <c r="V42" s="211">
        <v>23.858648398084732</v>
      </c>
      <c r="W42" s="211" t="s">
        <v>333</v>
      </c>
      <c r="X42" s="211" t="s">
        <v>333</v>
      </c>
      <c r="Y42" s="211" t="s">
        <v>333</v>
      </c>
      <c r="Z42" s="211" t="s">
        <v>333</v>
      </c>
    </row>
    <row r="43" spans="1:27" ht="12.4" x14ac:dyDescent="0.3">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4" x14ac:dyDescent="0.3">
      <c r="B44" s="11" t="s">
        <v>490</v>
      </c>
    </row>
    <row r="45" spans="1:27" s="7" customFormat="1" ht="12.4" x14ac:dyDescent="0.3">
      <c r="B45" s="9"/>
      <c r="C45" s="9"/>
    </row>
    <row r="46" spans="1:27" s="1" customFormat="1" ht="12.4" x14ac:dyDescent="0.3">
      <c r="A46" s="7"/>
      <c r="B46" s="620" t="s">
        <v>370</v>
      </c>
      <c r="C46" s="635" t="s">
        <v>365</v>
      </c>
      <c r="D46" s="622" t="s">
        <v>4</v>
      </c>
      <c r="E46" s="633"/>
      <c r="F46" s="12"/>
      <c r="G46" s="570" t="s">
        <v>482</v>
      </c>
      <c r="H46" s="571"/>
      <c r="I46" s="571"/>
      <c r="J46" s="571"/>
      <c r="K46" s="571"/>
      <c r="L46" s="571"/>
      <c r="M46" s="571"/>
      <c r="N46" s="572"/>
      <c r="O46" s="51"/>
      <c r="P46" s="552" t="s">
        <v>474</v>
      </c>
      <c r="Q46" s="555"/>
      <c r="R46" s="555"/>
      <c r="S46" s="555"/>
      <c r="T46" s="555"/>
      <c r="U46" s="555"/>
      <c r="V46" s="555"/>
      <c r="W46" s="555"/>
      <c r="X46" s="555"/>
      <c r="Y46" s="555"/>
      <c r="Z46" s="556"/>
    </row>
    <row r="47" spans="1:27" s="1" customFormat="1" ht="12.4" customHeight="1" x14ac:dyDescent="0.3">
      <c r="A47" s="7"/>
      <c r="B47" s="620"/>
      <c r="C47" s="636"/>
      <c r="D47" s="622"/>
      <c r="E47" s="634"/>
      <c r="F47" s="12"/>
      <c r="G47" s="527" t="s">
        <v>461</v>
      </c>
      <c r="H47" s="528"/>
      <c r="I47" s="528"/>
      <c r="J47" s="528"/>
      <c r="K47" s="528"/>
      <c r="L47" s="528"/>
      <c r="M47" s="528"/>
      <c r="N47" s="529"/>
      <c r="O47" s="51"/>
      <c r="P47" s="557" t="s">
        <v>475</v>
      </c>
      <c r="Q47" s="558"/>
      <c r="R47" s="558"/>
      <c r="S47" s="558"/>
      <c r="T47" s="558"/>
      <c r="U47" s="558"/>
      <c r="V47" s="558"/>
      <c r="W47" s="558"/>
      <c r="X47" s="558"/>
      <c r="Y47" s="558"/>
      <c r="Z47" s="559"/>
    </row>
    <row r="48" spans="1:27" s="1" customFormat="1" ht="22.5" customHeight="1" x14ac:dyDescent="0.3">
      <c r="A48" s="7"/>
      <c r="B48" s="620"/>
      <c r="C48" s="636"/>
      <c r="D48" s="622"/>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row>
    <row r="49" spans="1:26" s="2" customFormat="1" ht="12.4" customHeight="1" x14ac:dyDescent="0.3">
      <c r="A49" s="9"/>
      <c r="B49" s="620"/>
      <c r="C49" s="636"/>
      <c r="D49" s="622"/>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3">
      <c r="A50" s="9"/>
      <c r="B50" s="620"/>
      <c r="C50" s="637"/>
      <c r="D50" s="622"/>
      <c r="E50" s="235"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3">
      <c r="A51" s="7"/>
      <c r="B51" s="628" t="s">
        <v>479</v>
      </c>
      <c r="C51" s="273" t="s">
        <v>354</v>
      </c>
      <c r="D51" s="109" t="s">
        <v>332</v>
      </c>
      <c r="E51" s="629"/>
      <c r="F51" s="23"/>
      <c r="G51" s="324">
        <v>12.858367999999999</v>
      </c>
      <c r="H51" s="324">
        <v>12.855699999999999</v>
      </c>
      <c r="I51" s="324">
        <v>15.581108399999998</v>
      </c>
      <c r="J51" s="324">
        <v>15.57996</v>
      </c>
      <c r="K51" s="324">
        <v>18.640526740000002</v>
      </c>
      <c r="L51" s="324">
        <v>18.642219999999998</v>
      </c>
      <c r="M51" s="324">
        <v>22.102678517046183</v>
      </c>
      <c r="N51" s="324">
        <v>22.098960000000002</v>
      </c>
      <c r="O51" s="23"/>
      <c r="P51" s="324">
        <v>22.098960000000002</v>
      </c>
      <c r="Q51" s="324">
        <v>23.644631305063015</v>
      </c>
      <c r="R51" s="324">
        <v>23.60952</v>
      </c>
      <c r="S51" s="324">
        <v>23.652418974429146</v>
      </c>
      <c r="T51" s="324">
        <v>23.573549999999997</v>
      </c>
      <c r="U51" s="324">
        <v>24.983646662697712</v>
      </c>
      <c r="V51" s="324">
        <v>24.993599999999997</v>
      </c>
      <c r="W51" s="324" t="s">
        <v>333</v>
      </c>
      <c r="X51" s="324" t="s">
        <v>333</v>
      </c>
      <c r="Y51" s="324" t="s">
        <v>333</v>
      </c>
      <c r="Z51" s="324" t="s">
        <v>333</v>
      </c>
    </row>
    <row r="52" spans="1:26" ht="12.4" x14ac:dyDescent="0.3">
      <c r="A52" s="7"/>
      <c r="B52" s="628"/>
      <c r="C52" s="273" t="s">
        <v>366</v>
      </c>
      <c r="D52" s="109" t="s">
        <v>332</v>
      </c>
      <c r="E52" s="630"/>
      <c r="F52" s="23"/>
      <c r="G52" s="324">
        <v>4.3442548025679609E-2</v>
      </c>
      <c r="H52" s="324">
        <v>4.3442548025679609E-2</v>
      </c>
      <c r="I52" s="324">
        <v>0.96978867277261516</v>
      </c>
      <c r="J52" s="324">
        <v>0.67245495462808413</v>
      </c>
      <c r="K52" s="324">
        <v>2.8916855216471267</v>
      </c>
      <c r="L52" s="324">
        <v>2.5284028849665261</v>
      </c>
      <c r="M52" s="324">
        <v>4.8834791525485119</v>
      </c>
      <c r="N52" s="324">
        <v>4.1848322466051471</v>
      </c>
      <c r="O52" s="23"/>
      <c r="P52" s="324">
        <v>4.1848322466051471</v>
      </c>
      <c r="Q52" s="324">
        <v>6.3120862770898354</v>
      </c>
      <c r="R52" s="324">
        <v>6.5175107295886958</v>
      </c>
      <c r="S52" s="324">
        <v>9.3464644717565779</v>
      </c>
      <c r="T52" s="324">
        <v>10.310111962041219</v>
      </c>
      <c r="U52" s="324">
        <v>12.005011971352094</v>
      </c>
      <c r="V52" s="324">
        <v>7.6221845727000952</v>
      </c>
      <c r="W52" s="324" t="s">
        <v>333</v>
      </c>
      <c r="X52" s="324" t="s">
        <v>333</v>
      </c>
      <c r="Y52" s="324" t="s">
        <v>333</v>
      </c>
      <c r="Z52" s="324" t="s">
        <v>333</v>
      </c>
    </row>
    <row r="53" spans="1:26" ht="12.4" x14ac:dyDescent="0.3">
      <c r="A53" s="7"/>
      <c r="B53" s="628"/>
      <c r="C53" s="273" t="s">
        <v>367</v>
      </c>
      <c r="D53" s="109" t="s">
        <v>332</v>
      </c>
      <c r="E53" s="630"/>
      <c r="F53" s="23"/>
      <c r="G53" s="324">
        <v>3.1029774792790059</v>
      </c>
      <c r="H53" s="324">
        <v>3.1029774792790059</v>
      </c>
      <c r="I53" s="324">
        <v>5.1727215521988335</v>
      </c>
      <c r="J53" s="324">
        <v>5.1727215521988335</v>
      </c>
      <c r="K53" s="324">
        <v>4.5823442285238185</v>
      </c>
      <c r="L53" s="324">
        <v>4.6868844010376698</v>
      </c>
      <c r="M53" s="324">
        <v>5.3125820560931691</v>
      </c>
      <c r="N53" s="324">
        <v>5.3125820560931691</v>
      </c>
      <c r="O53" s="23"/>
      <c r="P53" s="324">
        <v>5.3125820560931691</v>
      </c>
      <c r="Q53" s="324">
        <v>5.8835962363334122</v>
      </c>
      <c r="R53" s="324">
        <v>6.1125706929592383</v>
      </c>
      <c r="S53" s="324">
        <v>6.209419523851972</v>
      </c>
      <c r="T53" s="324">
        <v>6.209419523851972</v>
      </c>
      <c r="U53" s="324">
        <v>6.8501864450773278</v>
      </c>
      <c r="V53" s="324">
        <v>6.8480043107034856</v>
      </c>
      <c r="W53" s="324" t="s">
        <v>333</v>
      </c>
      <c r="X53" s="324" t="s">
        <v>333</v>
      </c>
      <c r="Y53" s="324" t="s">
        <v>333</v>
      </c>
      <c r="Z53" s="324" t="s">
        <v>333</v>
      </c>
    </row>
    <row r="54" spans="1:26" ht="15" customHeight="1" x14ac:dyDescent="0.3">
      <c r="A54" s="7"/>
      <c r="B54" s="628"/>
      <c r="C54" s="273" t="s">
        <v>356</v>
      </c>
      <c r="D54" s="109" t="s">
        <v>332</v>
      </c>
      <c r="E54" s="630"/>
      <c r="F54" s="23"/>
      <c r="G54" s="324">
        <v>3.800644849537282</v>
      </c>
      <c r="H54" s="324">
        <v>3.800644849537282</v>
      </c>
      <c r="I54" s="324">
        <v>3.840542773328024</v>
      </c>
      <c r="J54" s="324">
        <v>3.8063877486640387</v>
      </c>
      <c r="K54" s="324">
        <v>3.0414069526975425</v>
      </c>
      <c r="L54" s="324">
        <v>3.0414069526975425</v>
      </c>
      <c r="M54" s="324">
        <v>3.3175524355353234</v>
      </c>
      <c r="N54" s="324">
        <v>3.3378759371842848</v>
      </c>
      <c r="O54" s="23"/>
      <c r="P54" s="324">
        <v>3.3378759371842848</v>
      </c>
      <c r="Q54" s="324">
        <v>3.458686192546887</v>
      </c>
      <c r="R54" s="324">
        <v>3.7058915530784011</v>
      </c>
      <c r="S54" s="324">
        <v>4.5347994584924356</v>
      </c>
      <c r="T54" s="324">
        <v>4.5210234547962456</v>
      </c>
      <c r="U54" s="324">
        <v>4.4511581333846166</v>
      </c>
      <c r="V54" s="324">
        <v>4.3254615450700591</v>
      </c>
      <c r="W54" s="324" t="s">
        <v>333</v>
      </c>
      <c r="X54" s="324" t="s">
        <v>333</v>
      </c>
      <c r="Y54" s="324" t="s">
        <v>333</v>
      </c>
      <c r="Z54" s="324" t="s">
        <v>333</v>
      </c>
    </row>
    <row r="55" spans="1:26" ht="12.4" x14ac:dyDescent="0.3">
      <c r="A55" s="7"/>
      <c r="B55" s="628"/>
      <c r="C55" s="273" t="s">
        <v>357</v>
      </c>
      <c r="D55" s="109" t="s">
        <v>368</v>
      </c>
      <c r="E55" s="630"/>
      <c r="F55" s="23"/>
      <c r="G55" s="324">
        <v>6.5567588596821027</v>
      </c>
      <c r="H55" s="324">
        <v>6.5567588596821027</v>
      </c>
      <c r="I55" s="324">
        <v>6.6197359495950758</v>
      </c>
      <c r="J55" s="324">
        <v>6.6197359495950758</v>
      </c>
      <c r="K55" s="324">
        <v>6.6995028867368616</v>
      </c>
      <c r="L55" s="324">
        <v>6.6995028867368616</v>
      </c>
      <c r="M55" s="324">
        <v>7.1131218301273513</v>
      </c>
      <c r="N55" s="324">
        <v>7.1131218301273513</v>
      </c>
      <c r="O55" s="23"/>
      <c r="P55" s="324">
        <v>7.1131218301273513</v>
      </c>
      <c r="Q55" s="324">
        <v>7.2804579515147188</v>
      </c>
      <c r="R55" s="324">
        <v>7.1935840895118579</v>
      </c>
      <c r="S55" s="324">
        <v>7.3593999937099728</v>
      </c>
      <c r="T55" s="324">
        <v>7.0492243060839304</v>
      </c>
      <c r="U55" s="324">
        <v>7.1089669218364691</v>
      </c>
      <c r="V55" s="324">
        <v>6.9829560851947949</v>
      </c>
      <c r="W55" s="324" t="s">
        <v>333</v>
      </c>
      <c r="X55" s="324" t="s">
        <v>333</v>
      </c>
      <c r="Y55" s="324" t="s">
        <v>333</v>
      </c>
      <c r="Z55" s="324" t="s">
        <v>333</v>
      </c>
    </row>
    <row r="56" spans="1:26" ht="12.4" x14ac:dyDescent="0.3">
      <c r="A56" s="7"/>
      <c r="B56" s="628"/>
      <c r="C56" s="273" t="s">
        <v>369</v>
      </c>
      <c r="D56" s="109" t="s">
        <v>332</v>
      </c>
      <c r="E56" s="630"/>
      <c r="F56" s="23"/>
      <c r="G56" s="324">
        <v>0.23787266062646714</v>
      </c>
      <c r="H56" s="324">
        <v>0.23405804107669168</v>
      </c>
      <c r="I56" s="324">
        <v>0.23967543406253228</v>
      </c>
      <c r="J56" s="324">
        <v>0.25005905270741374</v>
      </c>
      <c r="K56" s="324">
        <v>0.25456011565614728</v>
      </c>
      <c r="L56" s="324">
        <v>0.24991850328092774</v>
      </c>
      <c r="M56" s="324">
        <v>0.25930699580357647</v>
      </c>
      <c r="N56" s="324">
        <v>0.26500879895363916</v>
      </c>
      <c r="O56" s="23"/>
      <c r="P56" s="324">
        <v>0.26500879895363916</v>
      </c>
      <c r="Q56" s="324">
        <v>0.27408717862375309</v>
      </c>
      <c r="R56" s="324">
        <v>0.2839334741516375</v>
      </c>
      <c r="S56" s="324">
        <v>0.29248246799623245</v>
      </c>
      <c r="T56" s="324">
        <v>0.3295656989188761</v>
      </c>
      <c r="U56" s="324">
        <v>0.46926337075289293</v>
      </c>
      <c r="V56" s="324">
        <v>0.43719761103565702</v>
      </c>
      <c r="W56" s="324" t="s">
        <v>333</v>
      </c>
      <c r="X56" s="324" t="s">
        <v>333</v>
      </c>
      <c r="Y56" s="324" t="s">
        <v>333</v>
      </c>
      <c r="Z56" s="324" t="s">
        <v>333</v>
      </c>
    </row>
    <row r="57" spans="1:26" ht="12.4" x14ac:dyDescent="0.3">
      <c r="A57" s="7"/>
      <c r="B57" s="624" t="s">
        <v>480</v>
      </c>
      <c r="C57" s="273" t="s">
        <v>354</v>
      </c>
      <c r="D57" s="109" t="s">
        <v>332</v>
      </c>
      <c r="E57" s="630"/>
      <c r="F57" s="23"/>
      <c r="G57" s="324">
        <v>12.858367999999999</v>
      </c>
      <c r="H57" s="324">
        <v>12.855699999999999</v>
      </c>
      <c r="I57" s="324">
        <v>15.581108399999998</v>
      </c>
      <c r="J57" s="324">
        <v>15.57996</v>
      </c>
      <c r="K57" s="324">
        <v>18.640526740000002</v>
      </c>
      <c r="L57" s="324">
        <v>18.642219999999998</v>
      </c>
      <c r="M57" s="324">
        <v>22.102678517046183</v>
      </c>
      <c r="N57" s="324">
        <v>22.098960000000002</v>
      </c>
      <c r="O57" s="23"/>
      <c r="P57" s="324">
        <v>22.098960000000002</v>
      </c>
      <c r="Q57" s="324">
        <v>23.644631305063015</v>
      </c>
      <c r="R57" s="324">
        <v>23.60952</v>
      </c>
      <c r="S57" s="324">
        <v>23.652418974429146</v>
      </c>
      <c r="T57" s="324">
        <v>23.573549999999997</v>
      </c>
      <c r="U57" s="324">
        <v>24.983646662697712</v>
      </c>
      <c r="V57" s="324">
        <v>24.993599999999997</v>
      </c>
      <c r="W57" s="324" t="s">
        <v>333</v>
      </c>
      <c r="X57" s="324" t="s">
        <v>333</v>
      </c>
      <c r="Y57" s="324" t="s">
        <v>333</v>
      </c>
      <c r="Z57" s="324" t="s">
        <v>333</v>
      </c>
    </row>
    <row r="58" spans="1:26" ht="12.4" x14ac:dyDescent="0.3">
      <c r="A58" s="7"/>
      <c r="B58" s="625"/>
      <c r="C58" s="273" t="s">
        <v>366</v>
      </c>
      <c r="D58" s="109" t="s">
        <v>332</v>
      </c>
      <c r="E58" s="630"/>
      <c r="F58" s="23"/>
      <c r="G58" s="324">
        <v>4.3381002958907781E-2</v>
      </c>
      <c r="H58" s="324">
        <v>4.3381002958907781E-2</v>
      </c>
      <c r="I58" s="324">
        <v>0.98157948905592829</v>
      </c>
      <c r="J58" s="324">
        <v>0.71114201233814356</v>
      </c>
      <c r="K58" s="324">
        <v>2.9703641107299714</v>
      </c>
      <c r="L58" s="324">
        <v>2.5830032945293757</v>
      </c>
      <c r="M58" s="324">
        <v>4.8936529865816238</v>
      </c>
      <c r="N58" s="324">
        <v>4.1936845267324578</v>
      </c>
      <c r="O58" s="23"/>
      <c r="P58" s="324">
        <v>4.1936845267324578</v>
      </c>
      <c r="Q58" s="324">
        <v>6.3305249020099268</v>
      </c>
      <c r="R58" s="324">
        <v>6.5452149329570641</v>
      </c>
      <c r="S58" s="324">
        <v>9.363356434397236</v>
      </c>
      <c r="T58" s="324">
        <v>10.350111968425043</v>
      </c>
      <c r="U58" s="324">
        <v>12.006193135743686</v>
      </c>
      <c r="V58" s="324">
        <v>7.5989505891540814</v>
      </c>
      <c r="W58" s="324" t="s">
        <v>333</v>
      </c>
      <c r="X58" s="324" t="s">
        <v>333</v>
      </c>
      <c r="Y58" s="324" t="s">
        <v>333</v>
      </c>
      <c r="Z58" s="324" t="s">
        <v>333</v>
      </c>
    </row>
    <row r="59" spans="1:26" ht="12.4" x14ac:dyDescent="0.3">
      <c r="A59" s="7"/>
      <c r="B59" s="625"/>
      <c r="C59" s="273" t="s">
        <v>367</v>
      </c>
      <c r="D59" s="109" t="s">
        <v>332</v>
      </c>
      <c r="E59" s="630"/>
      <c r="F59" s="23"/>
      <c r="G59" s="324">
        <v>3.1029774792790059</v>
      </c>
      <c r="H59" s="324">
        <v>3.1029774792790059</v>
      </c>
      <c r="I59" s="324">
        <v>5.1727215521988335</v>
      </c>
      <c r="J59" s="324">
        <v>5.1727215521988335</v>
      </c>
      <c r="K59" s="324">
        <v>4.5823442285238185</v>
      </c>
      <c r="L59" s="324">
        <v>4.6868844010376698</v>
      </c>
      <c r="M59" s="324">
        <v>5.3125820560931691</v>
      </c>
      <c r="N59" s="324">
        <v>5.3125820560931691</v>
      </c>
      <c r="O59" s="23"/>
      <c r="P59" s="324">
        <v>5.3125820560931691</v>
      </c>
      <c r="Q59" s="324">
        <v>5.8835962363334122</v>
      </c>
      <c r="R59" s="324">
        <v>6.1125706929592383</v>
      </c>
      <c r="S59" s="324">
        <v>6.209419523851972</v>
      </c>
      <c r="T59" s="324">
        <v>6.209419523851972</v>
      </c>
      <c r="U59" s="324">
        <v>6.8501864450773278</v>
      </c>
      <c r="V59" s="324">
        <v>6.8480043107034856</v>
      </c>
      <c r="W59" s="324" t="s">
        <v>333</v>
      </c>
      <c r="X59" s="324" t="s">
        <v>333</v>
      </c>
      <c r="Y59" s="324" t="s">
        <v>333</v>
      </c>
      <c r="Z59" s="324" t="s">
        <v>333</v>
      </c>
    </row>
    <row r="60" spans="1:26" ht="12.4" x14ac:dyDescent="0.3">
      <c r="A60" s="7"/>
      <c r="B60" s="625"/>
      <c r="C60" s="273" t="s">
        <v>356</v>
      </c>
      <c r="D60" s="109" t="s">
        <v>332</v>
      </c>
      <c r="E60" s="630"/>
      <c r="F60" s="23"/>
      <c r="G60" s="324">
        <v>3.800644849537282</v>
      </c>
      <c r="H60" s="324">
        <v>3.800644849537282</v>
      </c>
      <c r="I60" s="324">
        <v>3.840542773328024</v>
      </c>
      <c r="J60" s="324">
        <v>3.8063877486640387</v>
      </c>
      <c r="K60" s="324">
        <v>3.0414069526975425</v>
      </c>
      <c r="L60" s="324">
        <v>3.0414069526975425</v>
      </c>
      <c r="M60" s="324">
        <v>3.3175524355353234</v>
      </c>
      <c r="N60" s="324">
        <v>3.3378759371842848</v>
      </c>
      <c r="O60" s="23"/>
      <c r="P60" s="324">
        <v>3.3378759371842848</v>
      </c>
      <c r="Q60" s="324">
        <v>3.458686192546887</v>
      </c>
      <c r="R60" s="324">
        <v>3.7058915530784011</v>
      </c>
      <c r="S60" s="324">
        <v>4.5347994584924356</v>
      </c>
      <c r="T60" s="324">
        <v>4.5210234547962456</v>
      </c>
      <c r="U60" s="324">
        <v>4.4511581333846166</v>
      </c>
      <c r="V60" s="324">
        <v>4.3254615450700591</v>
      </c>
      <c r="W60" s="324" t="s">
        <v>333</v>
      </c>
      <c r="X60" s="324" t="s">
        <v>333</v>
      </c>
      <c r="Y60" s="324" t="s">
        <v>333</v>
      </c>
      <c r="Z60" s="324" t="s">
        <v>333</v>
      </c>
    </row>
    <row r="61" spans="1:26" ht="12.4" x14ac:dyDescent="0.3">
      <c r="A61" s="7"/>
      <c r="B61" s="625"/>
      <c r="C61" s="273" t="s">
        <v>357</v>
      </c>
      <c r="D61" s="109" t="s">
        <v>368</v>
      </c>
      <c r="E61" s="630"/>
      <c r="F61" s="23"/>
      <c r="G61" s="324">
        <v>6.5567588596821027</v>
      </c>
      <c r="H61" s="324">
        <v>6.5567588596821027</v>
      </c>
      <c r="I61" s="324">
        <v>6.6197359495950758</v>
      </c>
      <c r="J61" s="324">
        <v>6.6197359495950758</v>
      </c>
      <c r="K61" s="324">
        <v>6.6995028867368616</v>
      </c>
      <c r="L61" s="324">
        <v>6.6995028867368616</v>
      </c>
      <c r="M61" s="324">
        <v>7.1131218301273513</v>
      </c>
      <c r="N61" s="324">
        <v>7.1131218301273513</v>
      </c>
      <c r="O61" s="23"/>
      <c r="P61" s="324">
        <v>7.1131218301273513</v>
      </c>
      <c r="Q61" s="324">
        <v>7.2804579515147188</v>
      </c>
      <c r="R61" s="324">
        <v>7.1935840895118579</v>
      </c>
      <c r="S61" s="324">
        <v>7.3593999937099728</v>
      </c>
      <c r="T61" s="324">
        <v>7.0492243060839304</v>
      </c>
      <c r="U61" s="324">
        <v>7.1089669218364691</v>
      </c>
      <c r="V61" s="324">
        <v>6.9829560851947949</v>
      </c>
      <c r="W61" s="324" t="s">
        <v>333</v>
      </c>
      <c r="X61" s="324" t="s">
        <v>333</v>
      </c>
      <c r="Y61" s="324" t="s">
        <v>333</v>
      </c>
      <c r="Z61" s="324" t="s">
        <v>333</v>
      </c>
    </row>
    <row r="62" spans="1:26" ht="12.4" x14ac:dyDescent="0.3">
      <c r="A62" s="7"/>
      <c r="B62" s="625"/>
      <c r="C62" s="273" t="s">
        <v>369</v>
      </c>
      <c r="D62" s="109" t="s">
        <v>332</v>
      </c>
      <c r="E62" s="630"/>
      <c r="F62" s="23"/>
      <c r="G62" s="324">
        <v>0.23752471562779204</v>
      </c>
      <c r="H62" s="324">
        <v>0.23371567586087477</v>
      </c>
      <c r="I62" s="324">
        <v>0.23932485208153578</v>
      </c>
      <c r="J62" s="324">
        <v>0.24969328222948742</v>
      </c>
      <c r="K62" s="324">
        <v>0.25418776130961818</v>
      </c>
      <c r="L62" s="324">
        <v>0.24955293838976308</v>
      </c>
      <c r="M62" s="324">
        <v>0.25895352069674143</v>
      </c>
      <c r="N62" s="324">
        <v>0.26464755141678786</v>
      </c>
      <c r="O62" s="23"/>
      <c r="P62" s="324">
        <v>0.26464755141678786</v>
      </c>
      <c r="Q62" s="324">
        <v>0.27368706290633843</v>
      </c>
      <c r="R62" s="324">
        <v>0.2834963741046907</v>
      </c>
      <c r="S62" s="324">
        <v>0.29202353945261356</v>
      </c>
      <c r="T62" s="324">
        <v>0.32903062276522305</v>
      </c>
      <c r="U62" s="324">
        <v>0.46855561680713737</v>
      </c>
      <c r="V62" s="324">
        <v>0.43655170790368708</v>
      </c>
      <c r="W62" s="324" t="s">
        <v>333</v>
      </c>
      <c r="X62" s="324" t="s">
        <v>333</v>
      </c>
      <c r="Y62" s="324" t="s">
        <v>333</v>
      </c>
      <c r="Z62" s="324" t="s">
        <v>333</v>
      </c>
    </row>
    <row r="63" spans="1:26" ht="12.4" x14ac:dyDescent="0.3">
      <c r="A63" s="7"/>
      <c r="B63" s="627" t="s">
        <v>33</v>
      </c>
      <c r="C63" s="273" t="s">
        <v>356</v>
      </c>
      <c r="D63" s="109" t="s">
        <v>332</v>
      </c>
      <c r="E63" s="630"/>
      <c r="F63" s="23"/>
      <c r="G63" s="324">
        <v>1.2807925205600019</v>
      </c>
      <c r="H63" s="324">
        <v>1.2807925205600019</v>
      </c>
      <c r="I63" s="324">
        <v>1.335659353563418</v>
      </c>
      <c r="J63" s="324">
        <v>1.3237809601028736</v>
      </c>
      <c r="K63" s="324">
        <v>1.0338995283355803</v>
      </c>
      <c r="L63" s="324">
        <v>1.0338995283355803</v>
      </c>
      <c r="M63" s="324">
        <v>1.1449392746201887</v>
      </c>
      <c r="N63" s="324">
        <v>1.1446873714788544</v>
      </c>
      <c r="O63" s="23"/>
      <c r="P63" s="324">
        <v>1.1446873714788544</v>
      </c>
      <c r="Q63" s="324">
        <v>1.1852279541409441</v>
      </c>
      <c r="R63" s="324">
        <v>1.2188247882877752</v>
      </c>
      <c r="S63" s="324">
        <v>1.4914429930722879</v>
      </c>
      <c r="T63" s="324">
        <v>1.4265065757514408</v>
      </c>
      <c r="U63" s="324">
        <v>1.4044621556312693</v>
      </c>
      <c r="V63" s="324">
        <v>1.406307692740828</v>
      </c>
      <c r="W63" s="324" t="s">
        <v>333</v>
      </c>
      <c r="X63" s="324" t="s">
        <v>333</v>
      </c>
      <c r="Y63" s="324" t="s">
        <v>333</v>
      </c>
      <c r="Z63" s="324" t="s">
        <v>333</v>
      </c>
    </row>
    <row r="64" spans="1:26" ht="12.4" x14ac:dyDescent="0.3">
      <c r="A64" s="7"/>
      <c r="B64" s="627"/>
      <c r="C64" s="273" t="s">
        <v>357</v>
      </c>
      <c r="D64" s="109" t="s">
        <v>368</v>
      </c>
      <c r="E64" s="631"/>
      <c r="F64" s="23"/>
      <c r="G64" s="324">
        <v>6.5567588596821027</v>
      </c>
      <c r="H64" s="324">
        <v>6.5567588596821027</v>
      </c>
      <c r="I64" s="324">
        <v>6.6197359495950758</v>
      </c>
      <c r="J64" s="324">
        <v>6.6197359495950758</v>
      </c>
      <c r="K64" s="324">
        <v>6.6995028867368616</v>
      </c>
      <c r="L64" s="324">
        <v>6.6995028867368616</v>
      </c>
      <c r="M64" s="324">
        <v>7.1131218301273513</v>
      </c>
      <c r="N64" s="324">
        <v>7.1131218301273513</v>
      </c>
      <c r="O64" s="23"/>
      <c r="P64" s="324">
        <v>7.1131218301273513</v>
      </c>
      <c r="Q64" s="324">
        <v>7.2804579515147188</v>
      </c>
      <c r="R64" s="324">
        <v>7.1935840895118579</v>
      </c>
      <c r="S64" s="324">
        <v>7.3593999937099728</v>
      </c>
      <c r="T64" s="324">
        <v>7.0492243060839304</v>
      </c>
      <c r="U64" s="324">
        <v>7.1089669218364691</v>
      </c>
      <c r="V64" s="324">
        <v>6.9829560851947949</v>
      </c>
      <c r="W64" s="324" t="s">
        <v>333</v>
      </c>
      <c r="X64" s="324" t="s">
        <v>333</v>
      </c>
      <c r="Y64" s="324" t="s">
        <v>333</v>
      </c>
      <c r="Z64" s="324" t="s">
        <v>333</v>
      </c>
    </row>
    <row r="65" spans="1:27" s="7" customFormat="1" ht="12.4" x14ac:dyDescent="0.3"/>
    <row r="66" spans="1:27" ht="12.4"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4" x14ac:dyDescent="0.3">
      <c r="B67" s="11" t="s">
        <v>489</v>
      </c>
    </row>
    <row r="68" spans="1:27" s="7" customFormat="1" ht="12.4" x14ac:dyDescent="0.3">
      <c r="B68" s="8"/>
    </row>
    <row r="69" spans="1:27" s="7" customFormat="1" ht="12.4" x14ac:dyDescent="0.3"/>
    <row r="70" spans="1:27" s="7" customFormat="1" ht="24.75" x14ac:dyDescent="0.3">
      <c r="B70" s="88" t="s">
        <v>370</v>
      </c>
      <c r="C70" s="274" t="s">
        <v>365</v>
      </c>
      <c r="D70" s="110" t="s">
        <v>4</v>
      </c>
      <c r="E70" s="323" t="s">
        <v>311</v>
      </c>
      <c r="F70" s="23"/>
      <c r="G70" s="322" t="s">
        <v>312</v>
      </c>
      <c r="H70" s="322" t="s">
        <v>313</v>
      </c>
      <c r="I70" s="322" t="s">
        <v>34</v>
      </c>
    </row>
    <row r="71" spans="1:27" s="7" customFormat="1" ht="12.4" x14ac:dyDescent="0.3">
      <c r="B71" s="628" t="s">
        <v>479</v>
      </c>
      <c r="C71" s="273" t="s">
        <v>354</v>
      </c>
      <c r="D71" s="629" t="s">
        <v>316</v>
      </c>
      <c r="E71" s="632"/>
      <c r="F71" s="23"/>
      <c r="G71" s="211">
        <v>39.856246279654741</v>
      </c>
      <c r="H71" s="211">
        <v>48.299415355155737</v>
      </c>
      <c r="I71" s="211">
        <v>57.788612295619139</v>
      </c>
      <c r="L71" s="141"/>
    </row>
    <row r="72" spans="1:27" s="7" customFormat="1" ht="12.4" x14ac:dyDescent="0.3">
      <c r="B72" s="628"/>
      <c r="C72" s="273" t="s">
        <v>371</v>
      </c>
      <c r="D72" s="630"/>
      <c r="E72" s="632"/>
      <c r="F72" s="23"/>
      <c r="G72" s="211">
        <v>0.13467189887960679</v>
      </c>
      <c r="H72" s="211">
        <v>2.4831667787126381</v>
      </c>
      <c r="I72" s="211">
        <v>8.3250055785085859</v>
      </c>
      <c r="L72" s="141"/>
    </row>
    <row r="73" spans="1:27" s="7" customFormat="1" ht="12.4" x14ac:dyDescent="0.3">
      <c r="B73" s="628"/>
      <c r="C73" s="273" t="s">
        <v>367</v>
      </c>
      <c r="D73" s="630"/>
      <c r="E73" s="632"/>
      <c r="F73" s="23"/>
      <c r="G73" s="211">
        <v>9.6192301857649181</v>
      </c>
      <c r="H73" s="211">
        <v>16.035436811816385</v>
      </c>
      <c r="I73" s="211">
        <v>14.38921237332776</v>
      </c>
      <c r="L73" s="141"/>
    </row>
    <row r="74" spans="1:27" s="7" customFormat="1" ht="12.4" x14ac:dyDescent="0.3">
      <c r="B74" s="628"/>
      <c r="C74" s="273" t="s">
        <v>356</v>
      </c>
      <c r="D74" s="630"/>
      <c r="E74" s="632"/>
      <c r="F74" s="23"/>
      <c r="G74" s="211">
        <v>11.781999033565574</v>
      </c>
      <c r="H74" s="211">
        <v>11.845584599499011</v>
      </c>
      <c r="I74" s="211">
        <v>9.4283615533623824</v>
      </c>
      <c r="L74" s="141"/>
    </row>
    <row r="75" spans="1:27" s="7" customFormat="1" ht="12.4" x14ac:dyDescent="0.3">
      <c r="B75" s="628"/>
      <c r="C75" s="273" t="s">
        <v>357</v>
      </c>
      <c r="D75" s="630"/>
      <c r="E75" s="632"/>
      <c r="F75" s="23"/>
      <c r="G75" s="211">
        <v>6.5567588596821036</v>
      </c>
      <c r="H75" s="211">
        <v>6.6197359495950767</v>
      </c>
      <c r="I75" s="211">
        <v>6.6995028867368625</v>
      </c>
      <c r="J75" s="141"/>
      <c r="L75" s="141"/>
    </row>
    <row r="76" spans="1:27" s="7" customFormat="1" ht="12.4" x14ac:dyDescent="0.3">
      <c r="B76" s="628"/>
      <c r="C76" s="273" t="s">
        <v>359</v>
      </c>
      <c r="D76" s="630"/>
      <c r="E76" s="632"/>
      <c r="F76" s="23"/>
      <c r="G76" s="211">
        <v>0.73069317557103552</v>
      </c>
      <c r="H76" s="211">
        <v>0.76126450113577537</v>
      </c>
      <c r="I76" s="211">
        <v>0.78096913824533987</v>
      </c>
      <c r="L76" s="141"/>
    </row>
    <row r="77" spans="1:27" s="7" customFormat="1" ht="12.4" x14ac:dyDescent="0.3">
      <c r="B77" s="628"/>
      <c r="C77" s="275" t="s">
        <v>44</v>
      </c>
      <c r="D77" s="630"/>
      <c r="E77" s="632"/>
      <c r="F77" s="23"/>
      <c r="G77" s="216">
        <v>68.679599433117971</v>
      </c>
      <c r="H77" s="216">
        <v>86.044603995914628</v>
      </c>
      <c r="I77" s="216">
        <v>97.411663825800048</v>
      </c>
      <c r="L77" s="141"/>
    </row>
    <row r="78" spans="1:27" s="7" customFormat="1" ht="12.4" x14ac:dyDescent="0.3">
      <c r="B78" s="624" t="s">
        <v>480</v>
      </c>
      <c r="C78" s="273" t="s">
        <v>354</v>
      </c>
      <c r="D78" s="630"/>
      <c r="E78" s="632"/>
      <c r="F78" s="23"/>
      <c r="G78" s="211">
        <v>53.998364769631209</v>
      </c>
      <c r="H78" s="211">
        <v>65.437736574754297</v>
      </c>
      <c r="I78" s="211">
        <v>78.294515797066808</v>
      </c>
      <c r="L78" s="141"/>
    </row>
    <row r="79" spans="1:27" s="7" customFormat="1" ht="12.4" x14ac:dyDescent="0.3">
      <c r="B79" s="625"/>
      <c r="C79" s="273" t="s">
        <v>371</v>
      </c>
      <c r="D79" s="630"/>
      <c r="E79" s="632"/>
      <c r="F79" s="23"/>
      <c r="G79" s="211">
        <v>0.18220021242741266</v>
      </c>
      <c r="H79" s="211">
        <v>3.4299892425711471</v>
      </c>
      <c r="I79" s="211">
        <v>11.483420533355106</v>
      </c>
      <c r="L79" s="141"/>
    </row>
    <row r="80" spans="1:27" s="7" customFormat="1" ht="12.4" x14ac:dyDescent="0.3">
      <c r="B80" s="625"/>
      <c r="C80" s="273" t="s">
        <v>367</v>
      </c>
      <c r="D80" s="630"/>
      <c r="E80" s="632"/>
      <c r="F80" s="23"/>
      <c r="G80" s="211">
        <v>13.032505412971826</v>
      </c>
      <c r="H80" s="211">
        <v>21.7254305192351</v>
      </c>
      <c r="I80" s="211">
        <v>19.511538854455289</v>
      </c>
      <c r="L80" s="141"/>
    </row>
    <row r="81" spans="2:12" s="7" customFormat="1" ht="12.4" x14ac:dyDescent="0.3">
      <c r="B81" s="625"/>
      <c r="C81" s="273" t="s">
        <v>356</v>
      </c>
      <c r="D81" s="630"/>
      <c r="E81" s="632"/>
      <c r="F81" s="23"/>
      <c r="G81" s="211">
        <v>15.962708368056587</v>
      </c>
      <c r="H81" s="211">
        <v>16.043473265485858</v>
      </c>
      <c r="I81" s="211">
        <v>12.77390920132968</v>
      </c>
      <c r="L81" s="141"/>
    </row>
    <row r="82" spans="2:12" s="7" customFormat="1" ht="12.4" x14ac:dyDescent="0.3">
      <c r="B82" s="625"/>
      <c r="C82" s="273" t="s">
        <v>357</v>
      </c>
      <c r="D82" s="630"/>
      <c r="E82" s="632"/>
      <c r="F82" s="23"/>
      <c r="G82" s="211">
        <v>6.5567588596821027</v>
      </c>
      <c r="H82" s="211">
        <v>6.6197359495950767</v>
      </c>
      <c r="I82" s="211">
        <v>6.6995028867368607</v>
      </c>
      <c r="L82" s="141"/>
    </row>
    <row r="83" spans="2:12" s="7" customFormat="1" ht="12.4" x14ac:dyDescent="0.3">
      <c r="B83" s="625"/>
      <c r="C83" s="273" t="s">
        <v>359</v>
      </c>
      <c r="D83" s="630"/>
      <c r="E83" s="632"/>
      <c r="F83" s="23"/>
      <c r="G83" s="211">
        <v>0.98792297635358117</v>
      </c>
      <c r="H83" s="211">
        <v>1.0315161651082234</v>
      </c>
      <c r="I83" s="211">
        <v>1.0558090067924109</v>
      </c>
      <c r="L83" s="141"/>
    </row>
    <row r="84" spans="2:12" s="7" customFormat="1" ht="12.4" x14ac:dyDescent="0.3">
      <c r="B84" s="625"/>
      <c r="C84" s="275" t="s">
        <v>44</v>
      </c>
      <c r="D84" s="630"/>
      <c r="E84" s="632"/>
      <c r="F84" s="23"/>
      <c r="G84" s="216">
        <v>90.720460599122703</v>
      </c>
      <c r="H84" s="216">
        <v>114.29319849650949</v>
      </c>
      <c r="I84" s="216">
        <v>129.8263117632568</v>
      </c>
      <c r="L84" s="141"/>
    </row>
    <row r="85" spans="2:12" s="7" customFormat="1" ht="12.4" x14ac:dyDescent="0.3">
      <c r="B85" s="627" t="s">
        <v>33</v>
      </c>
      <c r="C85" s="273" t="s">
        <v>356</v>
      </c>
      <c r="D85" s="630"/>
      <c r="E85" s="632"/>
      <c r="F85" s="23"/>
      <c r="G85" s="211">
        <v>15.369510236881789</v>
      </c>
      <c r="H85" s="211">
        <v>15.920595779679616</v>
      </c>
      <c r="I85" s="211">
        <v>12.406794332085205</v>
      </c>
      <c r="L85" s="141"/>
    </row>
    <row r="86" spans="2:12" s="7" customFormat="1" ht="12.4" x14ac:dyDescent="0.3">
      <c r="B86" s="627"/>
      <c r="C86" s="273" t="s">
        <v>357</v>
      </c>
      <c r="D86" s="630"/>
      <c r="E86" s="632"/>
      <c r="F86" s="23"/>
      <c r="G86" s="211">
        <v>6.5567588554850307</v>
      </c>
      <c r="H86" s="211">
        <v>6.6197359453576921</v>
      </c>
      <c r="I86" s="211">
        <v>6.6995028824484173</v>
      </c>
      <c r="J86" s="141"/>
      <c r="L86" s="141"/>
    </row>
    <row r="87" spans="2:12" s="7" customFormat="1" ht="12.4" x14ac:dyDescent="0.3">
      <c r="B87" s="627"/>
      <c r="C87" s="275" t="s">
        <v>44</v>
      </c>
      <c r="D87" s="631"/>
      <c r="E87" s="632"/>
      <c r="F87" s="23"/>
      <c r="G87" s="216">
        <v>21.926269092366816</v>
      </c>
      <c r="H87" s="216">
        <v>22.540331725037305</v>
      </c>
      <c r="I87" s="216">
        <v>19.106297214533623</v>
      </c>
    </row>
    <row r="88" spans="2:12" s="7" customFormat="1" ht="12.4" x14ac:dyDescent="0.3"/>
    <row r="89" spans="2:12" s="7" customFormat="1" ht="12.4" x14ac:dyDescent="0.3"/>
    <row r="90" spans="2:12" s="7" customFormat="1" ht="12.4" hidden="1" x14ac:dyDescent="0.3"/>
    <row r="91" spans="2:12" s="7" customFormat="1" ht="12.4" hidden="1" x14ac:dyDescent="0.3"/>
    <row r="92" spans="2:12" ht="12.4" hidden="1" x14ac:dyDescent="0.3"/>
    <row r="93" spans="2:12" ht="12.4" hidden="1" x14ac:dyDescent="0.3"/>
    <row r="94" spans="2:12" ht="12.4" hidden="1" x14ac:dyDescent="0.3"/>
    <row r="95" spans="2:12" ht="12.4" hidden="1" x14ac:dyDescent="0.3"/>
    <row r="96" spans="2:12" ht="12.4" hidden="1" x14ac:dyDescent="0.3"/>
    <row r="97" ht="12.4" hidden="1" x14ac:dyDescent="0.3"/>
    <row r="98" ht="12.4" hidden="1" x14ac:dyDescent="0.3"/>
    <row r="99" ht="12.4" hidden="1" x14ac:dyDescent="0.3"/>
    <row r="100" ht="12.4" hidden="1" x14ac:dyDescent="0.3"/>
    <row r="101" ht="12.4" hidden="1" x14ac:dyDescent="0.3"/>
    <row r="102" ht="12.4" hidden="1" x14ac:dyDescent="0.3"/>
    <row r="103" ht="12.4" hidden="1" x14ac:dyDescent="0.3"/>
    <row r="104" ht="12.4" hidden="1" x14ac:dyDescent="0.3"/>
    <row r="105" ht="12.4" hidden="1" x14ac:dyDescent="0.3"/>
    <row r="106" ht="12.4" hidden="1" x14ac:dyDescent="0.3"/>
    <row r="107" ht="12.4" hidden="1" x14ac:dyDescent="0.3"/>
    <row r="108" ht="12.4" hidden="1" x14ac:dyDescent="0.3"/>
    <row r="109" ht="12.4" hidden="1" x14ac:dyDescent="0.3"/>
    <row r="110" ht="12.4" hidden="1" x14ac:dyDescent="0.3"/>
    <row r="111" ht="12.4" hidden="1" x14ac:dyDescent="0.3"/>
    <row r="112" ht="12.4" hidden="1" x14ac:dyDescent="0.3"/>
    <row r="113" ht="12.4" hidden="1" x14ac:dyDescent="0.3"/>
    <row r="114" ht="12.4" hidden="1" x14ac:dyDescent="0.3"/>
    <row r="115" ht="12.4" hidden="1" x14ac:dyDescent="0.3"/>
    <row r="116" ht="12.4" hidden="1" x14ac:dyDescent="0.3"/>
  </sheetData>
  <mergeCells count="30">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 ref="P9:Z9"/>
    <mergeCell ref="G10:N10"/>
    <mergeCell ref="P10:Z10"/>
    <mergeCell ref="B14:B27"/>
    <mergeCell ref="D14:D42"/>
    <mergeCell ref="E14:E42"/>
    <mergeCell ref="B28:B41"/>
    <mergeCell ref="G46:N46"/>
    <mergeCell ref="B3:I3"/>
    <mergeCell ref="B9:B13"/>
    <mergeCell ref="C9:C13"/>
    <mergeCell ref="D9:D13"/>
    <mergeCell ref="E9:E10"/>
    <mergeCell ref="G9:N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zoomScaleNormal="100" workbookViewId="0"/>
  </sheetViews>
  <sheetFormatPr defaultColWidth="0" defaultRowHeight="13.5" zeroHeight="1" x14ac:dyDescent="0.35"/>
  <cols>
    <col min="1" max="1" width="9" style="97" customWidth="1"/>
    <col min="2" max="2" width="21.3515625" style="97" customWidth="1"/>
    <col min="3" max="3" width="13.234375" style="97" customWidth="1"/>
    <col min="4" max="4" width="11.46875" style="97" customWidth="1"/>
    <col min="5" max="5" width="19.76171875" style="97" customWidth="1"/>
    <col min="6" max="6" width="25.1171875" style="97" customWidth="1"/>
    <col min="7" max="7" width="2.46875" style="97" customWidth="1"/>
    <col min="8" max="15" width="15.64453125" style="97" customWidth="1"/>
    <col min="16" max="16" width="2.46875" style="97" customWidth="1"/>
    <col min="17" max="27" width="15.64453125" style="97" customWidth="1"/>
    <col min="28" max="28" width="9" style="97" customWidth="1"/>
    <col min="29" max="16384" width="0" style="97" hidden="1"/>
  </cols>
  <sheetData>
    <row r="1" spans="1:28" s="91" customFormat="1" ht="12.4" customHeight="1" x14ac:dyDescent="0.35"/>
    <row r="2" spans="1:28" s="91" customFormat="1" ht="18.399999999999999" customHeight="1" x14ac:dyDescent="0.45">
      <c r="B2" s="5" t="s">
        <v>497</v>
      </c>
      <c r="C2" s="5"/>
      <c r="D2" s="5"/>
      <c r="E2" s="5"/>
    </row>
    <row r="3" spans="1:28" s="91" customFormat="1" ht="25.35" customHeight="1" x14ac:dyDescent="0.35">
      <c r="B3" s="638" t="s">
        <v>498</v>
      </c>
      <c r="C3" s="638"/>
      <c r="D3" s="638"/>
      <c r="E3" s="638"/>
      <c r="F3" s="638"/>
      <c r="G3" s="638"/>
      <c r="H3" s="638"/>
      <c r="I3" s="638"/>
      <c r="J3" s="638"/>
      <c r="K3" s="638"/>
      <c r="L3" s="93"/>
      <c r="M3" s="93"/>
      <c r="N3" s="93"/>
      <c r="O3" s="93"/>
      <c r="P3" s="93"/>
      <c r="Q3" s="93"/>
      <c r="R3" s="93"/>
    </row>
    <row r="4" spans="1:28" s="91" customFormat="1" ht="16.149999999999999" customHeight="1" x14ac:dyDescent="0.35">
      <c r="B4" s="94"/>
      <c r="C4" s="94"/>
      <c r="D4" s="94"/>
      <c r="E4" s="94"/>
      <c r="F4" s="94"/>
      <c r="G4" s="92"/>
      <c r="H4" s="92"/>
      <c r="J4" s="93"/>
      <c r="K4" s="93"/>
      <c r="L4" s="93"/>
      <c r="M4" s="93"/>
      <c r="N4" s="93"/>
      <c r="O4" s="93"/>
      <c r="P4" s="93"/>
      <c r="Q4" s="93"/>
      <c r="R4" s="93"/>
    </row>
    <row r="5" spans="1:28" s="85" customFormat="1" ht="11.25" x14ac:dyDescent="0.3"/>
    <row r="6" spans="1:28" s="10" customFormat="1" ht="12.4" x14ac:dyDescent="0.3">
      <c r="B6" s="11" t="s">
        <v>499</v>
      </c>
    </row>
    <row r="7" spans="1:28" s="85" customFormat="1" ht="11.25" x14ac:dyDescent="0.3">
      <c r="B7" s="89"/>
    </row>
    <row r="8" spans="1:28" s="85" customFormat="1" ht="11.25" x14ac:dyDescent="0.3"/>
    <row r="9" spans="1:28" s="83" customFormat="1" ht="11.25" x14ac:dyDescent="0.3">
      <c r="A9" s="85"/>
      <c r="B9" s="645" t="s">
        <v>334</v>
      </c>
      <c r="C9" s="646" t="s">
        <v>467</v>
      </c>
      <c r="D9" s="649" t="s">
        <v>4</v>
      </c>
      <c r="E9" s="530" t="s">
        <v>302</v>
      </c>
      <c r="F9" s="650"/>
      <c r="G9" s="23"/>
      <c r="H9" s="552" t="s">
        <v>482</v>
      </c>
      <c r="I9" s="553"/>
      <c r="J9" s="553"/>
      <c r="K9" s="553"/>
      <c r="L9" s="553"/>
      <c r="M9" s="553"/>
      <c r="N9" s="553"/>
      <c r="O9" s="554"/>
      <c r="P9" s="23"/>
      <c r="Q9" s="552" t="s">
        <v>474</v>
      </c>
      <c r="R9" s="555"/>
      <c r="S9" s="555"/>
      <c r="T9" s="555"/>
      <c r="U9" s="555"/>
      <c r="V9" s="555"/>
      <c r="W9" s="555"/>
      <c r="X9" s="555"/>
      <c r="Y9" s="555"/>
      <c r="Z9" s="555"/>
      <c r="AA9" s="556"/>
      <c r="AB9" s="85"/>
    </row>
    <row r="10" spans="1:28" s="83" customFormat="1" ht="11.25" customHeight="1" x14ac:dyDescent="0.3">
      <c r="A10" s="85"/>
      <c r="B10" s="645"/>
      <c r="C10" s="647"/>
      <c r="D10" s="649"/>
      <c r="E10" s="530"/>
      <c r="F10" s="651"/>
      <c r="G10" s="23"/>
      <c r="H10" s="527" t="s">
        <v>461</v>
      </c>
      <c r="I10" s="528"/>
      <c r="J10" s="528"/>
      <c r="K10" s="528"/>
      <c r="L10" s="528"/>
      <c r="M10" s="528"/>
      <c r="N10" s="528"/>
      <c r="O10" s="529"/>
      <c r="P10" s="23"/>
      <c r="Q10" s="557" t="s">
        <v>475</v>
      </c>
      <c r="R10" s="558"/>
      <c r="S10" s="558"/>
      <c r="T10" s="558"/>
      <c r="U10" s="558"/>
      <c r="V10" s="558"/>
      <c r="W10" s="558"/>
      <c r="X10" s="558"/>
      <c r="Y10" s="558"/>
      <c r="Z10" s="558"/>
      <c r="AA10" s="559"/>
      <c r="AB10" s="85"/>
    </row>
    <row r="11" spans="1:28" s="83" customFormat="1" ht="25.5" customHeight="1" x14ac:dyDescent="0.3">
      <c r="A11" s="85"/>
      <c r="B11" s="645"/>
      <c r="C11" s="647"/>
      <c r="D11" s="649"/>
      <c r="E11" s="530"/>
      <c r="F11" s="13" t="s">
        <v>5</v>
      </c>
      <c r="G11" s="23"/>
      <c r="H11" s="221" t="s">
        <v>303</v>
      </c>
      <c r="I11" s="221" t="s">
        <v>297</v>
      </c>
      <c r="J11" s="221" t="s">
        <v>298</v>
      </c>
      <c r="K11" s="221" t="s">
        <v>299</v>
      </c>
      <c r="L11" s="221" t="s">
        <v>6</v>
      </c>
      <c r="M11" s="15" t="s">
        <v>7</v>
      </c>
      <c r="N11" s="221" t="s">
        <v>8</v>
      </c>
      <c r="O11" s="221" t="s">
        <v>304</v>
      </c>
      <c r="P11" s="23"/>
      <c r="Q11" s="106" t="s">
        <v>449</v>
      </c>
      <c r="R11" s="327" t="s">
        <v>9</v>
      </c>
      <c r="S11" s="327" t="s">
        <v>10</v>
      </c>
      <c r="T11" s="17" t="s">
        <v>11</v>
      </c>
      <c r="U11" s="327" t="s">
        <v>12</v>
      </c>
      <c r="V11" s="327" t="s">
        <v>13</v>
      </c>
      <c r="W11" s="327" t="s">
        <v>14</v>
      </c>
      <c r="X11" s="327" t="s">
        <v>15</v>
      </c>
      <c r="Y11" s="327" t="s">
        <v>16</v>
      </c>
      <c r="Z11" s="327" t="s">
        <v>17</v>
      </c>
      <c r="AA11" s="327" t="s">
        <v>18</v>
      </c>
      <c r="AB11" s="85"/>
    </row>
    <row r="12" spans="1:28" s="83" customFormat="1" ht="15" customHeight="1" x14ac:dyDescent="0.3">
      <c r="A12" s="85"/>
      <c r="B12" s="645"/>
      <c r="C12" s="647"/>
      <c r="D12" s="649"/>
      <c r="E12" s="530"/>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3">
      <c r="A13" s="85"/>
      <c r="B13" s="645"/>
      <c r="C13" s="648"/>
      <c r="D13" s="649"/>
      <c r="E13" s="530"/>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 customHeight="1" x14ac:dyDescent="0.3">
      <c r="A14" s="85"/>
      <c r="B14" s="639" t="s">
        <v>477</v>
      </c>
      <c r="C14" s="642" t="s">
        <v>290</v>
      </c>
      <c r="D14" s="545" t="s">
        <v>316</v>
      </c>
      <c r="E14" s="74" t="s">
        <v>315</v>
      </c>
      <c r="F14" s="549"/>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v>14.490500000000003</v>
      </c>
      <c r="W14" s="84">
        <v>14.490500000000003</v>
      </c>
      <c r="X14" s="84" t="s">
        <v>333</v>
      </c>
      <c r="Y14" s="84" t="s">
        <v>333</v>
      </c>
      <c r="Z14" s="84" t="s">
        <v>333</v>
      </c>
      <c r="AA14" s="84" t="s">
        <v>333</v>
      </c>
      <c r="AB14" s="85"/>
    </row>
    <row r="15" spans="1:28" s="83" customFormat="1" ht="11.25" x14ac:dyDescent="0.3">
      <c r="A15" s="85"/>
      <c r="B15" s="640"/>
      <c r="C15" s="643"/>
      <c r="D15" s="545"/>
      <c r="E15" s="74" t="s">
        <v>317</v>
      </c>
      <c r="F15" s="549"/>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v>13.651000000000002</v>
      </c>
      <c r="W15" s="84">
        <v>13.651000000000002</v>
      </c>
      <c r="X15" s="84" t="s">
        <v>333</v>
      </c>
      <c r="Y15" s="84" t="s">
        <v>333</v>
      </c>
      <c r="Z15" s="84" t="s">
        <v>333</v>
      </c>
      <c r="AA15" s="84" t="s">
        <v>333</v>
      </c>
      <c r="AB15" s="85"/>
    </row>
    <row r="16" spans="1:28" s="83" customFormat="1" ht="11.25" x14ac:dyDescent="0.3">
      <c r="A16" s="85"/>
      <c r="B16" s="640"/>
      <c r="C16" s="643"/>
      <c r="D16" s="545"/>
      <c r="E16" s="74" t="s">
        <v>318</v>
      </c>
      <c r="F16" s="549"/>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v>12.0815</v>
      </c>
      <c r="W16" s="84">
        <v>12.0815</v>
      </c>
      <c r="X16" s="84" t="s">
        <v>333</v>
      </c>
      <c r="Y16" s="84" t="s">
        <v>333</v>
      </c>
      <c r="Z16" s="84" t="s">
        <v>333</v>
      </c>
      <c r="AA16" s="84" t="s">
        <v>333</v>
      </c>
      <c r="AB16" s="85"/>
    </row>
    <row r="17" spans="1:28" s="83" customFormat="1" ht="11.25" x14ac:dyDescent="0.3">
      <c r="A17" s="85"/>
      <c r="B17" s="640"/>
      <c r="C17" s="643"/>
      <c r="D17" s="545"/>
      <c r="E17" s="74" t="s">
        <v>319</v>
      </c>
      <c r="F17" s="549"/>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v>12.738500000000002</v>
      </c>
      <c r="W17" s="84">
        <v>12.738500000000002</v>
      </c>
      <c r="X17" s="84" t="s">
        <v>333</v>
      </c>
      <c r="Y17" s="84" t="s">
        <v>333</v>
      </c>
      <c r="Z17" s="84" t="s">
        <v>333</v>
      </c>
      <c r="AA17" s="84" t="s">
        <v>333</v>
      </c>
      <c r="AB17" s="85"/>
    </row>
    <row r="18" spans="1:28" s="83" customFormat="1" ht="11.25" x14ac:dyDescent="0.3">
      <c r="A18" s="85"/>
      <c r="B18" s="640"/>
      <c r="C18" s="643"/>
      <c r="D18" s="545"/>
      <c r="E18" s="74" t="s">
        <v>320</v>
      </c>
      <c r="F18" s="549"/>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v>18.140499999999999</v>
      </c>
      <c r="W18" s="84">
        <v>18.140499999999999</v>
      </c>
      <c r="X18" s="84" t="s">
        <v>333</v>
      </c>
      <c r="Y18" s="84" t="s">
        <v>333</v>
      </c>
      <c r="Z18" s="84" t="s">
        <v>333</v>
      </c>
      <c r="AA18" s="84" t="s">
        <v>333</v>
      </c>
      <c r="AB18" s="85"/>
    </row>
    <row r="19" spans="1:28" s="83" customFormat="1" ht="11.25" x14ac:dyDescent="0.3">
      <c r="A19" s="85"/>
      <c r="B19" s="640"/>
      <c r="C19" s="643"/>
      <c r="D19" s="545"/>
      <c r="E19" s="74" t="s">
        <v>321</v>
      </c>
      <c r="F19" s="549"/>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v>22.776</v>
      </c>
      <c r="W19" s="84">
        <v>22.776</v>
      </c>
      <c r="X19" s="84" t="s">
        <v>333</v>
      </c>
      <c r="Y19" s="84" t="s">
        <v>333</v>
      </c>
      <c r="Z19" s="84" t="s">
        <v>333</v>
      </c>
      <c r="AA19" s="84" t="s">
        <v>333</v>
      </c>
      <c r="AB19" s="85"/>
    </row>
    <row r="20" spans="1:28" s="83" customFormat="1" ht="11.25" x14ac:dyDescent="0.3">
      <c r="A20" s="85"/>
      <c r="B20" s="640"/>
      <c r="C20" s="643"/>
      <c r="D20" s="545"/>
      <c r="E20" s="74" t="s">
        <v>322</v>
      </c>
      <c r="F20" s="549"/>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v>15.731499999999999</v>
      </c>
      <c r="W20" s="84">
        <v>15.731499999999999</v>
      </c>
      <c r="X20" s="84" t="s">
        <v>333</v>
      </c>
      <c r="Y20" s="84" t="s">
        <v>333</v>
      </c>
      <c r="Z20" s="84" t="s">
        <v>333</v>
      </c>
      <c r="AA20" s="84" t="s">
        <v>333</v>
      </c>
      <c r="AB20" s="85"/>
    </row>
    <row r="21" spans="1:28" s="83" customFormat="1" ht="11.25" x14ac:dyDescent="0.3">
      <c r="A21" s="85"/>
      <c r="B21" s="640"/>
      <c r="C21" s="643"/>
      <c r="D21" s="545"/>
      <c r="E21" s="74" t="s">
        <v>323</v>
      </c>
      <c r="F21" s="549"/>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v>14.818999999999999</v>
      </c>
      <c r="W21" s="84">
        <v>14.818999999999999</v>
      </c>
      <c r="X21" s="84" t="s">
        <v>333</v>
      </c>
      <c r="Y21" s="84" t="s">
        <v>333</v>
      </c>
      <c r="Z21" s="84" t="s">
        <v>333</v>
      </c>
      <c r="AA21" s="84" t="s">
        <v>333</v>
      </c>
      <c r="AB21" s="85"/>
    </row>
    <row r="22" spans="1:28" s="83" customFormat="1" ht="11.25" x14ac:dyDescent="0.3">
      <c r="A22" s="85"/>
      <c r="B22" s="640"/>
      <c r="C22" s="643"/>
      <c r="D22" s="545"/>
      <c r="E22" s="74" t="s">
        <v>324</v>
      </c>
      <c r="F22" s="549"/>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v>14.563500000000001</v>
      </c>
      <c r="W22" s="84">
        <v>14.563500000000001</v>
      </c>
      <c r="X22" s="84" t="s">
        <v>333</v>
      </c>
      <c r="Y22" s="84" t="s">
        <v>333</v>
      </c>
      <c r="Z22" s="84" t="s">
        <v>333</v>
      </c>
      <c r="AA22" s="84" t="s">
        <v>333</v>
      </c>
      <c r="AB22" s="85"/>
    </row>
    <row r="23" spans="1:28" s="83" customFormat="1" ht="11.25" x14ac:dyDescent="0.3">
      <c r="A23" s="85"/>
      <c r="B23" s="640"/>
      <c r="C23" s="643"/>
      <c r="D23" s="545"/>
      <c r="E23" s="74" t="s">
        <v>325</v>
      </c>
      <c r="F23" s="549"/>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v>17.373999999999999</v>
      </c>
      <c r="W23" s="84">
        <v>17.373999999999999</v>
      </c>
      <c r="X23" s="84" t="s">
        <v>333</v>
      </c>
      <c r="Y23" s="84" t="s">
        <v>333</v>
      </c>
      <c r="Z23" s="84" t="s">
        <v>333</v>
      </c>
      <c r="AA23" s="84" t="s">
        <v>333</v>
      </c>
      <c r="AB23" s="85"/>
    </row>
    <row r="24" spans="1:28" s="83" customFormat="1" ht="11.25" x14ac:dyDescent="0.3">
      <c r="A24" s="85"/>
      <c r="B24" s="640"/>
      <c r="C24" s="643"/>
      <c r="D24" s="545"/>
      <c r="E24" s="74" t="s">
        <v>326</v>
      </c>
      <c r="F24" s="549"/>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v>20.074999999999999</v>
      </c>
      <c r="W24" s="84">
        <v>20.074999999999999</v>
      </c>
      <c r="X24" s="84" t="s">
        <v>333</v>
      </c>
      <c r="Y24" s="84" t="s">
        <v>333</v>
      </c>
      <c r="Z24" s="84" t="s">
        <v>333</v>
      </c>
      <c r="AA24" s="84" t="s">
        <v>333</v>
      </c>
      <c r="AB24" s="85"/>
    </row>
    <row r="25" spans="1:28" s="83" customFormat="1" ht="11.25" x14ac:dyDescent="0.3">
      <c r="A25" s="85"/>
      <c r="B25" s="640"/>
      <c r="C25" s="643"/>
      <c r="D25" s="545"/>
      <c r="E25" s="74" t="s">
        <v>327</v>
      </c>
      <c r="F25" s="549"/>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v>24.016999999999999</v>
      </c>
      <c r="W25" s="84">
        <v>24.016999999999999</v>
      </c>
      <c r="X25" s="84" t="s">
        <v>333</v>
      </c>
      <c r="Y25" s="84" t="s">
        <v>333</v>
      </c>
      <c r="Z25" s="84" t="s">
        <v>333</v>
      </c>
      <c r="AA25" s="84" t="s">
        <v>333</v>
      </c>
      <c r="AB25" s="85"/>
    </row>
    <row r="26" spans="1:28" s="83" customFormat="1" ht="11.25" x14ac:dyDescent="0.3">
      <c r="A26" s="85"/>
      <c r="B26" s="640"/>
      <c r="C26" s="643"/>
      <c r="D26" s="545"/>
      <c r="E26" s="74" t="s">
        <v>328</v>
      </c>
      <c r="F26" s="549"/>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v>17.373999999999999</v>
      </c>
      <c r="W26" s="84">
        <v>17.373999999999999</v>
      </c>
      <c r="X26" s="84" t="s">
        <v>333</v>
      </c>
      <c r="Y26" s="84" t="s">
        <v>333</v>
      </c>
      <c r="Z26" s="84" t="s">
        <v>333</v>
      </c>
      <c r="AA26" s="84" t="s">
        <v>333</v>
      </c>
      <c r="AB26" s="85"/>
    </row>
    <row r="27" spans="1:28" s="83" customFormat="1" ht="11.25" x14ac:dyDescent="0.3">
      <c r="A27" s="85"/>
      <c r="B27" s="640"/>
      <c r="C27" s="644"/>
      <c r="D27" s="545"/>
      <c r="E27" s="74" t="s">
        <v>329</v>
      </c>
      <c r="F27" s="549"/>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v>25.951499999999999</v>
      </c>
      <c r="W27" s="84">
        <v>25.951499999999999</v>
      </c>
      <c r="X27" s="84" t="s">
        <v>333</v>
      </c>
      <c r="Y27" s="84" t="s">
        <v>333</v>
      </c>
      <c r="Z27" s="84" t="s">
        <v>333</v>
      </c>
      <c r="AA27" s="84" t="s">
        <v>333</v>
      </c>
      <c r="AB27" s="85"/>
    </row>
    <row r="28" spans="1:28" s="83" customFormat="1" ht="12.4" customHeight="1" x14ac:dyDescent="0.3">
      <c r="A28" s="85"/>
      <c r="B28" s="640"/>
      <c r="C28" s="642" t="s">
        <v>293</v>
      </c>
      <c r="D28" s="545" t="s">
        <v>316</v>
      </c>
      <c r="E28" s="74" t="s">
        <v>315</v>
      </c>
      <c r="F28" s="549"/>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v>149.869602580774</v>
      </c>
      <c r="W28" s="84">
        <v>150.25954150038646</v>
      </c>
      <c r="X28" s="84" t="s">
        <v>333</v>
      </c>
      <c r="Y28" s="84" t="s">
        <v>333</v>
      </c>
      <c r="Z28" s="84" t="s">
        <v>333</v>
      </c>
      <c r="AA28" s="84" t="s">
        <v>333</v>
      </c>
      <c r="AB28" s="85"/>
    </row>
    <row r="29" spans="1:28" s="83" customFormat="1" ht="11.25" x14ac:dyDescent="0.3">
      <c r="A29" s="85"/>
      <c r="B29" s="640"/>
      <c r="C29" s="643"/>
      <c r="D29" s="545"/>
      <c r="E29" s="74" t="s">
        <v>317</v>
      </c>
      <c r="F29" s="549"/>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v>138.6644529456243</v>
      </c>
      <c r="W29" s="84">
        <v>138.73666814258939</v>
      </c>
      <c r="X29" s="84" t="s">
        <v>333</v>
      </c>
      <c r="Y29" s="84" t="s">
        <v>333</v>
      </c>
      <c r="Z29" s="84" t="s">
        <v>333</v>
      </c>
      <c r="AA29" s="84" t="s">
        <v>333</v>
      </c>
      <c r="AB29" s="85"/>
    </row>
    <row r="30" spans="1:28" s="83" customFormat="1" ht="11.25" x14ac:dyDescent="0.3">
      <c r="A30" s="85"/>
      <c r="B30" s="640"/>
      <c r="C30" s="643"/>
      <c r="D30" s="545"/>
      <c r="E30" s="74" t="s">
        <v>318</v>
      </c>
      <c r="F30" s="549"/>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v>142.17493957196669</v>
      </c>
      <c r="W30" s="84">
        <v>141.95871332546301</v>
      </c>
      <c r="X30" s="84" t="s">
        <v>333</v>
      </c>
      <c r="Y30" s="84" t="s">
        <v>333</v>
      </c>
      <c r="Z30" s="84" t="s">
        <v>333</v>
      </c>
      <c r="AA30" s="84" t="s">
        <v>333</v>
      </c>
      <c r="AB30" s="85"/>
    </row>
    <row r="31" spans="1:28" s="83" customFormat="1" ht="11.25" x14ac:dyDescent="0.3">
      <c r="A31" s="85"/>
      <c r="B31" s="640"/>
      <c r="C31" s="643"/>
      <c r="D31" s="545"/>
      <c r="E31" s="74" t="s">
        <v>319</v>
      </c>
      <c r="F31" s="549"/>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v>175.72271606821317</v>
      </c>
      <c r="W31" s="84">
        <v>175.84932890318342</v>
      </c>
      <c r="X31" s="84" t="s">
        <v>333</v>
      </c>
      <c r="Y31" s="84" t="s">
        <v>333</v>
      </c>
      <c r="Z31" s="84" t="s">
        <v>333</v>
      </c>
      <c r="AA31" s="84" t="s">
        <v>333</v>
      </c>
      <c r="AB31" s="85"/>
    </row>
    <row r="32" spans="1:28" s="83" customFormat="1" ht="11.25" x14ac:dyDescent="0.3">
      <c r="A32" s="85"/>
      <c r="B32" s="640"/>
      <c r="C32" s="643"/>
      <c r="D32" s="545"/>
      <c r="E32" s="74" t="s">
        <v>320</v>
      </c>
      <c r="F32" s="549"/>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v>145.66747692290497</v>
      </c>
      <c r="W32" s="84">
        <v>145.71924219086378</v>
      </c>
      <c r="X32" s="84" t="s">
        <v>333</v>
      </c>
      <c r="Y32" s="84" t="s">
        <v>333</v>
      </c>
      <c r="Z32" s="84" t="s">
        <v>333</v>
      </c>
      <c r="AA32" s="84" t="s">
        <v>333</v>
      </c>
      <c r="AB32" s="85"/>
    </row>
    <row r="33" spans="1:28" s="83" customFormat="1" ht="11.25" x14ac:dyDescent="0.3">
      <c r="A33" s="85"/>
      <c r="B33" s="640"/>
      <c r="C33" s="643"/>
      <c r="D33" s="545"/>
      <c r="E33" s="74" t="s">
        <v>321</v>
      </c>
      <c r="F33" s="549"/>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v>149.2381412376856</v>
      </c>
      <c r="W33" s="84">
        <v>149.27322576471568</v>
      </c>
      <c r="X33" s="84" t="s">
        <v>333</v>
      </c>
      <c r="Y33" s="84" t="s">
        <v>333</v>
      </c>
      <c r="Z33" s="84" t="s">
        <v>333</v>
      </c>
      <c r="AA33" s="84" t="s">
        <v>333</v>
      </c>
      <c r="AB33" s="85"/>
    </row>
    <row r="34" spans="1:28" s="83" customFormat="1" ht="11.25" x14ac:dyDescent="0.3">
      <c r="A34" s="85"/>
      <c r="B34" s="640"/>
      <c r="C34" s="643"/>
      <c r="D34" s="545"/>
      <c r="E34" s="74" t="s">
        <v>322</v>
      </c>
      <c r="F34" s="549"/>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v>135.04068919638456</v>
      </c>
      <c r="W34" s="84">
        <v>135.10262390648938</v>
      </c>
      <c r="X34" s="84" t="s">
        <v>333</v>
      </c>
      <c r="Y34" s="84" t="s">
        <v>333</v>
      </c>
      <c r="Z34" s="84" t="s">
        <v>333</v>
      </c>
      <c r="AA34" s="84" t="s">
        <v>333</v>
      </c>
      <c r="AB34" s="85"/>
    </row>
    <row r="35" spans="1:28" s="83" customFormat="1" ht="11.25" x14ac:dyDescent="0.3">
      <c r="A35" s="85"/>
      <c r="B35" s="640"/>
      <c r="C35" s="643"/>
      <c r="D35" s="545"/>
      <c r="E35" s="74" t="s">
        <v>323</v>
      </c>
      <c r="F35" s="549"/>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v>143.66772165993581</v>
      </c>
      <c r="W35" s="84">
        <v>143.70230923154</v>
      </c>
      <c r="X35" s="84" t="s">
        <v>333</v>
      </c>
      <c r="Y35" s="84" t="s">
        <v>333</v>
      </c>
      <c r="Z35" s="84" t="s">
        <v>333</v>
      </c>
      <c r="AA35" s="84" t="s">
        <v>333</v>
      </c>
      <c r="AB35" s="85"/>
    </row>
    <row r="36" spans="1:28" s="83" customFormat="1" ht="11.25" x14ac:dyDescent="0.3">
      <c r="A36" s="85"/>
      <c r="B36" s="640"/>
      <c r="C36" s="643"/>
      <c r="D36" s="545"/>
      <c r="E36" s="74" t="s">
        <v>324</v>
      </c>
      <c r="F36" s="549"/>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v>169.29258863282755</v>
      </c>
      <c r="W36" s="84">
        <v>169.72139964752859</v>
      </c>
      <c r="X36" s="84" t="s">
        <v>333</v>
      </c>
      <c r="Y36" s="84" t="s">
        <v>333</v>
      </c>
      <c r="Z36" s="84" t="s">
        <v>333</v>
      </c>
      <c r="AA36" s="84" t="s">
        <v>333</v>
      </c>
      <c r="AB36" s="85"/>
    </row>
    <row r="37" spans="1:28" s="83" customFormat="1" ht="11.25" x14ac:dyDescent="0.3">
      <c r="A37" s="85"/>
      <c r="B37" s="640"/>
      <c r="C37" s="643"/>
      <c r="D37" s="545"/>
      <c r="E37" s="74" t="s">
        <v>325</v>
      </c>
      <c r="F37" s="549"/>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v>164.92111763830758</v>
      </c>
      <c r="W37" s="84">
        <v>165.09133340490354</v>
      </c>
      <c r="X37" s="84" t="s">
        <v>333</v>
      </c>
      <c r="Y37" s="84" t="s">
        <v>333</v>
      </c>
      <c r="Z37" s="84" t="s">
        <v>333</v>
      </c>
      <c r="AA37" s="84" t="s">
        <v>333</v>
      </c>
      <c r="AB37" s="85"/>
    </row>
    <row r="38" spans="1:28" s="83" customFormat="1" ht="11.25" x14ac:dyDescent="0.3">
      <c r="A38" s="85"/>
      <c r="B38" s="640"/>
      <c r="C38" s="643"/>
      <c r="D38" s="545"/>
      <c r="E38" s="74" t="s">
        <v>326</v>
      </c>
      <c r="F38" s="549"/>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v>179.95385902974789</v>
      </c>
      <c r="W38" s="84">
        <v>180.2644378989944</v>
      </c>
      <c r="X38" s="84" t="s">
        <v>333</v>
      </c>
      <c r="Y38" s="84" t="s">
        <v>333</v>
      </c>
      <c r="Z38" s="84" t="s">
        <v>333</v>
      </c>
      <c r="AA38" s="84" t="s">
        <v>333</v>
      </c>
      <c r="AB38" s="85"/>
    </row>
    <row r="39" spans="1:28" s="83" customFormat="1" ht="11.25" x14ac:dyDescent="0.3">
      <c r="A39" s="85"/>
      <c r="B39" s="640"/>
      <c r="C39" s="643"/>
      <c r="D39" s="545"/>
      <c r="E39" s="74" t="s">
        <v>327</v>
      </c>
      <c r="F39" s="549"/>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v>138.95385945208281</v>
      </c>
      <c r="W39" s="84">
        <v>138.91608638410327</v>
      </c>
      <c r="X39" s="84" t="s">
        <v>333</v>
      </c>
      <c r="Y39" s="84" t="s">
        <v>333</v>
      </c>
      <c r="Z39" s="84" t="s">
        <v>333</v>
      </c>
      <c r="AA39" s="84" t="s">
        <v>333</v>
      </c>
      <c r="AB39" s="85"/>
    </row>
    <row r="40" spans="1:28" s="83" customFormat="1" ht="11.25" x14ac:dyDescent="0.3">
      <c r="A40" s="85"/>
      <c r="B40" s="640"/>
      <c r="C40" s="643"/>
      <c r="D40" s="545"/>
      <c r="E40" s="74" t="s">
        <v>328</v>
      </c>
      <c r="F40" s="549"/>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v>141.39509699663142</v>
      </c>
      <c r="W40" s="84">
        <v>141.41349489867699</v>
      </c>
      <c r="X40" s="84" t="s">
        <v>333</v>
      </c>
      <c r="Y40" s="84" t="s">
        <v>333</v>
      </c>
      <c r="Z40" s="84" t="s">
        <v>333</v>
      </c>
      <c r="AA40" s="84" t="s">
        <v>333</v>
      </c>
      <c r="AB40" s="85"/>
    </row>
    <row r="41" spans="1:28" s="83" customFormat="1" ht="11.25" x14ac:dyDescent="0.3">
      <c r="A41" s="85"/>
      <c r="B41" s="641"/>
      <c r="C41" s="644"/>
      <c r="D41" s="545"/>
      <c r="E41" s="74" t="s">
        <v>329</v>
      </c>
      <c r="F41" s="549"/>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v>169.61393814062509</v>
      </c>
      <c r="W41" s="84">
        <v>169.77779074667174</v>
      </c>
      <c r="X41" s="84" t="s">
        <v>333</v>
      </c>
      <c r="Y41" s="84" t="s">
        <v>333</v>
      </c>
      <c r="Z41" s="84" t="s">
        <v>333</v>
      </c>
      <c r="AA41" s="84" t="s">
        <v>333</v>
      </c>
      <c r="AB41" s="85"/>
    </row>
    <row r="42" spans="1:28" s="83" customFormat="1" ht="12.4" customHeight="1" x14ac:dyDescent="0.3">
      <c r="A42" s="85"/>
      <c r="B42" s="639" t="s">
        <v>478</v>
      </c>
      <c r="C42" s="642" t="s">
        <v>290</v>
      </c>
      <c r="D42" s="545" t="s">
        <v>316</v>
      </c>
      <c r="E42" s="74" t="s">
        <v>315</v>
      </c>
      <c r="F42" s="549"/>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v>14.490500000000003</v>
      </c>
      <c r="W42" s="84">
        <v>14.490500000000003</v>
      </c>
      <c r="X42" s="84" t="s">
        <v>333</v>
      </c>
      <c r="Y42" s="84" t="s">
        <v>333</v>
      </c>
      <c r="Z42" s="84" t="s">
        <v>333</v>
      </c>
      <c r="AA42" s="84" t="s">
        <v>333</v>
      </c>
      <c r="AB42" s="85"/>
    </row>
    <row r="43" spans="1:28" s="83" customFormat="1" ht="11.25" x14ac:dyDescent="0.3">
      <c r="A43" s="85"/>
      <c r="B43" s="640"/>
      <c r="C43" s="643"/>
      <c r="D43" s="545"/>
      <c r="E43" s="74" t="s">
        <v>317</v>
      </c>
      <c r="F43" s="549"/>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v>13.651000000000002</v>
      </c>
      <c r="W43" s="84">
        <v>13.651000000000002</v>
      </c>
      <c r="X43" s="84" t="s">
        <v>333</v>
      </c>
      <c r="Y43" s="84" t="s">
        <v>333</v>
      </c>
      <c r="Z43" s="84" t="s">
        <v>333</v>
      </c>
      <c r="AA43" s="84" t="s">
        <v>333</v>
      </c>
      <c r="AB43" s="85"/>
    </row>
    <row r="44" spans="1:28" s="83" customFormat="1" ht="11.25" x14ac:dyDescent="0.3">
      <c r="A44" s="85"/>
      <c r="B44" s="640"/>
      <c r="C44" s="643"/>
      <c r="D44" s="545"/>
      <c r="E44" s="74" t="s">
        <v>318</v>
      </c>
      <c r="F44" s="549"/>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v>12.0815</v>
      </c>
      <c r="W44" s="84">
        <v>12.0815</v>
      </c>
      <c r="X44" s="84" t="s">
        <v>333</v>
      </c>
      <c r="Y44" s="84" t="s">
        <v>333</v>
      </c>
      <c r="Z44" s="84" t="s">
        <v>333</v>
      </c>
      <c r="AA44" s="84" t="s">
        <v>333</v>
      </c>
      <c r="AB44" s="85"/>
    </row>
    <row r="45" spans="1:28" s="83" customFormat="1" ht="11.25" x14ac:dyDescent="0.3">
      <c r="A45" s="85"/>
      <c r="B45" s="640"/>
      <c r="C45" s="643"/>
      <c r="D45" s="545"/>
      <c r="E45" s="74" t="s">
        <v>319</v>
      </c>
      <c r="F45" s="549"/>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v>12.738500000000002</v>
      </c>
      <c r="W45" s="84">
        <v>12.738500000000002</v>
      </c>
      <c r="X45" s="84" t="s">
        <v>333</v>
      </c>
      <c r="Y45" s="84" t="s">
        <v>333</v>
      </c>
      <c r="Z45" s="84" t="s">
        <v>333</v>
      </c>
      <c r="AA45" s="84" t="s">
        <v>333</v>
      </c>
      <c r="AB45" s="85"/>
    </row>
    <row r="46" spans="1:28" s="83" customFormat="1" ht="11.25" x14ac:dyDescent="0.3">
      <c r="A46" s="85"/>
      <c r="B46" s="640"/>
      <c r="C46" s="643"/>
      <c r="D46" s="545"/>
      <c r="E46" s="74" t="s">
        <v>320</v>
      </c>
      <c r="F46" s="549"/>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v>18.140499999999999</v>
      </c>
      <c r="W46" s="84">
        <v>18.140499999999999</v>
      </c>
      <c r="X46" s="84" t="s">
        <v>333</v>
      </c>
      <c r="Y46" s="84" t="s">
        <v>333</v>
      </c>
      <c r="Z46" s="84" t="s">
        <v>333</v>
      </c>
      <c r="AA46" s="84" t="s">
        <v>333</v>
      </c>
      <c r="AB46" s="85"/>
    </row>
    <row r="47" spans="1:28" s="83" customFormat="1" ht="11.25" x14ac:dyDescent="0.3">
      <c r="A47" s="85"/>
      <c r="B47" s="640"/>
      <c r="C47" s="643"/>
      <c r="D47" s="545"/>
      <c r="E47" s="74" t="s">
        <v>321</v>
      </c>
      <c r="F47" s="549"/>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v>22.776</v>
      </c>
      <c r="W47" s="84">
        <v>22.776</v>
      </c>
      <c r="X47" s="84" t="s">
        <v>333</v>
      </c>
      <c r="Y47" s="84" t="s">
        <v>333</v>
      </c>
      <c r="Z47" s="84" t="s">
        <v>333</v>
      </c>
      <c r="AA47" s="84" t="s">
        <v>333</v>
      </c>
      <c r="AB47" s="85"/>
    </row>
    <row r="48" spans="1:28" s="83" customFormat="1" ht="11.25" x14ac:dyDescent="0.3">
      <c r="A48" s="85"/>
      <c r="B48" s="640"/>
      <c r="C48" s="643"/>
      <c r="D48" s="545"/>
      <c r="E48" s="74" t="s">
        <v>322</v>
      </c>
      <c r="F48" s="549"/>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v>15.731499999999999</v>
      </c>
      <c r="W48" s="84">
        <v>15.731499999999999</v>
      </c>
      <c r="X48" s="84" t="s">
        <v>333</v>
      </c>
      <c r="Y48" s="84" t="s">
        <v>333</v>
      </c>
      <c r="Z48" s="84" t="s">
        <v>333</v>
      </c>
      <c r="AA48" s="84" t="s">
        <v>333</v>
      </c>
      <c r="AB48" s="85"/>
    </row>
    <row r="49" spans="1:28" s="83" customFormat="1" ht="11.25" x14ac:dyDescent="0.3">
      <c r="A49" s="85"/>
      <c r="B49" s="640"/>
      <c r="C49" s="643"/>
      <c r="D49" s="545"/>
      <c r="E49" s="74" t="s">
        <v>323</v>
      </c>
      <c r="F49" s="549"/>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v>14.818999999999999</v>
      </c>
      <c r="W49" s="84">
        <v>14.818999999999999</v>
      </c>
      <c r="X49" s="84" t="s">
        <v>333</v>
      </c>
      <c r="Y49" s="84" t="s">
        <v>333</v>
      </c>
      <c r="Z49" s="84" t="s">
        <v>333</v>
      </c>
      <c r="AA49" s="84" t="s">
        <v>333</v>
      </c>
      <c r="AB49" s="85"/>
    </row>
    <row r="50" spans="1:28" s="83" customFormat="1" ht="11.25" x14ac:dyDescent="0.3">
      <c r="A50" s="85"/>
      <c r="B50" s="640"/>
      <c r="C50" s="643"/>
      <c r="D50" s="545"/>
      <c r="E50" s="74" t="s">
        <v>324</v>
      </c>
      <c r="F50" s="549"/>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v>14.563500000000001</v>
      </c>
      <c r="W50" s="84">
        <v>14.563500000000001</v>
      </c>
      <c r="X50" s="84" t="s">
        <v>333</v>
      </c>
      <c r="Y50" s="84" t="s">
        <v>333</v>
      </c>
      <c r="Z50" s="84" t="s">
        <v>333</v>
      </c>
      <c r="AA50" s="84" t="s">
        <v>333</v>
      </c>
      <c r="AB50" s="85"/>
    </row>
    <row r="51" spans="1:28" s="83" customFormat="1" ht="11.25" x14ac:dyDescent="0.3">
      <c r="A51" s="85"/>
      <c r="B51" s="640"/>
      <c r="C51" s="643"/>
      <c r="D51" s="545"/>
      <c r="E51" s="74" t="s">
        <v>325</v>
      </c>
      <c r="F51" s="549"/>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v>17.373999999999999</v>
      </c>
      <c r="W51" s="84">
        <v>17.373999999999999</v>
      </c>
      <c r="X51" s="84" t="s">
        <v>333</v>
      </c>
      <c r="Y51" s="84" t="s">
        <v>333</v>
      </c>
      <c r="Z51" s="84" t="s">
        <v>333</v>
      </c>
      <c r="AA51" s="84" t="s">
        <v>333</v>
      </c>
      <c r="AB51" s="85"/>
    </row>
    <row r="52" spans="1:28" s="83" customFormat="1" ht="11.25" x14ac:dyDescent="0.3">
      <c r="A52" s="85"/>
      <c r="B52" s="640"/>
      <c r="C52" s="643"/>
      <c r="D52" s="545"/>
      <c r="E52" s="74" t="s">
        <v>326</v>
      </c>
      <c r="F52" s="549"/>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v>20.074999999999999</v>
      </c>
      <c r="W52" s="84">
        <v>20.074999999999999</v>
      </c>
      <c r="X52" s="84" t="s">
        <v>333</v>
      </c>
      <c r="Y52" s="84" t="s">
        <v>333</v>
      </c>
      <c r="Z52" s="84" t="s">
        <v>333</v>
      </c>
      <c r="AA52" s="84" t="s">
        <v>333</v>
      </c>
      <c r="AB52" s="85"/>
    </row>
    <row r="53" spans="1:28" s="83" customFormat="1" ht="11.25" x14ac:dyDescent="0.3">
      <c r="A53" s="85"/>
      <c r="B53" s="640"/>
      <c r="C53" s="643"/>
      <c r="D53" s="545"/>
      <c r="E53" s="74" t="s">
        <v>327</v>
      </c>
      <c r="F53" s="549"/>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v>24.016999999999999</v>
      </c>
      <c r="W53" s="84">
        <v>24.016999999999999</v>
      </c>
      <c r="X53" s="84" t="s">
        <v>333</v>
      </c>
      <c r="Y53" s="84" t="s">
        <v>333</v>
      </c>
      <c r="Z53" s="84" t="s">
        <v>333</v>
      </c>
      <c r="AA53" s="84" t="s">
        <v>333</v>
      </c>
      <c r="AB53" s="85"/>
    </row>
    <row r="54" spans="1:28" s="83" customFormat="1" ht="11.25" x14ac:dyDescent="0.3">
      <c r="A54" s="85"/>
      <c r="B54" s="640"/>
      <c r="C54" s="643"/>
      <c r="D54" s="545"/>
      <c r="E54" s="74" t="s">
        <v>328</v>
      </c>
      <c r="F54" s="549"/>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v>17.373999999999999</v>
      </c>
      <c r="W54" s="84">
        <v>17.373999999999999</v>
      </c>
      <c r="X54" s="84" t="s">
        <v>333</v>
      </c>
      <c r="Y54" s="84" t="s">
        <v>333</v>
      </c>
      <c r="Z54" s="84" t="s">
        <v>333</v>
      </c>
      <c r="AA54" s="84" t="s">
        <v>333</v>
      </c>
      <c r="AB54" s="85"/>
    </row>
    <row r="55" spans="1:28" s="83" customFormat="1" ht="11.25" x14ac:dyDescent="0.3">
      <c r="A55" s="85"/>
      <c r="B55" s="640"/>
      <c r="C55" s="644"/>
      <c r="D55" s="545"/>
      <c r="E55" s="74" t="s">
        <v>329</v>
      </c>
      <c r="F55" s="549"/>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v>25.951499999999999</v>
      </c>
      <c r="W55" s="84">
        <v>25.951499999999999</v>
      </c>
      <c r="X55" s="84" t="s">
        <v>333</v>
      </c>
      <c r="Y55" s="84" t="s">
        <v>333</v>
      </c>
      <c r="Z55" s="84" t="s">
        <v>333</v>
      </c>
      <c r="AA55" s="84" t="s">
        <v>333</v>
      </c>
      <c r="AB55" s="85"/>
    </row>
    <row r="56" spans="1:28" s="83" customFormat="1" ht="12.4" customHeight="1" x14ac:dyDescent="0.3">
      <c r="A56" s="85"/>
      <c r="B56" s="640"/>
      <c r="C56" s="642" t="s">
        <v>294</v>
      </c>
      <c r="D56" s="545" t="s">
        <v>316</v>
      </c>
      <c r="E56" s="74" t="s">
        <v>315</v>
      </c>
      <c r="F56" s="549"/>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v>159.31107697024689</v>
      </c>
      <c r="W56" s="84">
        <v>158.21398496696992</v>
      </c>
      <c r="X56" s="84" t="s">
        <v>333</v>
      </c>
      <c r="Y56" s="84" t="s">
        <v>333</v>
      </c>
      <c r="Z56" s="84" t="s">
        <v>333</v>
      </c>
      <c r="AA56" s="84" t="s">
        <v>333</v>
      </c>
      <c r="AB56" s="85"/>
    </row>
    <row r="57" spans="1:28" s="83" customFormat="1" ht="11.25" x14ac:dyDescent="0.3">
      <c r="A57" s="85"/>
      <c r="B57" s="640"/>
      <c r="C57" s="643"/>
      <c r="D57" s="545"/>
      <c r="E57" s="74" t="s">
        <v>317</v>
      </c>
      <c r="F57" s="549"/>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v>155.42096930525969</v>
      </c>
      <c r="W57" s="84">
        <v>154.52095469621435</v>
      </c>
      <c r="X57" s="84" t="s">
        <v>333</v>
      </c>
      <c r="Y57" s="84" t="s">
        <v>333</v>
      </c>
      <c r="Z57" s="84" t="s">
        <v>333</v>
      </c>
      <c r="AA57" s="84" t="s">
        <v>333</v>
      </c>
      <c r="AB57" s="85"/>
    </row>
    <row r="58" spans="1:28" s="83" customFormat="1" ht="11.25" x14ac:dyDescent="0.3">
      <c r="A58" s="85"/>
      <c r="B58" s="640"/>
      <c r="C58" s="643"/>
      <c r="D58" s="545"/>
      <c r="E58" s="74" t="s">
        <v>318</v>
      </c>
      <c r="F58" s="549"/>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v>150.64812166288925</v>
      </c>
      <c r="W58" s="84">
        <v>149.45516654386975</v>
      </c>
      <c r="X58" s="84" t="s">
        <v>333</v>
      </c>
      <c r="Y58" s="84" t="s">
        <v>333</v>
      </c>
      <c r="Z58" s="84" t="s">
        <v>333</v>
      </c>
      <c r="AA58" s="84" t="s">
        <v>333</v>
      </c>
      <c r="AB58" s="85"/>
    </row>
    <row r="59" spans="1:28" s="83" customFormat="1" ht="11.25" x14ac:dyDescent="0.3">
      <c r="A59" s="85"/>
      <c r="B59" s="640"/>
      <c r="C59" s="643"/>
      <c r="D59" s="545"/>
      <c r="E59" s="74" t="s">
        <v>319</v>
      </c>
      <c r="F59" s="549"/>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v>200.03254472691287</v>
      </c>
      <c r="W59" s="84">
        <v>198.95523095091761</v>
      </c>
      <c r="X59" s="84" t="s">
        <v>333</v>
      </c>
      <c r="Y59" s="84" t="s">
        <v>333</v>
      </c>
      <c r="Z59" s="84" t="s">
        <v>333</v>
      </c>
      <c r="AA59" s="84" t="s">
        <v>333</v>
      </c>
      <c r="AB59" s="85"/>
    </row>
    <row r="60" spans="1:28" s="83" customFormat="1" ht="11.25" x14ac:dyDescent="0.3">
      <c r="A60" s="85"/>
      <c r="B60" s="640"/>
      <c r="C60" s="643"/>
      <c r="D60" s="545"/>
      <c r="E60" s="74" t="s">
        <v>320</v>
      </c>
      <c r="F60" s="549"/>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v>164.89735722029971</v>
      </c>
      <c r="W60" s="84">
        <v>164.01044490105801</v>
      </c>
      <c r="X60" s="84" t="s">
        <v>333</v>
      </c>
      <c r="Y60" s="84" t="s">
        <v>333</v>
      </c>
      <c r="Z60" s="84" t="s">
        <v>333</v>
      </c>
      <c r="AA60" s="84" t="s">
        <v>333</v>
      </c>
      <c r="AB60" s="85"/>
    </row>
    <row r="61" spans="1:28" s="83" customFormat="1" ht="11.25" x14ac:dyDescent="0.3">
      <c r="A61" s="85"/>
      <c r="B61" s="640"/>
      <c r="C61" s="643"/>
      <c r="D61" s="545"/>
      <c r="E61" s="74" t="s">
        <v>321</v>
      </c>
      <c r="F61" s="549"/>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v>169.48598733801256</v>
      </c>
      <c r="W61" s="84">
        <v>168.52298450135754</v>
      </c>
      <c r="X61" s="84" t="s">
        <v>333</v>
      </c>
      <c r="Y61" s="84" t="s">
        <v>333</v>
      </c>
      <c r="Z61" s="84" t="s">
        <v>333</v>
      </c>
      <c r="AA61" s="84" t="s">
        <v>333</v>
      </c>
      <c r="AB61" s="85"/>
    </row>
    <row r="62" spans="1:28" s="83" customFormat="1" ht="11.25" x14ac:dyDescent="0.3">
      <c r="A62" s="85"/>
      <c r="B62" s="640"/>
      <c r="C62" s="643"/>
      <c r="D62" s="545"/>
      <c r="E62" s="74" t="s">
        <v>322</v>
      </c>
      <c r="F62" s="549"/>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v>148.82843590081512</v>
      </c>
      <c r="W62" s="84">
        <v>147.90456002333787</v>
      </c>
      <c r="X62" s="84" t="s">
        <v>333</v>
      </c>
      <c r="Y62" s="84" t="s">
        <v>333</v>
      </c>
      <c r="Z62" s="84" t="s">
        <v>333</v>
      </c>
      <c r="AA62" s="84" t="s">
        <v>333</v>
      </c>
      <c r="AB62" s="85"/>
    </row>
    <row r="63" spans="1:28" s="83" customFormat="1" ht="11.25" x14ac:dyDescent="0.3">
      <c r="A63" s="85"/>
      <c r="B63" s="640"/>
      <c r="C63" s="643"/>
      <c r="D63" s="545"/>
      <c r="E63" s="74" t="s">
        <v>323</v>
      </c>
      <c r="F63" s="549"/>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v>156.44619623089989</v>
      </c>
      <c r="W63" s="84">
        <v>155.29985730788752</v>
      </c>
      <c r="X63" s="84" t="s">
        <v>333</v>
      </c>
      <c r="Y63" s="84" t="s">
        <v>333</v>
      </c>
      <c r="Z63" s="84" t="s">
        <v>333</v>
      </c>
      <c r="AA63" s="84" t="s">
        <v>333</v>
      </c>
      <c r="AB63" s="85"/>
    </row>
    <row r="64" spans="1:28" s="83" customFormat="1" ht="11.25" x14ac:dyDescent="0.3">
      <c r="A64" s="85"/>
      <c r="B64" s="640"/>
      <c r="C64" s="643"/>
      <c r="D64" s="545"/>
      <c r="E64" s="74" t="s">
        <v>324</v>
      </c>
      <c r="F64" s="549"/>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v>183.34207618564972</v>
      </c>
      <c r="W64" s="84">
        <v>182.21868670050779</v>
      </c>
      <c r="X64" s="84" t="s">
        <v>333</v>
      </c>
      <c r="Y64" s="84" t="s">
        <v>333</v>
      </c>
      <c r="Z64" s="84" t="s">
        <v>333</v>
      </c>
      <c r="AA64" s="84" t="s">
        <v>333</v>
      </c>
      <c r="AB64" s="85"/>
    </row>
    <row r="65" spans="1:28" s="83" customFormat="1" ht="11.25" x14ac:dyDescent="0.3">
      <c r="A65" s="85"/>
      <c r="B65" s="640"/>
      <c r="C65" s="643"/>
      <c r="D65" s="545"/>
      <c r="E65" s="74" t="s">
        <v>325</v>
      </c>
      <c r="F65" s="549"/>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v>187.48936455560138</v>
      </c>
      <c r="W65" s="84">
        <v>186.4722989238644</v>
      </c>
      <c r="X65" s="84" t="s">
        <v>333</v>
      </c>
      <c r="Y65" s="84" t="s">
        <v>333</v>
      </c>
      <c r="Z65" s="84" t="s">
        <v>333</v>
      </c>
      <c r="AA65" s="84" t="s">
        <v>333</v>
      </c>
      <c r="AB65" s="85"/>
    </row>
    <row r="66" spans="1:28" s="83" customFormat="1" ht="11.25" x14ac:dyDescent="0.3">
      <c r="A66" s="85"/>
      <c r="B66" s="640"/>
      <c r="C66" s="643"/>
      <c r="D66" s="545"/>
      <c r="E66" s="74" t="s">
        <v>326</v>
      </c>
      <c r="F66" s="549"/>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v>202.18743335375888</v>
      </c>
      <c r="W66" s="84">
        <v>201.23164654377712</v>
      </c>
      <c r="X66" s="84" t="s">
        <v>333</v>
      </c>
      <c r="Y66" s="84" t="s">
        <v>333</v>
      </c>
      <c r="Z66" s="84" t="s">
        <v>333</v>
      </c>
      <c r="AA66" s="84" t="s">
        <v>333</v>
      </c>
      <c r="AB66" s="85"/>
    </row>
    <row r="67" spans="1:28" s="83" customFormat="1" ht="11.25" x14ac:dyDescent="0.3">
      <c r="A67" s="85"/>
      <c r="B67" s="640"/>
      <c r="C67" s="643"/>
      <c r="D67" s="545"/>
      <c r="E67" s="74" t="s">
        <v>327</v>
      </c>
      <c r="F67" s="549"/>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v>157.36580042520146</v>
      </c>
      <c r="W67" s="84">
        <v>156.47590595298601</v>
      </c>
      <c r="X67" s="84" t="s">
        <v>333</v>
      </c>
      <c r="Y67" s="84" t="s">
        <v>333</v>
      </c>
      <c r="Z67" s="84" t="s">
        <v>333</v>
      </c>
      <c r="AA67" s="84" t="s">
        <v>333</v>
      </c>
      <c r="AB67" s="85"/>
    </row>
    <row r="68" spans="1:28" s="83" customFormat="1" ht="11.25" x14ac:dyDescent="0.3">
      <c r="A68" s="85"/>
      <c r="B68" s="640"/>
      <c r="C68" s="643"/>
      <c r="D68" s="545"/>
      <c r="E68" s="74" t="s">
        <v>328</v>
      </c>
      <c r="F68" s="549"/>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v>160.7637081433696</v>
      </c>
      <c r="W68" s="84">
        <v>159.77858264083383</v>
      </c>
      <c r="X68" s="84" t="s">
        <v>333</v>
      </c>
      <c r="Y68" s="84" t="s">
        <v>333</v>
      </c>
      <c r="Z68" s="84" t="s">
        <v>333</v>
      </c>
      <c r="AA68" s="84" t="s">
        <v>333</v>
      </c>
      <c r="AB68" s="85"/>
    </row>
    <row r="69" spans="1:28" s="83" customFormat="1" ht="11.25" x14ac:dyDescent="0.3">
      <c r="A69" s="85"/>
      <c r="B69" s="641"/>
      <c r="C69" s="644"/>
      <c r="D69" s="545"/>
      <c r="E69" s="74" t="s">
        <v>329</v>
      </c>
      <c r="F69" s="549"/>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v>198.61904688109738</v>
      </c>
      <c r="W69" s="84">
        <v>198.03208527260765</v>
      </c>
      <c r="X69" s="84" t="s">
        <v>333</v>
      </c>
      <c r="Y69" s="84" t="s">
        <v>333</v>
      </c>
      <c r="Z69" s="84" t="s">
        <v>333</v>
      </c>
      <c r="AA69" s="84" t="s">
        <v>333</v>
      </c>
      <c r="AB69" s="85"/>
    </row>
    <row r="70" spans="1:28" s="85" customFormat="1" ht="11.25" x14ac:dyDescent="0.3"/>
    <row r="71" spans="1:28" s="85" customFormat="1" ht="11.25" x14ac:dyDescent="0.3"/>
    <row r="72" spans="1:28" s="85" customFormat="1" ht="11.25" x14ac:dyDescent="0.3"/>
    <row r="73" spans="1:28" s="10" customFormat="1" ht="12.4" x14ac:dyDescent="0.3">
      <c r="B73" s="11" t="s">
        <v>500</v>
      </c>
    </row>
    <row r="74" spans="1:28" s="85" customFormat="1" ht="11.25" x14ac:dyDescent="0.3">
      <c r="B74" s="89"/>
    </row>
    <row r="75" spans="1:28" s="85" customFormat="1" ht="22.5" x14ac:dyDescent="0.3">
      <c r="B75" s="95" t="s">
        <v>370</v>
      </c>
      <c r="C75" s="534" t="s">
        <v>346</v>
      </c>
      <c r="D75" s="536"/>
      <c r="E75" s="276" t="s">
        <v>4</v>
      </c>
      <c r="F75" s="21" t="s">
        <v>311</v>
      </c>
      <c r="G75" s="23"/>
      <c r="H75" s="86" t="s">
        <v>312</v>
      </c>
      <c r="I75" s="86" t="s">
        <v>313</v>
      </c>
      <c r="J75" s="86" t="s">
        <v>34</v>
      </c>
    </row>
    <row r="76" spans="1:28" s="85" customFormat="1" ht="13.5" customHeight="1" x14ac:dyDescent="0.3">
      <c r="B76" s="560" t="s">
        <v>479</v>
      </c>
      <c r="C76" s="655" t="s">
        <v>360</v>
      </c>
      <c r="D76" s="655"/>
      <c r="E76" s="658" t="s">
        <v>316</v>
      </c>
      <c r="F76" s="652"/>
      <c r="G76" s="23"/>
      <c r="H76" s="211">
        <v>30.783784914716001</v>
      </c>
      <c r="I76" s="211">
        <v>38.144129094344962</v>
      </c>
      <c r="J76" s="211">
        <v>37.266776894086618</v>
      </c>
    </row>
    <row r="77" spans="1:28" s="85" customFormat="1" ht="13.5" customHeight="1" x14ac:dyDescent="0.3">
      <c r="B77" s="560"/>
      <c r="C77" s="655" t="s">
        <v>361</v>
      </c>
      <c r="D77" s="655"/>
      <c r="E77" s="659"/>
      <c r="F77" s="653"/>
      <c r="G77" s="23"/>
      <c r="H77" s="211">
        <v>91.060528571428563</v>
      </c>
      <c r="I77" s="211">
        <v>97.398949999999999</v>
      </c>
      <c r="J77" s="211">
        <v>89.836392857142869</v>
      </c>
    </row>
    <row r="78" spans="1:28" s="85" customFormat="1" ht="13.5" customHeight="1" x14ac:dyDescent="0.3">
      <c r="B78" s="560"/>
      <c r="C78" s="656" t="s">
        <v>362</v>
      </c>
      <c r="D78" s="657"/>
      <c r="E78" s="659"/>
      <c r="F78" s="653"/>
      <c r="G78" s="23"/>
      <c r="H78" s="211">
        <v>6.7555656600626541</v>
      </c>
      <c r="I78" s="211">
        <v>6.9467042094344604</v>
      </c>
      <c r="J78" s="211">
        <v>8.3487865809847772</v>
      </c>
    </row>
    <row r="79" spans="1:28" s="85" customFormat="1" ht="13.5" customHeight="1" x14ac:dyDescent="0.3">
      <c r="B79" s="560"/>
      <c r="C79" s="655" t="s">
        <v>44</v>
      </c>
      <c r="D79" s="655"/>
      <c r="E79" s="659"/>
      <c r="F79" s="653"/>
      <c r="G79" s="23"/>
      <c r="H79" s="216">
        <v>128.5998791462072</v>
      </c>
      <c r="I79" s="216">
        <v>142.48978330377943</v>
      </c>
      <c r="J79" s="216">
        <v>135.45195633221425</v>
      </c>
    </row>
    <row r="80" spans="1:28" s="85" customFormat="1" ht="13.5" customHeight="1" x14ac:dyDescent="0.3">
      <c r="B80" s="560" t="s">
        <v>480</v>
      </c>
      <c r="C80" s="655" t="s">
        <v>360</v>
      </c>
      <c r="D80" s="655"/>
      <c r="E80" s="659"/>
      <c r="F80" s="653"/>
      <c r="G80" s="23"/>
      <c r="H80" s="211">
        <v>32.911572043780758</v>
      </c>
      <c r="I80" s="211">
        <v>40.79852761390957</v>
      </c>
      <c r="J80" s="211">
        <v>40.076480384526562</v>
      </c>
    </row>
    <row r="81" spans="2:10" s="85" customFormat="1" ht="13.5" customHeight="1" x14ac:dyDescent="0.3">
      <c r="B81" s="560"/>
      <c r="C81" s="655" t="s">
        <v>361</v>
      </c>
      <c r="D81" s="655"/>
      <c r="E81" s="659"/>
      <c r="F81" s="653"/>
      <c r="G81" s="23"/>
      <c r="H81" s="211">
        <v>87.83446428571429</v>
      </c>
      <c r="I81" s="211">
        <v>93.12933000000001</v>
      </c>
      <c r="J81" s="211">
        <v>89.990721428571433</v>
      </c>
    </row>
    <row r="82" spans="2:10" s="85" customFormat="1" ht="13.5" customHeight="1" x14ac:dyDescent="0.3">
      <c r="B82" s="560"/>
      <c r="C82" s="656" t="s">
        <v>362</v>
      </c>
      <c r="D82" s="657"/>
      <c r="E82" s="659"/>
      <c r="F82" s="653"/>
      <c r="G82" s="23"/>
      <c r="H82" s="211">
        <v>9.1774668191965745</v>
      </c>
      <c r="I82" s="211">
        <v>9.3699510170654037</v>
      </c>
      <c r="J82" s="211">
        <v>11.340467739459509</v>
      </c>
    </row>
    <row r="83" spans="2:10" s="85" customFormat="1" ht="13.5" customHeight="1" x14ac:dyDescent="0.3">
      <c r="B83" s="560"/>
      <c r="C83" s="655" t="s">
        <v>44</v>
      </c>
      <c r="D83" s="655"/>
      <c r="E83" s="660"/>
      <c r="F83" s="654"/>
      <c r="G83" s="23"/>
      <c r="H83" s="216">
        <v>129.92350314869162</v>
      </c>
      <c r="I83" s="216">
        <v>143.29780863097497</v>
      </c>
      <c r="J83" s="216">
        <v>141.40766955255751</v>
      </c>
    </row>
    <row r="84" spans="2:10" s="96" customFormat="1" ht="11.25" x14ac:dyDescent="0.3"/>
    <row r="85" spans="2:10" s="96" customFormat="1" ht="11.25" x14ac:dyDescent="0.3"/>
    <row r="86" spans="2:10" s="85" customFormat="1" ht="11.25" x14ac:dyDescent="0.3"/>
    <row r="87" spans="2:10" s="85" customFormat="1" ht="11.25" hidden="1" x14ac:dyDescent="0.3"/>
    <row r="88" spans="2:10" s="85" customFormat="1" ht="11.25" hidden="1" x14ac:dyDescent="0.3"/>
    <row r="89" spans="2:10" s="85" customFormat="1" ht="11.25" hidden="1" x14ac:dyDescent="0.3"/>
    <row r="90" spans="2:10" s="85" customFormat="1" ht="11.25" hidden="1" x14ac:dyDescent="0.3"/>
    <row r="91" spans="2:10" s="85" customFormat="1" ht="11.25" hidden="1" x14ac:dyDescent="0.3"/>
    <row r="92" spans="2:10" s="85" customFormat="1" ht="11.25" hidden="1" x14ac:dyDescent="0.3"/>
    <row r="93" spans="2:10" s="85" customFormat="1" ht="11.25" hidden="1" x14ac:dyDescent="0.3"/>
    <row r="94" spans="2:10" s="85" customFormat="1" ht="11.25" hidden="1" x14ac:dyDescent="0.3"/>
    <row r="95" spans="2:10" s="85" customFormat="1" ht="11.25" hidden="1" x14ac:dyDescent="0.3"/>
    <row r="96" spans="2:10" s="85" customFormat="1" ht="11.25" hidden="1" x14ac:dyDescent="0.3"/>
    <row r="97" s="85" customFormat="1" ht="11.25" hidden="1" x14ac:dyDescent="0.3"/>
    <row r="98" s="85" customFormat="1" ht="11.25" hidden="1" x14ac:dyDescent="0.3"/>
    <row r="99" s="85" customFormat="1" ht="11.25" hidden="1" x14ac:dyDescent="0.3"/>
    <row r="100" s="85" customFormat="1" ht="11.25" hidden="1" x14ac:dyDescent="0.3"/>
    <row r="101" s="85" customFormat="1" ht="11.25" hidden="1" x14ac:dyDescent="0.3"/>
    <row r="102" s="85" customFormat="1" ht="11.25" hidden="1" x14ac:dyDescent="0.3"/>
    <row r="103" s="85" customFormat="1" ht="11.25" hidden="1" x14ac:dyDescent="0.3"/>
    <row r="104" s="85" customFormat="1" ht="11.25" hidden="1" x14ac:dyDescent="0.3"/>
    <row r="105" s="85" customFormat="1" ht="11.25" hidden="1" x14ac:dyDescent="0.3"/>
    <row r="106" s="85" customFormat="1" ht="11.25" hidden="1" x14ac:dyDescent="0.3"/>
    <row r="107" s="85" customFormat="1" ht="11.25" hidden="1" x14ac:dyDescent="0.3"/>
    <row r="108" s="85" customFormat="1" ht="11.25" hidden="1" x14ac:dyDescent="0.3"/>
    <row r="109" s="85" customFormat="1" ht="11.25" hidden="1" x14ac:dyDescent="0.3"/>
    <row r="110" s="85" customFormat="1" ht="11.25" hidden="1" x14ac:dyDescent="0.3"/>
    <row r="111" s="85" customFormat="1" ht="11.25" hidden="1" x14ac:dyDescent="0.3"/>
    <row r="112" s="85" customFormat="1" ht="11.25" hidden="1" x14ac:dyDescent="0.3"/>
    <row r="113" s="85" customFormat="1" ht="11.25" hidden="1" x14ac:dyDescent="0.3"/>
    <row r="114" s="85" customFormat="1" ht="11.25" hidden="1" x14ac:dyDescent="0.3"/>
    <row r="115" s="85" customFormat="1" ht="11.25" hidden="1" x14ac:dyDescent="0.3"/>
    <row r="116" s="85" customFormat="1" ht="11.25" hidden="1" x14ac:dyDescent="0.3"/>
    <row r="117" s="85" customFormat="1" ht="11.25" hidden="1" x14ac:dyDescent="0.3"/>
    <row r="118" s="85" customFormat="1" ht="11.25" hidden="1" x14ac:dyDescent="0.3"/>
    <row r="119" s="85" customFormat="1" ht="11.25" hidden="1" x14ac:dyDescent="0.3"/>
    <row r="120" s="85" customFormat="1" ht="11.25" hidden="1" x14ac:dyDescent="0.3"/>
    <row r="121" s="85" customFormat="1" ht="11.25" hidden="1" x14ac:dyDescent="0.3"/>
    <row r="122" s="85" customFormat="1" ht="11.25" hidden="1" x14ac:dyDescent="0.3"/>
    <row r="123" s="85" customFormat="1" ht="11.25" hidden="1" x14ac:dyDescent="0.3"/>
    <row r="124" s="85" customFormat="1" ht="11.25" hidden="1" x14ac:dyDescent="0.3"/>
    <row r="125" s="85" customFormat="1" ht="11.25" hidden="1" x14ac:dyDescent="0.3"/>
    <row r="126" s="85" customFormat="1" ht="11.25" hidden="1" x14ac:dyDescent="0.3"/>
    <row r="127" s="85" customFormat="1" ht="11.25" hidden="1" x14ac:dyDescent="0.3"/>
    <row r="128" s="85" customFormat="1" ht="11.25" hidden="1" x14ac:dyDescent="0.3"/>
    <row r="129" s="85" customFormat="1" ht="11.25" hidden="1" x14ac:dyDescent="0.3"/>
    <row r="130" s="85" customFormat="1" ht="11.25" hidden="1" x14ac:dyDescent="0.3"/>
    <row r="131" s="85" customFormat="1" ht="11.25" hidden="1" x14ac:dyDescent="0.3"/>
    <row r="132" s="85" customFormat="1" ht="11.25" hidden="1" x14ac:dyDescent="0.3"/>
    <row r="133" s="85" customFormat="1" ht="11.25" hidden="1" x14ac:dyDescent="0.3"/>
    <row r="134" s="85" customFormat="1" ht="11.25" hidden="1" x14ac:dyDescent="0.3"/>
    <row r="135" s="85" customFormat="1" ht="11.25" hidden="1" x14ac:dyDescent="0.3"/>
    <row r="136" s="85" customFormat="1" ht="11.25" hidden="1" x14ac:dyDescent="0.3"/>
    <row r="137" s="85" customFormat="1" ht="11.25" hidden="1" x14ac:dyDescent="0.3"/>
    <row r="138" s="85" customFormat="1" ht="11.25" hidden="1" x14ac:dyDescent="0.3"/>
    <row r="139" s="85" customFormat="1" ht="11.25" hidden="1" x14ac:dyDescent="0.3"/>
    <row r="140" s="85" customFormat="1" ht="11.25" hidden="1" x14ac:dyDescent="0.3"/>
    <row r="141" s="85" customFormat="1" ht="11.25" hidden="1" x14ac:dyDescent="0.3"/>
    <row r="142" s="85" customFormat="1" ht="11.25" hidden="1" x14ac:dyDescent="0.3"/>
    <row r="143" s="85" customFormat="1" ht="11.25" hidden="1" x14ac:dyDescent="0.3"/>
    <row r="144" s="85" customFormat="1" ht="11.25" hidden="1" x14ac:dyDescent="0.3"/>
    <row r="145" s="85" customFormat="1" ht="11.25" hidden="1" x14ac:dyDescent="0.3"/>
    <row r="146" s="85" customFormat="1" ht="11.25" hidden="1" x14ac:dyDescent="0.3"/>
    <row r="147" s="85" customFormat="1" ht="11.25" hidden="1" x14ac:dyDescent="0.3"/>
    <row r="148" s="85" customFormat="1" ht="11.25" hidden="1" x14ac:dyDescent="0.3"/>
    <row r="149" s="85" customFormat="1" ht="11.25" hidden="1" x14ac:dyDescent="0.3"/>
    <row r="150" s="85" customFormat="1" ht="11.25" hidden="1" x14ac:dyDescent="0.3"/>
    <row r="151" s="85" customFormat="1" ht="11.25" hidden="1" x14ac:dyDescent="0.3"/>
    <row r="152" s="85" customFormat="1" ht="11.25" hidden="1" x14ac:dyDescent="0.3"/>
    <row r="153" s="85" customFormat="1" ht="11.25" hidden="1" x14ac:dyDescent="0.3"/>
    <row r="154" s="85" customFormat="1" ht="11.25" hidden="1" x14ac:dyDescent="0.3"/>
    <row r="155" s="85" customFormat="1" ht="11.25" hidden="1" x14ac:dyDescent="0.3"/>
    <row r="156" s="85" customFormat="1" ht="11.25" hidden="1" x14ac:dyDescent="0.3"/>
    <row r="157" s="85" customFormat="1" ht="11.25" hidden="1" x14ac:dyDescent="0.3"/>
    <row r="158" s="85" customFormat="1" ht="11.25" hidden="1" x14ac:dyDescent="0.3"/>
    <row r="159" s="85" customFormat="1" ht="11.25" hidden="1" x14ac:dyDescent="0.3"/>
    <row r="160" s="85" customFormat="1" ht="11.25" hidden="1" x14ac:dyDescent="0.3"/>
    <row r="161" s="85" customFormat="1" ht="11.25" hidden="1" x14ac:dyDescent="0.3"/>
    <row r="162" s="85" customFormat="1" ht="11.25" hidden="1" x14ac:dyDescent="0.3"/>
    <row r="163" s="85" customFormat="1" ht="11.25" hidden="1" x14ac:dyDescent="0.3"/>
    <row r="164" s="85" customFormat="1" ht="11.25" hidden="1" x14ac:dyDescent="0.3"/>
    <row r="165" s="85" customFormat="1" ht="11.25" hidden="1" x14ac:dyDescent="0.3"/>
    <row r="166" s="85" customFormat="1" ht="11.25" hidden="1" x14ac:dyDescent="0.3"/>
    <row r="167" s="85" customFormat="1" ht="11.25" hidden="1" x14ac:dyDescent="0.3"/>
    <row r="168" s="85" customFormat="1" ht="11.25" hidden="1" x14ac:dyDescent="0.3"/>
    <row r="169" s="85" customFormat="1" ht="11.25" hidden="1" x14ac:dyDescent="0.3"/>
    <row r="170" s="85" customFormat="1" ht="11.25" hidden="1" x14ac:dyDescent="0.3"/>
    <row r="171" s="85" customFormat="1" ht="11.25" hidden="1" x14ac:dyDescent="0.3"/>
    <row r="172" s="85" customFormat="1" ht="11.25" hidden="1" x14ac:dyDescent="0.3"/>
    <row r="173" s="85" customFormat="1" ht="11.25" hidden="1" x14ac:dyDescent="0.3"/>
    <row r="174" s="85" customFormat="1" ht="11.25" hidden="1" x14ac:dyDescent="0.3"/>
    <row r="175" s="85" customFormat="1" ht="11.25" hidden="1" x14ac:dyDescent="0.3"/>
    <row r="176" s="85" customFormat="1" ht="11.25" hidden="1" x14ac:dyDescent="0.3"/>
    <row r="177" s="85" customFormat="1" ht="11.25" hidden="1" x14ac:dyDescent="0.3"/>
    <row r="178" s="85" customFormat="1" ht="11.25" hidden="1" x14ac:dyDescent="0.3"/>
    <row r="179" s="85" customFormat="1" ht="11.25" hidden="1" x14ac:dyDescent="0.3"/>
    <row r="180" s="85" customFormat="1" ht="11.25" hidden="1" x14ac:dyDescent="0.3"/>
    <row r="181" s="85" customFormat="1" ht="11.25" hidden="1" x14ac:dyDescent="0.3"/>
    <row r="182" s="85" customFormat="1" ht="11.25" hidden="1" x14ac:dyDescent="0.3"/>
    <row r="183" s="85" customFormat="1" ht="11.25" hidden="1" x14ac:dyDescent="0.3"/>
    <row r="184" s="85" customFormat="1" ht="11.25" hidden="1" x14ac:dyDescent="0.3"/>
    <row r="185" s="85" customFormat="1" ht="11.25" hidden="1" x14ac:dyDescent="0.3"/>
    <row r="186" s="85" customFormat="1" ht="11.25" hidden="1" x14ac:dyDescent="0.3"/>
    <row r="187" s="85" customFormat="1" ht="11.25" hidden="1" x14ac:dyDescent="0.3"/>
    <row r="188" s="85" customFormat="1" ht="11.25" hidden="1" x14ac:dyDescent="0.3"/>
    <row r="189" s="85" customFormat="1" ht="11.25" hidden="1" x14ac:dyDescent="0.3"/>
    <row r="190" s="85" customFormat="1" ht="11.25" hidden="1" x14ac:dyDescent="0.3"/>
    <row r="191" s="85" customFormat="1" ht="11.25" hidden="1" x14ac:dyDescent="0.3"/>
    <row r="192" s="85" customFormat="1" ht="11.25" hidden="1" x14ac:dyDescent="0.3"/>
    <row r="193" s="85" customFormat="1" ht="11.25" hidden="1" x14ac:dyDescent="0.3"/>
    <row r="194" s="85" customFormat="1" ht="11.25" hidden="1" x14ac:dyDescent="0.3"/>
    <row r="195" s="85" customFormat="1" ht="11.25" hidden="1" x14ac:dyDescent="0.3"/>
    <row r="196" s="85" customFormat="1" ht="11.25" hidden="1" x14ac:dyDescent="0.3"/>
    <row r="197" s="85" customFormat="1" ht="11.25" hidden="1" x14ac:dyDescent="0.3"/>
    <row r="198" s="85" customFormat="1" ht="11.25" hidden="1" x14ac:dyDescent="0.3"/>
    <row r="199" s="85" customFormat="1" ht="11.25" hidden="1" x14ac:dyDescent="0.3"/>
    <row r="200" s="85" customFormat="1" ht="11.25" hidden="1" x14ac:dyDescent="0.3"/>
    <row r="201" s="85" customFormat="1" ht="11.25" hidden="1" x14ac:dyDescent="0.3"/>
    <row r="202" s="85" customFormat="1" ht="11.25" hidden="1" x14ac:dyDescent="0.3"/>
    <row r="203" s="85" customFormat="1" ht="11.25" hidden="1" x14ac:dyDescent="0.3"/>
    <row r="204" s="85" customFormat="1" ht="11.25" hidden="1" x14ac:dyDescent="0.3"/>
    <row r="205" s="85" customFormat="1" ht="11.25" hidden="1" x14ac:dyDescent="0.3"/>
    <row r="206" s="85" customFormat="1" ht="11.25" hidden="1" x14ac:dyDescent="0.3"/>
    <row r="207" s="85" customFormat="1" ht="11.25" hidden="1" x14ac:dyDescent="0.3"/>
    <row r="208" s="85" customFormat="1" ht="11.25" hidden="1" x14ac:dyDescent="0.3"/>
    <row r="209" s="85" customFormat="1" ht="11.25" hidden="1" x14ac:dyDescent="0.3"/>
    <row r="210" s="85" customFormat="1" ht="11.25" hidden="1" x14ac:dyDescent="0.3"/>
    <row r="211" s="85" customFormat="1" ht="11.25" hidden="1" x14ac:dyDescent="0.3"/>
    <row r="212" s="85" customFormat="1" ht="11.25" hidden="1" x14ac:dyDescent="0.3"/>
    <row r="213" s="85" customFormat="1" ht="11.25" hidden="1" x14ac:dyDescent="0.3"/>
    <row r="214" s="85" customFormat="1" ht="11.25" hidden="1" x14ac:dyDescent="0.3"/>
    <row r="215" s="85" customFormat="1" ht="11.25" hidden="1" x14ac:dyDescent="0.3"/>
    <row r="216" s="85" customFormat="1" ht="11.25" hidden="1" x14ac:dyDescent="0.3"/>
    <row r="217" s="85" customFormat="1" ht="11.25" hidden="1" x14ac:dyDescent="0.3"/>
    <row r="218" s="85" customFormat="1" ht="11.25" hidden="1" x14ac:dyDescent="0.3"/>
    <row r="219" s="85" customFormat="1" ht="11.25" hidden="1" x14ac:dyDescent="0.3"/>
    <row r="220" s="85" customFormat="1" ht="11.25" hidden="1" x14ac:dyDescent="0.3"/>
    <row r="221" s="85" customFormat="1" ht="11.25" hidden="1" x14ac:dyDescent="0.3"/>
    <row r="222" s="85" customFormat="1" ht="11.25" hidden="1" x14ac:dyDescent="0.3"/>
    <row r="223" s="85" customFormat="1" ht="11.25" hidden="1" x14ac:dyDescent="0.3"/>
    <row r="224" s="85" customFormat="1" ht="11.25" hidden="1" x14ac:dyDescent="0.3"/>
    <row r="225" s="85" customFormat="1" ht="11.25" hidden="1" x14ac:dyDescent="0.3"/>
    <row r="226" s="85" customFormat="1" ht="11.25" hidden="1" x14ac:dyDescent="0.3"/>
    <row r="227" s="85" customFormat="1" ht="11.25" hidden="1" x14ac:dyDescent="0.3"/>
    <row r="228" s="85" customFormat="1" ht="11.25" hidden="1" x14ac:dyDescent="0.3"/>
    <row r="229" s="85" customFormat="1" ht="11.25" hidden="1" x14ac:dyDescent="0.3"/>
    <row r="230" s="85" customFormat="1" ht="11.25" hidden="1" x14ac:dyDescent="0.3"/>
    <row r="231" s="85" customFormat="1" ht="11.25" hidden="1" x14ac:dyDescent="0.3"/>
    <row r="232" s="85" customFormat="1" ht="11.25" hidden="1" x14ac:dyDescent="0.3"/>
    <row r="233" s="85" customFormat="1" ht="11.25" hidden="1" x14ac:dyDescent="0.3"/>
    <row r="234" s="85" customFormat="1" ht="11.25" hidden="1" x14ac:dyDescent="0.3"/>
    <row r="235" s="85" customFormat="1" ht="11.25" hidden="1" x14ac:dyDescent="0.3"/>
    <row r="236" s="85" customFormat="1" ht="11.25" hidden="1" x14ac:dyDescent="0.3"/>
    <row r="237" s="85" customFormat="1" ht="11.25" hidden="1" x14ac:dyDescent="0.3"/>
    <row r="238" s="85" customFormat="1" ht="11.25" hidden="1" x14ac:dyDescent="0.3"/>
    <row r="239" s="85" customFormat="1" ht="11.25" hidden="1" x14ac:dyDescent="0.3"/>
    <row r="240" s="85" customFormat="1" ht="11.25" hidden="1" x14ac:dyDescent="0.3"/>
    <row r="241" s="85" customFormat="1" ht="11.25" hidden="1" x14ac:dyDescent="0.3"/>
    <row r="242" s="85" customFormat="1" ht="11.25" hidden="1" x14ac:dyDescent="0.3"/>
    <row r="243" s="85" customFormat="1" ht="11.25" hidden="1" x14ac:dyDescent="0.3"/>
    <row r="244" s="85" customFormat="1" ht="11.25" hidden="1" x14ac:dyDescent="0.3"/>
    <row r="245" s="85" customFormat="1" ht="11.25" hidden="1" x14ac:dyDescent="0.3"/>
    <row r="246" s="85" customFormat="1" ht="11.25" hidden="1" x14ac:dyDescent="0.3"/>
    <row r="247" s="85" customFormat="1" ht="11.25" hidden="1" x14ac:dyDescent="0.3"/>
    <row r="248" s="85" customFormat="1" ht="11.25" hidden="1" x14ac:dyDescent="0.3"/>
    <row r="249" s="85" customFormat="1" ht="11.25" hidden="1" x14ac:dyDescent="0.3"/>
    <row r="250" s="85" customFormat="1" ht="11.25" hidden="1" x14ac:dyDescent="0.3"/>
    <row r="251" s="85" customFormat="1" ht="11.25" hidden="1" x14ac:dyDescent="0.3"/>
    <row r="252" s="85" customFormat="1" ht="11.25" hidden="1" x14ac:dyDescent="0.3"/>
    <row r="253" s="85" customFormat="1" ht="11.25" hidden="1" x14ac:dyDescent="0.3"/>
    <row r="254" s="85" customFormat="1" ht="11.25" hidden="1" x14ac:dyDescent="0.3"/>
    <row r="255" s="85" customFormat="1" ht="11.25" hidden="1" x14ac:dyDescent="0.3"/>
    <row r="256" s="85" customFormat="1" ht="11.25" hidden="1" x14ac:dyDescent="0.3"/>
    <row r="257" s="85" customFormat="1" ht="11.25" hidden="1" x14ac:dyDescent="0.3"/>
    <row r="258" s="85" customFormat="1" ht="11.25" hidden="1" x14ac:dyDescent="0.3"/>
    <row r="259" s="85" customFormat="1" ht="11.25" hidden="1" x14ac:dyDescent="0.3"/>
    <row r="260" s="85" customFormat="1" ht="11.25" hidden="1" x14ac:dyDescent="0.3"/>
    <row r="261" s="85" customFormat="1" ht="11.25" hidden="1" x14ac:dyDescent="0.3"/>
    <row r="262" s="85" customFormat="1" ht="11.25" hidden="1" x14ac:dyDescent="0.3"/>
    <row r="263" s="85" customFormat="1" ht="11.25" hidden="1" x14ac:dyDescent="0.3"/>
    <row r="264" s="85" customFormat="1" ht="11.25" hidden="1" x14ac:dyDescent="0.3"/>
    <row r="265" s="85" customFormat="1" ht="11.25" hidden="1" x14ac:dyDescent="0.3"/>
    <row r="266" s="85" customFormat="1" ht="11.25" hidden="1" x14ac:dyDescent="0.3"/>
    <row r="267" s="85" customFormat="1" ht="11.25" hidden="1" x14ac:dyDescent="0.3"/>
    <row r="268" s="85" customFormat="1" ht="11.25" hidden="1" x14ac:dyDescent="0.3"/>
    <row r="269" s="85" customFormat="1" ht="11.25" hidden="1" x14ac:dyDescent="0.3"/>
    <row r="270" s="85" customFormat="1" ht="11.25" hidden="1" x14ac:dyDescent="0.3"/>
    <row r="271" s="85" customFormat="1" ht="11.25" hidden="1" x14ac:dyDescent="0.3"/>
    <row r="280" x14ac:dyDescent="0.35"/>
    <row r="281" x14ac:dyDescent="0.35"/>
    <row r="282" x14ac:dyDescent="0.35"/>
    <row r="283" x14ac:dyDescent="0.35"/>
    <row r="284" x14ac:dyDescent="0.35"/>
  </sheetData>
  <mergeCells count="37">
    <mergeCell ref="F76:F83"/>
    <mergeCell ref="C75:D75"/>
    <mergeCell ref="B80:B83"/>
    <mergeCell ref="C80:D80"/>
    <mergeCell ref="C81:D81"/>
    <mergeCell ref="C82:D82"/>
    <mergeCell ref="C83:D83"/>
    <mergeCell ref="B76:B79"/>
    <mergeCell ref="C76:D76"/>
    <mergeCell ref="C77:D77"/>
    <mergeCell ref="C79:D79"/>
    <mergeCell ref="C78:D78"/>
    <mergeCell ref="E76:E83"/>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B3:K3"/>
    <mergeCell ref="B14:B41"/>
    <mergeCell ref="C14:C27"/>
    <mergeCell ref="B9:B13"/>
    <mergeCell ref="C9:C13"/>
    <mergeCell ref="D9:D13"/>
    <mergeCell ref="E9:E13"/>
    <mergeCell ref="F9:F10"/>
    <mergeCell ref="H9:O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68"/>
  <sheetViews>
    <sheetView zoomScaleNormal="100" workbookViewId="0"/>
  </sheetViews>
  <sheetFormatPr defaultColWidth="0" defaultRowHeight="12.4" zeroHeight="1" x14ac:dyDescent="0.3"/>
  <cols>
    <col min="1" max="1" width="8" style="98" customWidth="1"/>
    <col min="2" max="2" width="14.46875" style="98" bestFit="1" customWidth="1"/>
    <col min="3" max="3" width="14.46875" style="98" customWidth="1"/>
    <col min="4" max="4" width="31.3515625" style="98" customWidth="1"/>
    <col min="5" max="5" width="1.76171875" style="98" customWidth="1"/>
    <col min="6" max="8" width="15.64453125" style="98" customWidth="1"/>
    <col min="9" max="13" width="15.64453125" style="99" customWidth="1"/>
    <col min="14" max="14" width="1.87890625" style="99" customWidth="1"/>
    <col min="15" max="16" width="15.64453125" style="100" customWidth="1"/>
    <col min="17" max="17" width="15.64453125" style="101" customWidth="1"/>
    <col min="18" max="18" width="15.64453125" style="103" customWidth="1"/>
    <col min="19" max="19" width="15.64453125" style="104" customWidth="1"/>
    <col min="20" max="25" width="15.64453125" style="99" customWidth="1"/>
    <col min="26" max="26" width="11" style="99" customWidth="1"/>
    <col min="27" max="28" width="15.64453125" style="99" hidden="1" customWidth="1"/>
    <col min="29" max="29" width="8" style="98" hidden="1" customWidth="1"/>
    <col min="30" max="32" width="0" style="102" hidden="1" customWidth="1"/>
    <col min="33" max="16384" width="8" style="102" hidden="1"/>
  </cols>
  <sheetData>
    <row r="1" spans="1:26" s="91" customFormat="1" ht="12.4" customHeight="1" x14ac:dyDescent="0.35"/>
    <row r="2" spans="1:26" s="91" customFormat="1" ht="18.399999999999999" customHeight="1" x14ac:dyDescent="0.45">
      <c r="B2" s="5" t="s">
        <v>501</v>
      </c>
      <c r="C2" s="5"/>
      <c r="D2" s="5"/>
      <c r="E2" s="5"/>
      <c r="N2" s="5"/>
    </row>
    <row r="3" spans="1:26" s="113" customFormat="1" ht="23.85" customHeight="1" x14ac:dyDescent="0.3">
      <c r="B3" s="638" t="s">
        <v>504</v>
      </c>
      <c r="C3" s="638"/>
      <c r="D3" s="638"/>
      <c r="E3" s="638"/>
      <c r="F3" s="638"/>
      <c r="G3" s="638"/>
      <c r="H3" s="638"/>
      <c r="I3" s="638"/>
      <c r="J3" s="638"/>
      <c r="K3" s="638"/>
      <c r="L3" s="638"/>
      <c r="M3" s="638"/>
      <c r="N3" s="115"/>
      <c r="O3" s="115"/>
      <c r="P3" s="115"/>
      <c r="Q3" s="115"/>
      <c r="R3" s="115"/>
      <c r="S3" s="115"/>
      <c r="T3" s="115"/>
      <c r="U3" s="115"/>
      <c r="V3" s="115"/>
      <c r="W3" s="115"/>
      <c r="X3" s="115"/>
      <c r="Y3" s="115"/>
    </row>
    <row r="4" spans="1:26" s="113" customFormat="1" ht="12.4" customHeight="1" x14ac:dyDescent="0.3"/>
    <row r="5" spans="1:26" s="83" customFormat="1" ht="11.25" x14ac:dyDescent="0.3">
      <c r="B5" s="85"/>
      <c r="C5" s="85"/>
      <c r="D5" s="85"/>
      <c r="E5" s="85"/>
      <c r="F5" s="227"/>
      <c r="G5" s="227"/>
      <c r="H5" s="227"/>
      <c r="I5" s="227"/>
      <c r="J5" s="227"/>
      <c r="K5" s="227"/>
      <c r="L5" s="228"/>
      <c r="M5" s="228"/>
      <c r="N5" s="85"/>
      <c r="O5" s="228"/>
      <c r="P5" s="229"/>
      <c r="Q5" s="227"/>
      <c r="R5" s="227"/>
      <c r="S5" s="227"/>
      <c r="T5" s="227"/>
      <c r="U5" s="227"/>
      <c r="V5" s="227"/>
      <c r="W5" s="227"/>
      <c r="X5" s="227"/>
      <c r="Y5" s="227"/>
      <c r="Z5" s="85"/>
    </row>
    <row r="6" spans="1:26" s="122" customFormat="1" ht="11.25" x14ac:dyDescent="0.3">
      <c r="B6" s="123" t="s">
        <v>502</v>
      </c>
    </row>
    <row r="7" spans="1:26" s="83" customFormat="1" ht="11.25" x14ac:dyDescent="0.3">
      <c r="A7" s="85"/>
      <c r="B7" s="85"/>
      <c r="C7" s="85"/>
      <c r="D7" s="85"/>
      <c r="E7" s="85"/>
      <c r="F7" s="230"/>
      <c r="G7" s="230"/>
      <c r="H7" s="215"/>
      <c r="I7" s="215"/>
      <c r="J7" s="227"/>
      <c r="K7" s="227"/>
      <c r="L7" s="228"/>
      <c r="M7" s="228"/>
      <c r="N7" s="85"/>
      <c r="O7" s="230"/>
      <c r="P7" s="215"/>
      <c r="Q7" s="215"/>
      <c r="R7" s="215"/>
      <c r="S7" s="215"/>
      <c r="T7" s="215"/>
      <c r="U7" s="215"/>
      <c r="V7" s="215"/>
      <c r="W7" s="215"/>
      <c r="X7" s="215"/>
      <c r="Y7" s="215"/>
      <c r="Z7" s="85"/>
    </row>
    <row r="8" spans="1:26" s="83" customFormat="1" ht="14.25" customHeight="1" x14ac:dyDescent="0.3">
      <c r="A8" s="85"/>
      <c r="B8" s="537" t="s">
        <v>45</v>
      </c>
      <c r="C8" s="537" t="s">
        <v>4</v>
      </c>
      <c r="D8" s="538"/>
      <c r="E8" s="12"/>
      <c r="F8" s="552" t="s">
        <v>482</v>
      </c>
      <c r="G8" s="553"/>
      <c r="H8" s="553"/>
      <c r="I8" s="553"/>
      <c r="J8" s="553"/>
      <c r="K8" s="553"/>
      <c r="L8" s="553"/>
      <c r="M8" s="554"/>
      <c r="N8" s="23"/>
      <c r="O8" s="552" t="s">
        <v>474</v>
      </c>
      <c r="P8" s="555"/>
      <c r="Q8" s="555"/>
      <c r="R8" s="555"/>
      <c r="S8" s="555"/>
      <c r="T8" s="555"/>
      <c r="U8" s="555"/>
      <c r="V8" s="555"/>
      <c r="W8" s="555"/>
      <c r="X8" s="555"/>
      <c r="Y8" s="556"/>
      <c r="Z8" s="85"/>
    </row>
    <row r="9" spans="1:26" s="83" customFormat="1" ht="12.4" customHeight="1" x14ac:dyDescent="0.3">
      <c r="A9" s="85"/>
      <c r="B9" s="537"/>
      <c r="C9" s="537"/>
      <c r="D9" s="538"/>
      <c r="E9" s="12"/>
      <c r="F9" s="527" t="s">
        <v>461</v>
      </c>
      <c r="G9" s="528"/>
      <c r="H9" s="528"/>
      <c r="I9" s="528"/>
      <c r="J9" s="528"/>
      <c r="K9" s="528"/>
      <c r="L9" s="528"/>
      <c r="M9" s="529"/>
      <c r="N9" s="23"/>
      <c r="O9" s="557" t="s">
        <v>475</v>
      </c>
      <c r="P9" s="558"/>
      <c r="Q9" s="558"/>
      <c r="R9" s="558"/>
      <c r="S9" s="558"/>
      <c r="T9" s="558"/>
      <c r="U9" s="558"/>
      <c r="V9" s="558"/>
      <c r="W9" s="558"/>
      <c r="X9" s="558"/>
      <c r="Y9" s="559"/>
      <c r="Z9" s="85"/>
    </row>
    <row r="10" spans="1:26" s="83" customFormat="1" ht="26.25" customHeight="1" x14ac:dyDescent="0.3">
      <c r="A10" s="85"/>
      <c r="B10" s="537"/>
      <c r="C10" s="537"/>
      <c r="D10" s="231" t="s">
        <v>5</v>
      </c>
      <c r="E10" s="12"/>
      <c r="F10" s="221" t="s">
        <v>303</v>
      </c>
      <c r="G10" s="221" t="s">
        <v>297</v>
      </c>
      <c r="H10" s="221" t="s">
        <v>298</v>
      </c>
      <c r="I10" s="221" t="s">
        <v>299</v>
      </c>
      <c r="J10" s="221" t="s">
        <v>6</v>
      </c>
      <c r="K10" s="15" t="s">
        <v>7</v>
      </c>
      <c r="L10" s="221" t="s">
        <v>8</v>
      </c>
      <c r="M10" s="221" t="s">
        <v>304</v>
      </c>
      <c r="N10" s="23"/>
      <c r="O10" s="106" t="s">
        <v>449</v>
      </c>
      <c r="P10" s="327" t="s">
        <v>9</v>
      </c>
      <c r="Q10" s="327" t="s">
        <v>10</v>
      </c>
      <c r="R10" s="17" t="s">
        <v>11</v>
      </c>
      <c r="S10" s="327" t="s">
        <v>12</v>
      </c>
      <c r="T10" s="327" t="s">
        <v>13</v>
      </c>
      <c r="U10" s="327" t="s">
        <v>14</v>
      </c>
      <c r="V10" s="327" t="s">
        <v>15</v>
      </c>
      <c r="W10" s="327" t="s">
        <v>16</v>
      </c>
      <c r="X10" s="327" t="s">
        <v>17</v>
      </c>
      <c r="Y10" s="327" t="s">
        <v>18</v>
      </c>
      <c r="Z10" s="85"/>
    </row>
    <row r="11" spans="1:26" s="83" customFormat="1" ht="12.6" customHeight="1" x14ac:dyDescent="0.3">
      <c r="A11" s="85"/>
      <c r="B11" s="537"/>
      <c r="C11" s="537"/>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3">
      <c r="A12" s="85"/>
      <c r="B12" s="537"/>
      <c r="C12" s="537"/>
      <c r="D12" s="21" t="s">
        <v>335</v>
      </c>
      <c r="E12" s="12"/>
      <c r="F12" s="220" t="s">
        <v>312</v>
      </c>
      <c r="G12" s="220" t="s">
        <v>312</v>
      </c>
      <c r="H12" s="220" t="s">
        <v>313</v>
      </c>
      <c r="I12" s="220" t="s">
        <v>313</v>
      </c>
      <c r="J12" s="220" t="s">
        <v>34</v>
      </c>
      <c r="K12" s="22" t="s">
        <v>34</v>
      </c>
      <c r="L12" s="220" t="s">
        <v>35</v>
      </c>
      <c r="M12" s="220" t="s">
        <v>35</v>
      </c>
      <c r="N12" s="23"/>
      <c r="O12" s="220" t="s">
        <v>314</v>
      </c>
      <c r="P12" s="220" t="s">
        <v>36</v>
      </c>
      <c r="Q12" s="220" t="s">
        <v>36</v>
      </c>
      <c r="R12" s="17" t="s">
        <v>37</v>
      </c>
      <c r="S12" s="220" t="s">
        <v>37</v>
      </c>
      <c r="T12" s="220" t="s">
        <v>38</v>
      </c>
      <c r="U12" s="220" t="s">
        <v>38</v>
      </c>
      <c r="V12" s="220" t="s">
        <v>39</v>
      </c>
      <c r="W12" s="220" t="s">
        <v>39</v>
      </c>
      <c r="X12" s="220" t="s">
        <v>40</v>
      </c>
      <c r="Y12" s="220" t="s">
        <v>40</v>
      </c>
      <c r="Z12" s="85"/>
    </row>
    <row r="13" spans="1:26" s="83" customFormat="1" ht="11.25" x14ac:dyDescent="0.3">
      <c r="A13" s="85"/>
      <c r="B13" s="666" t="s">
        <v>434</v>
      </c>
      <c r="C13" s="667"/>
      <c r="D13" s="667"/>
      <c r="E13" s="667"/>
      <c r="F13" s="667"/>
      <c r="G13" s="667"/>
      <c r="H13" s="667"/>
      <c r="I13" s="667"/>
      <c r="J13" s="667"/>
      <c r="K13" s="667"/>
      <c r="L13" s="667"/>
      <c r="M13" s="667"/>
      <c r="N13" s="667"/>
      <c r="O13" s="667"/>
      <c r="P13" s="667"/>
      <c r="Q13" s="667"/>
      <c r="R13" s="667"/>
      <c r="S13" s="667"/>
      <c r="T13" s="667"/>
      <c r="U13" s="667"/>
      <c r="V13" s="667"/>
      <c r="W13" s="667"/>
      <c r="X13" s="667"/>
      <c r="Y13" s="668"/>
      <c r="Z13" s="85"/>
    </row>
    <row r="14" spans="1:26" s="83" customFormat="1" ht="13.5" customHeight="1" x14ac:dyDescent="0.3">
      <c r="A14" s="85"/>
      <c r="B14" s="74" t="s">
        <v>315</v>
      </c>
      <c r="C14" s="669" t="s">
        <v>316</v>
      </c>
      <c r="D14" s="672"/>
      <c r="E14" s="12"/>
      <c r="F14" s="234">
        <v>8.3062005602797129</v>
      </c>
      <c r="G14" s="234">
        <v>8.1862005579908939</v>
      </c>
      <c r="H14" s="234">
        <v>8.3099173447960215</v>
      </c>
      <c r="I14" s="234">
        <v>7.9619173381584512</v>
      </c>
      <c r="J14" s="234">
        <v>7.6825051986854911</v>
      </c>
      <c r="K14" s="234">
        <v>7.7065051991432556</v>
      </c>
      <c r="L14" s="234">
        <v>7.4028577521238592</v>
      </c>
      <c r="M14" s="234">
        <v>7.4748577534971492</v>
      </c>
      <c r="N14" s="12"/>
      <c r="O14" s="234">
        <v>7.4748577534971492</v>
      </c>
      <c r="P14" s="234">
        <v>8.6827848188034391</v>
      </c>
      <c r="Q14" s="234">
        <v>8.2387848103348116</v>
      </c>
      <c r="R14" s="234">
        <v>7.2622740078190251</v>
      </c>
      <c r="S14" s="234">
        <v>4.5982739570072573</v>
      </c>
      <c r="T14" s="234">
        <v>8.519923187262922</v>
      </c>
      <c r="U14" s="234">
        <v>8.0879231790231749</v>
      </c>
      <c r="V14" s="234" t="s">
        <v>333</v>
      </c>
      <c r="W14" s="234" t="s">
        <v>333</v>
      </c>
      <c r="X14" s="234" t="s">
        <v>333</v>
      </c>
      <c r="Y14" s="234" t="s">
        <v>333</v>
      </c>
      <c r="Z14" s="85"/>
    </row>
    <row r="15" spans="1:26" s="83" customFormat="1" ht="11.25" x14ac:dyDescent="0.3">
      <c r="A15" s="85"/>
      <c r="B15" s="74" t="s">
        <v>317</v>
      </c>
      <c r="C15" s="670"/>
      <c r="D15" s="673"/>
      <c r="E15" s="12"/>
      <c r="F15" s="234">
        <v>9.108632136109609</v>
      </c>
      <c r="G15" s="234">
        <v>8.9886321359665562</v>
      </c>
      <c r="H15" s="234">
        <v>8.9722518631019472</v>
      </c>
      <c r="I15" s="234">
        <v>8.6242518626871014</v>
      </c>
      <c r="J15" s="234">
        <v>8.1520096588645981</v>
      </c>
      <c r="K15" s="234">
        <v>8.176009658893209</v>
      </c>
      <c r="L15" s="234">
        <v>8.2101830811035743</v>
      </c>
      <c r="M15" s="234">
        <v>8.2821830811894053</v>
      </c>
      <c r="N15" s="12"/>
      <c r="O15" s="234">
        <v>8.2821830811894053</v>
      </c>
      <c r="P15" s="234">
        <v>9.3095752460210655</v>
      </c>
      <c r="Q15" s="234">
        <v>8.865575245491776</v>
      </c>
      <c r="R15" s="234">
        <v>7.7465606628321897</v>
      </c>
      <c r="S15" s="234">
        <v>5.0825606596564539</v>
      </c>
      <c r="T15" s="234">
        <v>8.5048177696345455</v>
      </c>
      <c r="U15" s="234">
        <v>8.0728177691195615</v>
      </c>
      <c r="V15" s="234" t="s">
        <v>333</v>
      </c>
      <c r="W15" s="234" t="s">
        <v>333</v>
      </c>
      <c r="X15" s="234" t="s">
        <v>333</v>
      </c>
      <c r="Y15" s="234" t="s">
        <v>333</v>
      </c>
      <c r="Z15" s="85"/>
    </row>
    <row r="16" spans="1:26" s="83" customFormat="1" ht="11.25" x14ac:dyDescent="0.3">
      <c r="A16" s="85"/>
      <c r="B16" s="74" t="s">
        <v>318</v>
      </c>
      <c r="C16" s="670"/>
      <c r="D16" s="673"/>
      <c r="E16" s="12"/>
      <c r="F16" s="234">
        <v>9.6511012844086821</v>
      </c>
      <c r="G16" s="234">
        <v>9.5311012909622121</v>
      </c>
      <c r="H16" s="234">
        <v>10.030055312960634</v>
      </c>
      <c r="I16" s="234">
        <v>9.6820553319658735</v>
      </c>
      <c r="J16" s="234">
        <v>9.683661914121986</v>
      </c>
      <c r="K16" s="234">
        <v>9.7076619128112807</v>
      </c>
      <c r="L16" s="234">
        <v>9.2246494966870216</v>
      </c>
      <c r="M16" s="234">
        <v>9.2966494927549022</v>
      </c>
      <c r="N16" s="12"/>
      <c r="O16" s="234">
        <v>9.2966494927549022</v>
      </c>
      <c r="P16" s="234">
        <v>10.333764661913648</v>
      </c>
      <c r="Q16" s="234">
        <v>9.8897646861617137</v>
      </c>
      <c r="R16" s="234">
        <v>8.5246487489468485</v>
      </c>
      <c r="S16" s="234">
        <v>5.8606488944352311</v>
      </c>
      <c r="T16" s="234">
        <v>8.985071075200139</v>
      </c>
      <c r="U16" s="234">
        <v>8.5530710987928487</v>
      </c>
      <c r="V16" s="234" t="s">
        <v>333</v>
      </c>
      <c r="W16" s="234" t="s">
        <v>333</v>
      </c>
      <c r="X16" s="234" t="s">
        <v>333</v>
      </c>
      <c r="Y16" s="234" t="s">
        <v>333</v>
      </c>
      <c r="Z16" s="85"/>
    </row>
    <row r="17" spans="1:26" s="83" customFormat="1" ht="11.25" x14ac:dyDescent="0.3">
      <c r="A17" s="85"/>
      <c r="B17" s="74" t="s">
        <v>319</v>
      </c>
      <c r="C17" s="670"/>
      <c r="D17" s="673"/>
      <c r="E17" s="12"/>
      <c r="F17" s="234">
        <v>12.291775785794677</v>
      </c>
      <c r="G17" s="234">
        <v>12.171775784006536</v>
      </c>
      <c r="H17" s="234">
        <v>13.267914189605126</v>
      </c>
      <c r="I17" s="234">
        <v>12.919914184419524</v>
      </c>
      <c r="J17" s="234">
        <v>12.170135356676003</v>
      </c>
      <c r="K17" s="234">
        <v>12.194135357033632</v>
      </c>
      <c r="L17" s="234">
        <v>13.079832335810233</v>
      </c>
      <c r="M17" s="234">
        <v>13.151832336883118</v>
      </c>
      <c r="N17" s="12"/>
      <c r="O17" s="234">
        <v>13.151832336883118</v>
      </c>
      <c r="P17" s="234">
        <v>15.764150735590805</v>
      </c>
      <c r="Q17" s="234">
        <v>15.320150728974689</v>
      </c>
      <c r="R17" s="234">
        <v>12.679541114122861</v>
      </c>
      <c r="S17" s="234">
        <v>10.015541074426167</v>
      </c>
      <c r="T17" s="234">
        <v>8.2735963938775576</v>
      </c>
      <c r="U17" s="234">
        <v>7.8415963874402568</v>
      </c>
      <c r="V17" s="234" t="s">
        <v>333</v>
      </c>
      <c r="W17" s="234" t="s">
        <v>333</v>
      </c>
      <c r="X17" s="234" t="s">
        <v>333</v>
      </c>
      <c r="Y17" s="234" t="s">
        <v>333</v>
      </c>
      <c r="Z17" s="85"/>
    </row>
    <row r="18" spans="1:26" s="83" customFormat="1" ht="11.25" x14ac:dyDescent="0.3">
      <c r="A18" s="85"/>
      <c r="B18" s="74" t="s">
        <v>320</v>
      </c>
      <c r="C18" s="670"/>
      <c r="D18" s="673"/>
      <c r="E18" s="12"/>
      <c r="F18" s="234">
        <v>10.61674329832344</v>
      </c>
      <c r="G18" s="234">
        <v>10.49674329812898</v>
      </c>
      <c r="H18" s="234">
        <v>10.561511334469479</v>
      </c>
      <c r="I18" s="234">
        <v>10.213511333905545</v>
      </c>
      <c r="J18" s="234">
        <v>10.230181735458874</v>
      </c>
      <c r="K18" s="234">
        <v>10.254181735497767</v>
      </c>
      <c r="L18" s="234">
        <v>10.969630697543185</v>
      </c>
      <c r="M18" s="234">
        <v>11.041630697659862</v>
      </c>
      <c r="N18" s="12"/>
      <c r="O18" s="234">
        <v>11.041630697659862</v>
      </c>
      <c r="P18" s="234">
        <v>12.356176016682671</v>
      </c>
      <c r="Q18" s="234">
        <v>11.912176015963171</v>
      </c>
      <c r="R18" s="234">
        <v>10.099900752900753</v>
      </c>
      <c r="S18" s="234">
        <v>7.4359007485837392</v>
      </c>
      <c r="T18" s="234">
        <v>8.7245658145718679</v>
      </c>
      <c r="U18" s="234">
        <v>8.2925658138718106</v>
      </c>
      <c r="V18" s="234" t="s">
        <v>333</v>
      </c>
      <c r="W18" s="234" t="s">
        <v>333</v>
      </c>
      <c r="X18" s="234" t="s">
        <v>333</v>
      </c>
      <c r="Y18" s="234" t="s">
        <v>333</v>
      </c>
      <c r="Z18" s="85"/>
    </row>
    <row r="19" spans="1:26" s="83" customFormat="1" ht="11.25" x14ac:dyDescent="0.3">
      <c r="A19" s="85"/>
      <c r="B19" s="74" t="s">
        <v>321</v>
      </c>
      <c r="C19" s="670"/>
      <c r="D19" s="673"/>
      <c r="E19" s="12"/>
      <c r="F19" s="234">
        <v>5.3605439051639587</v>
      </c>
      <c r="G19" s="234">
        <v>5.2405439051639586</v>
      </c>
      <c r="H19" s="234">
        <v>5.5223706050532559</v>
      </c>
      <c r="I19" s="234">
        <v>5.1743706050532579</v>
      </c>
      <c r="J19" s="234">
        <v>5.0446409721061407</v>
      </c>
      <c r="K19" s="234">
        <v>5.0686409721061416</v>
      </c>
      <c r="L19" s="234">
        <v>4.8022321337915317</v>
      </c>
      <c r="M19" s="234">
        <v>4.8742321337915318</v>
      </c>
      <c r="N19" s="12"/>
      <c r="O19" s="234">
        <v>4.8742321337915318</v>
      </c>
      <c r="P19" s="234">
        <v>5.6417888380487309</v>
      </c>
      <c r="Q19" s="234">
        <v>5.1977888380487318</v>
      </c>
      <c r="R19" s="234">
        <v>4.6396683092083171</v>
      </c>
      <c r="S19" s="234">
        <v>1.9756683092083172</v>
      </c>
      <c r="T19" s="234">
        <v>8.471972621451517</v>
      </c>
      <c r="U19" s="234">
        <v>8.0399726214515166</v>
      </c>
      <c r="V19" s="234" t="s">
        <v>333</v>
      </c>
      <c r="W19" s="234" t="s">
        <v>333</v>
      </c>
      <c r="X19" s="234" t="s">
        <v>333</v>
      </c>
      <c r="Y19" s="234" t="s">
        <v>333</v>
      </c>
      <c r="Z19" s="85"/>
    </row>
    <row r="20" spans="1:26" s="83" customFormat="1" ht="11.25" x14ac:dyDescent="0.3">
      <c r="A20" s="85"/>
      <c r="B20" s="74" t="s">
        <v>322</v>
      </c>
      <c r="C20" s="670"/>
      <c r="D20" s="673"/>
      <c r="E20" s="12"/>
      <c r="F20" s="234">
        <v>11.806720481099353</v>
      </c>
      <c r="G20" s="234">
        <v>11.686720486398951</v>
      </c>
      <c r="H20" s="234">
        <v>12.667061211652102</v>
      </c>
      <c r="I20" s="234">
        <v>12.319061227020937</v>
      </c>
      <c r="J20" s="234">
        <v>12.130384724268263</v>
      </c>
      <c r="K20" s="234">
        <v>12.154384723208345</v>
      </c>
      <c r="L20" s="234">
        <v>11.713490621243809</v>
      </c>
      <c r="M20" s="234">
        <v>11.785490618064047</v>
      </c>
      <c r="N20" s="12"/>
      <c r="O20" s="234">
        <v>11.785490618064047</v>
      </c>
      <c r="P20" s="234">
        <v>12.683251400404551</v>
      </c>
      <c r="Q20" s="234">
        <v>12.239251420013066</v>
      </c>
      <c r="R20" s="234">
        <v>11.223842438017313</v>
      </c>
      <c r="S20" s="234">
        <v>8.5598425556683857</v>
      </c>
      <c r="T20" s="234">
        <v>8.514092341281458</v>
      </c>
      <c r="U20" s="234">
        <v>8.0820923603600097</v>
      </c>
      <c r="V20" s="234" t="s">
        <v>333</v>
      </c>
      <c r="W20" s="234" t="s">
        <v>333</v>
      </c>
      <c r="X20" s="234" t="s">
        <v>333</v>
      </c>
      <c r="Y20" s="234" t="s">
        <v>333</v>
      </c>
      <c r="Z20" s="85"/>
    </row>
    <row r="21" spans="1:26" s="83" customFormat="1" ht="11.25" x14ac:dyDescent="0.3">
      <c r="A21" s="85"/>
      <c r="B21" s="74" t="s">
        <v>323</v>
      </c>
      <c r="C21" s="670"/>
      <c r="D21" s="673"/>
      <c r="E21" s="12"/>
      <c r="F21" s="234">
        <v>12.694878745421068</v>
      </c>
      <c r="G21" s="234">
        <v>12.574878745134965</v>
      </c>
      <c r="H21" s="234">
        <v>13.023126578872223</v>
      </c>
      <c r="I21" s="234">
        <v>12.675126578042526</v>
      </c>
      <c r="J21" s="234">
        <v>12.720557066571235</v>
      </c>
      <c r="K21" s="234">
        <v>12.744557066628456</v>
      </c>
      <c r="L21" s="234">
        <v>13.675696270204774</v>
      </c>
      <c r="M21" s="234">
        <v>13.747696270376437</v>
      </c>
      <c r="N21" s="12"/>
      <c r="O21" s="234">
        <v>13.747696270376437</v>
      </c>
      <c r="P21" s="234">
        <v>15.794161000299567</v>
      </c>
      <c r="Q21" s="234">
        <v>15.350160999240993</v>
      </c>
      <c r="R21" s="234">
        <v>12.423849709595085</v>
      </c>
      <c r="S21" s="234">
        <v>9.7598497032436153</v>
      </c>
      <c r="T21" s="234">
        <v>9.4160595557435336</v>
      </c>
      <c r="U21" s="234">
        <v>8.9840595547135642</v>
      </c>
      <c r="V21" s="234" t="s">
        <v>333</v>
      </c>
      <c r="W21" s="234" t="s">
        <v>333</v>
      </c>
      <c r="X21" s="234" t="s">
        <v>333</v>
      </c>
      <c r="Y21" s="234" t="s">
        <v>333</v>
      </c>
      <c r="Z21" s="85"/>
    </row>
    <row r="22" spans="1:26" s="83" customFormat="1" ht="11.25" x14ac:dyDescent="0.3">
      <c r="A22" s="85"/>
      <c r="B22" s="74" t="s">
        <v>324</v>
      </c>
      <c r="C22" s="670"/>
      <c r="D22" s="673"/>
      <c r="E22" s="23"/>
      <c r="F22" s="234">
        <v>10.777828302587301</v>
      </c>
      <c r="G22" s="234">
        <v>10.657828301666408</v>
      </c>
      <c r="H22" s="234">
        <v>11.228144804499042</v>
      </c>
      <c r="I22" s="234">
        <v>10.880144801828457</v>
      </c>
      <c r="J22" s="234">
        <v>11.315485181207798</v>
      </c>
      <c r="K22" s="234">
        <v>11.339485181391979</v>
      </c>
      <c r="L22" s="234">
        <v>10.75465760494855</v>
      </c>
      <c r="M22" s="234">
        <v>10.826657605501085</v>
      </c>
      <c r="N22" s="23"/>
      <c r="O22" s="234">
        <v>10.826657605501085</v>
      </c>
      <c r="P22" s="234">
        <v>11.290726985421221</v>
      </c>
      <c r="Q22" s="234">
        <v>10.846726982013921</v>
      </c>
      <c r="R22" s="234">
        <v>9.0615254934155587</v>
      </c>
      <c r="S22" s="234">
        <v>6.3975254729717621</v>
      </c>
      <c r="T22" s="234">
        <v>9.4843380556242174</v>
      </c>
      <c r="U22" s="234">
        <v>9.052338052309004</v>
      </c>
      <c r="V22" s="234" t="s">
        <v>333</v>
      </c>
      <c r="W22" s="234" t="s">
        <v>333</v>
      </c>
      <c r="X22" s="234" t="s">
        <v>333</v>
      </c>
      <c r="Y22" s="234" t="s">
        <v>333</v>
      </c>
      <c r="Z22" s="85"/>
    </row>
    <row r="23" spans="1:26" s="83" customFormat="1" ht="11.25" x14ac:dyDescent="0.3">
      <c r="A23" s="85"/>
      <c r="B23" s="74" t="s">
        <v>325</v>
      </c>
      <c r="C23" s="670"/>
      <c r="D23" s="673"/>
      <c r="E23" s="23"/>
      <c r="F23" s="234">
        <v>4.9703814993293447</v>
      </c>
      <c r="G23" s="234">
        <v>4.8503815033347761</v>
      </c>
      <c r="H23" s="234">
        <v>5.5286589047991832</v>
      </c>
      <c r="I23" s="234">
        <v>5.180658916414937</v>
      </c>
      <c r="J23" s="234">
        <v>6.7565055304295605</v>
      </c>
      <c r="K23" s="234">
        <v>6.7805055296284742</v>
      </c>
      <c r="L23" s="234">
        <v>7.6201495055952408</v>
      </c>
      <c r="M23" s="234">
        <v>7.6921495031919811</v>
      </c>
      <c r="N23" s="23"/>
      <c r="O23" s="234">
        <v>7.6921495031919811</v>
      </c>
      <c r="P23" s="234">
        <v>6.0929614223134489</v>
      </c>
      <c r="Q23" s="234">
        <v>5.6489614371335488</v>
      </c>
      <c r="R23" s="234">
        <v>4.5919206457972104</v>
      </c>
      <c r="S23" s="234">
        <v>1.9279207347178038</v>
      </c>
      <c r="T23" s="234">
        <v>8.7145416704570327</v>
      </c>
      <c r="U23" s="234">
        <v>8.2825416848765894</v>
      </c>
      <c r="V23" s="234" t="s">
        <v>333</v>
      </c>
      <c r="W23" s="234" t="s">
        <v>333</v>
      </c>
      <c r="X23" s="234" t="s">
        <v>333</v>
      </c>
      <c r="Y23" s="234" t="s">
        <v>333</v>
      </c>
      <c r="Z23" s="85"/>
    </row>
    <row r="24" spans="1:26" s="83" customFormat="1" ht="11.25" x14ac:dyDescent="0.3">
      <c r="A24" s="85"/>
      <c r="B24" s="74" t="s">
        <v>326</v>
      </c>
      <c r="C24" s="670"/>
      <c r="D24" s="673"/>
      <c r="E24" s="23"/>
      <c r="F24" s="234">
        <v>11.861588946559966</v>
      </c>
      <c r="G24" s="234">
        <v>11.741588952711165</v>
      </c>
      <c r="H24" s="234">
        <v>12.338148917636135</v>
      </c>
      <c r="I24" s="234">
        <v>11.990148935474615</v>
      </c>
      <c r="J24" s="234">
        <v>12.11909293300889</v>
      </c>
      <c r="K24" s="234">
        <v>12.143092931778652</v>
      </c>
      <c r="L24" s="234">
        <v>19.171440065937226</v>
      </c>
      <c r="M24" s="234">
        <v>19.243440062246506</v>
      </c>
      <c r="N24" s="23"/>
      <c r="O24" s="234">
        <v>19.243440062246506</v>
      </c>
      <c r="P24" s="234">
        <v>20.835210253000326</v>
      </c>
      <c r="Q24" s="234">
        <v>20.391210275759768</v>
      </c>
      <c r="R24" s="234">
        <v>13.844206450672583</v>
      </c>
      <c r="S24" s="234">
        <v>11.180206587229209</v>
      </c>
      <c r="T24" s="234">
        <v>7.9671345577317219</v>
      </c>
      <c r="U24" s="234">
        <v>7.5351345798760407</v>
      </c>
      <c r="V24" s="234" t="s">
        <v>333</v>
      </c>
      <c r="W24" s="234" t="s">
        <v>333</v>
      </c>
      <c r="X24" s="234" t="s">
        <v>333</v>
      </c>
      <c r="Y24" s="234" t="s">
        <v>333</v>
      </c>
      <c r="Z24" s="85"/>
    </row>
    <row r="25" spans="1:26" s="83" customFormat="1" ht="11.25" x14ac:dyDescent="0.3">
      <c r="A25" s="85"/>
      <c r="B25" s="74" t="s">
        <v>327</v>
      </c>
      <c r="C25" s="670"/>
      <c r="D25" s="673"/>
      <c r="E25" s="23"/>
      <c r="F25" s="234">
        <v>7.0056548505682654</v>
      </c>
      <c r="G25" s="234">
        <v>6.8856548552889523</v>
      </c>
      <c r="H25" s="234">
        <v>7.5243618790445623</v>
      </c>
      <c r="I25" s="234">
        <v>7.1763618927345592</v>
      </c>
      <c r="J25" s="234">
        <v>6.6259154873918575</v>
      </c>
      <c r="K25" s="234">
        <v>6.6499154864477212</v>
      </c>
      <c r="L25" s="234">
        <v>6.1137311242610357</v>
      </c>
      <c r="M25" s="234">
        <v>6.1857311214286232</v>
      </c>
      <c r="N25" s="23"/>
      <c r="O25" s="234">
        <v>6.1857311214286232</v>
      </c>
      <c r="P25" s="234">
        <v>7.3603540209083409</v>
      </c>
      <c r="Q25" s="234">
        <v>6.9163540383748874</v>
      </c>
      <c r="R25" s="234">
        <v>5.8416045577105447</v>
      </c>
      <c r="S25" s="234">
        <v>3.1776046625098147</v>
      </c>
      <c r="T25" s="234">
        <v>8.5762497969586295</v>
      </c>
      <c r="U25" s="234">
        <v>8.1442498139531061</v>
      </c>
      <c r="V25" s="234" t="s">
        <v>333</v>
      </c>
      <c r="W25" s="234" t="s">
        <v>333</v>
      </c>
      <c r="X25" s="234" t="s">
        <v>333</v>
      </c>
      <c r="Y25" s="234" t="s">
        <v>333</v>
      </c>
      <c r="Z25" s="85"/>
    </row>
    <row r="26" spans="1:26" s="83" customFormat="1" ht="11.25" x14ac:dyDescent="0.3">
      <c r="A26" s="85"/>
      <c r="B26" s="74" t="s">
        <v>328</v>
      </c>
      <c r="C26" s="670"/>
      <c r="D26" s="673"/>
      <c r="E26" s="23"/>
      <c r="F26" s="234">
        <v>4.4771233684650085</v>
      </c>
      <c r="G26" s="234">
        <v>4.3571233646383893</v>
      </c>
      <c r="H26" s="234">
        <v>4.5734388745167749</v>
      </c>
      <c r="I26" s="234">
        <v>4.2254388634195834</v>
      </c>
      <c r="J26" s="234">
        <v>4.2135466984249748</v>
      </c>
      <c r="K26" s="234">
        <v>4.2375466991902995</v>
      </c>
      <c r="L26" s="234">
        <v>3.7089317342440711</v>
      </c>
      <c r="M26" s="234">
        <v>3.7809317365400417</v>
      </c>
      <c r="N26" s="23"/>
      <c r="O26" s="234">
        <v>3.7809317365400417</v>
      </c>
      <c r="P26" s="234">
        <v>4.6707290619958917</v>
      </c>
      <c r="Q26" s="234">
        <v>4.2267290478374049</v>
      </c>
      <c r="R26" s="234">
        <v>4.2711660561128175</v>
      </c>
      <c r="S26" s="234">
        <v>1.6071659711618929</v>
      </c>
      <c r="T26" s="234">
        <v>10.151757818690431</v>
      </c>
      <c r="U26" s="234">
        <v>9.7197578049146021</v>
      </c>
      <c r="V26" s="234" t="s">
        <v>333</v>
      </c>
      <c r="W26" s="234" t="s">
        <v>333</v>
      </c>
      <c r="X26" s="234" t="s">
        <v>333</v>
      </c>
      <c r="Y26" s="234" t="s">
        <v>333</v>
      </c>
      <c r="Z26" s="85"/>
    </row>
    <row r="27" spans="1:26" s="83" customFormat="1" ht="11.25" x14ac:dyDescent="0.3">
      <c r="A27" s="85"/>
      <c r="B27" s="74" t="s">
        <v>329</v>
      </c>
      <c r="C27" s="671"/>
      <c r="D27" s="674"/>
      <c r="E27" s="23"/>
      <c r="F27" s="234">
        <v>4.4755429702239704</v>
      </c>
      <c r="G27" s="234">
        <v>4.3555429702239703</v>
      </c>
      <c r="H27" s="234">
        <v>4.5720837209510181</v>
      </c>
      <c r="I27" s="234">
        <v>4.2240837209510191</v>
      </c>
      <c r="J27" s="234">
        <v>4.212268260982583</v>
      </c>
      <c r="K27" s="234">
        <v>4.2362682609825839</v>
      </c>
      <c r="L27" s="234">
        <v>3.7067964601769914</v>
      </c>
      <c r="M27" s="234">
        <v>3.7787964601769914</v>
      </c>
      <c r="N27" s="23"/>
      <c r="O27" s="234">
        <v>3.7787964601769914</v>
      </c>
      <c r="P27" s="234">
        <v>4.6691314784647666</v>
      </c>
      <c r="Q27" s="234">
        <v>4.2251314784647676</v>
      </c>
      <c r="R27" s="234">
        <v>4.2705882352941176</v>
      </c>
      <c r="S27" s="234">
        <v>1.6065882352941177</v>
      </c>
      <c r="T27" s="234">
        <v>10.155457750563277</v>
      </c>
      <c r="U27" s="234">
        <v>9.7234577505632771</v>
      </c>
      <c r="V27" s="234" t="s">
        <v>333</v>
      </c>
      <c r="W27" s="234" t="s">
        <v>333</v>
      </c>
      <c r="X27" s="234" t="s">
        <v>333</v>
      </c>
      <c r="Y27" s="234" t="s">
        <v>333</v>
      </c>
      <c r="Z27" s="85"/>
    </row>
    <row r="28" spans="1:26" s="83" customFormat="1" ht="11.25" x14ac:dyDescent="0.3">
      <c r="A28" s="85"/>
      <c r="B28" s="666" t="s">
        <v>435</v>
      </c>
      <c r="C28" s="667"/>
      <c r="D28" s="667"/>
      <c r="E28" s="667"/>
      <c r="F28" s="667"/>
      <c r="G28" s="667"/>
      <c r="H28" s="667"/>
      <c r="I28" s="667"/>
      <c r="J28" s="667"/>
      <c r="K28" s="667"/>
      <c r="L28" s="667"/>
      <c r="M28" s="667"/>
      <c r="N28" s="667"/>
      <c r="O28" s="667"/>
      <c r="P28" s="667"/>
      <c r="Q28" s="667"/>
      <c r="R28" s="667"/>
      <c r="S28" s="667"/>
      <c r="T28" s="667"/>
      <c r="U28" s="667"/>
      <c r="V28" s="667"/>
      <c r="W28" s="667"/>
      <c r="X28" s="667"/>
      <c r="Y28" s="668"/>
      <c r="Z28" s="85"/>
    </row>
    <row r="29" spans="1:26" s="83" customFormat="1" ht="11.25" x14ac:dyDescent="0.3">
      <c r="A29" s="85"/>
      <c r="B29" s="74" t="s">
        <v>315</v>
      </c>
      <c r="C29" s="669" t="s">
        <v>316</v>
      </c>
      <c r="D29" s="672"/>
      <c r="E29" s="23"/>
      <c r="F29" s="234">
        <v>114.61986238259509</v>
      </c>
      <c r="G29" s="234">
        <v>114.61986238259509</v>
      </c>
      <c r="H29" s="234">
        <v>110.8031877936627</v>
      </c>
      <c r="I29" s="234">
        <v>110.8031877936627</v>
      </c>
      <c r="J29" s="234">
        <v>111.16653824235999</v>
      </c>
      <c r="K29" s="234">
        <v>111.16653824235999</v>
      </c>
      <c r="L29" s="234">
        <v>114.82373707891277</v>
      </c>
      <c r="M29" s="234">
        <v>114.82373707891277</v>
      </c>
      <c r="N29" s="12"/>
      <c r="O29" s="234">
        <v>114.82373707891277</v>
      </c>
      <c r="P29" s="234">
        <v>116.30005913527054</v>
      </c>
      <c r="Q29" s="234">
        <v>116.30005913527054</v>
      </c>
      <c r="R29" s="234">
        <v>117.12108278953731</v>
      </c>
      <c r="S29" s="234">
        <v>117.12108278953731</v>
      </c>
      <c r="T29" s="234">
        <v>113.91961522419219</v>
      </c>
      <c r="U29" s="234">
        <v>113.91961522419219</v>
      </c>
      <c r="V29" s="234" t="s">
        <v>333</v>
      </c>
      <c r="W29" s="234" t="s">
        <v>333</v>
      </c>
      <c r="X29" s="234" t="s">
        <v>333</v>
      </c>
      <c r="Y29" s="234" t="s">
        <v>333</v>
      </c>
      <c r="Z29" s="85"/>
    </row>
    <row r="30" spans="1:26" s="83" customFormat="1" ht="11.25" x14ac:dyDescent="0.3">
      <c r="A30" s="85"/>
      <c r="B30" s="74" t="s">
        <v>317</v>
      </c>
      <c r="C30" s="670"/>
      <c r="D30" s="673"/>
      <c r="E30" s="23"/>
      <c r="F30" s="234">
        <v>105.11353760292965</v>
      </c>
      <c r="G30" s="234">
        <v>105.11353760292965</v>
      </c>
      <c r="H30" s="234">
        <v>102.60642922714088</v>
      </c>
      <c r="I30" s="234">
        <v>102.60642922714088</v>
      </c>
      <c r="J30" s="234">
        <v>106.00470568216224</v>
      </c>
      <c r="K30" s="234">
        <v>106.00470568216224</v>
      </c>
      <c r="L30" s="234">
        <v>109.66049437468391</v>
      </c>
      <c r="M30" s="234">
        <v>109.66049437468391</v>
      </c>
      <c r="N30" s="12"/>
      <c r="O30" s="234">
        <v>109.66049437468391</v>
      </c>
      <c r="P30" s="234">
        <v>109.68629909407498</v>
      </c>
      <c r="Q30" s="234">
        <v>109.68629909407498</v>
      </c>
      <c r="R30" s="234">
        <v>110.31961464843309</v>
      </c>
      <c r="S30" s="234">
        <v>110.31961464843309</v>
      </c>
      <c r="T30" s="234">
        <v>106.29161087808447</v>
      </c>
      <c r="U30" s="234">
        <v>106.29161087808447</v>
      </c>
      <c r="V30" s="234" t="s">
        <v>333</v>
      </c>
      <c r="W30" s="234" t="s">
        <v>333</v>
      </c>
      <c r="X30" s="234" t="s">
        <v>333</v>
      </c>
      <c r="Y30" s="234" t="s">
        <v>333</v>
      </c>
      <c r="Z30" s="85"/>
    </row>
    <row r="31" spans="1:26" s="83" customFormat="1" ht="11.25" x14ac:dyDescent="0.3">
      <c r="A31" s="85"/>
      <c r="B31" s="74" t="s">
        <v>318</v>
      </c>
      <c r="C31" s="670"/>
      <c r="D31" s="673"/>
      <c r="E31" s="23"/>
      <c r="F31" s="234">
        <v>124.77686041196887</v>
      </c>
      <c r="G31" s="234">
        <v>124.77686041196887</v>
      </c>
      <c r="H31" s="234">
        <v>125.98407624708454</v>
      </c>
      <c r="I31" s="234">
        <v>125.98407624708454</v>
      </c>
      <c r="J31" s="234">
        <v>121.65531185242097</v>
      </c>
      <c r="K31" s="234">
        <v>121.65531185242097</v>
      </c>
      <c r="L31" s="234">
        <v>127.20175065079158</v>
      </c>
      <c r="M31" s="234">
        <v>127.20175065079158</v>
      </c>
      <c r="N31" s="12"/>
      <c r="O31" s="234">
        <v>127.20175065079158</v>
      </c>
      <c r="P31" s="234">
        <v>133.49302678147404</v>
      </c>
      <c r="Q31" s="234">
        <v>133.49302678147404</v>
      </c>
      <c r="R31" s="234">
        <v>135.44727388830819</v>
      </c>
      <c r="S31" s="234">
        <v>135.44727388830819</v>
      </c>
      <c r="T31" s="234">
        <v>128.11504691322858</v>
      </c>
      <c r="U31" s="234">
        <v>128.11504691322858</v>
      </c>
      <c r="V31" s="234" t="s">
        <v>333</v>
      </c>
      <c r="W31" s="234" t="s">
        <v>333</v>
      </c>
      <c r="X31" s="234" t="s">
        <v>333</v>
      </c>
      <c r="Y31" s="234" t="s">
        <v>333</v>
      </c>
      <c r="Z31" s="85"/>
    </row>
    <row r="32" spans="1:26" s="83" customFormat="1" ht="11.25" x14ac:dyDescent="0.3">
      <c r="A32" s="85"/>
      <c r="B32" s="74" t="s">
        <v>319</v>
      </c>
      <c r="C32" s="670"/>
      <c r="D32" s="673"/>
      <c r="E32" s="23"/>
      <c r="F32" s="234">
        <v>110.70034864843322</v>
      </c>
      <c r="G32" s="234">
        <v>110.70034864843322</v>
      </c>
      <c r="H32" s="234">
        <v>113.7472092064594</v>
      </c>
      <c r="I32" s="234">
        <v>113.7472092064594</v>
      </c>
      <c r="J32" s="234">
        <v>110.50129420364595</v>
      </c>
      <c r="K32" s="234">
        <v>110.50129420364595</v>
      </c>
      <c r="L32" s="234">
        <v>113.39687238564497</v>
      </c>
      <c r="M32" s="234">
        <v>113.39687238564497</v>
      </c>
      <c r="N32" s="12"/>
      <c r="O32" s="234">
        <v>113.39687238564497</v>
      </c>
      <c r="P32" s="234">
        <v>118.16095408725586</v>
      </c>
      <c r="Q32" s="234">
        <v>118.16095408725586</v>
      </c>
      <c r="R32" s="234">
        <v>120.78306380289416</v>
      </c>
      <c r="S32" s="234">
        <v>120.78306380289416</v>
      </c>
      <c r="T32" s="234">
        <v>115.24696455744665</v>
      </c>
      <c r="U32" s="234">
        <v>115.24696455744665</v>
      </c>
      <c r="V32" s="234" t="s">
        <v>333</v>
      </c>
      <c r="W32" s="234" t="s">
        <v>333</v>
      </c>
      <c r="X32" s="234" t="s">
        <v>333</v>
      </c>
      <c r="Y32" s="234" t="s">
        <v>333</v>
      </c>
      <c r="Z32" s="85"/>
    </row>
    <row r="33" spans="1:26" s="83" customFormat="1" ht="11.25" x14ac:dyDescent="0.3">
      <c r="A33" s="85"/>
      <c r="B33" s="74" t="s">
        <v>320</v>
      </c>
      <c r="C33" s="670"/>
      <c r="D33" s="673"/>
      <c r="E33" s="23"/>
      <c r="F33" s="234">
        <v>111.03423347531303</v>
      </c>
      <c r="G33" s="234">
        <v>111.03423347531303</v>
      </c>
      <c r="H33" s="234">
        <v>110.85247946922698</v>
      </c>
      <c r="I33" s="234">
        <v>110.85247946922698</v>
      </c>
      <c r="J33" s="234">
        <v>111.70358570578189</v>
      </c>
      <c r="K33" s="234">
        <v>111.70358570578189</v>
      </c>
      <c r="L33" s="234">
        <v>114.71782598457597</v>
      </c>
      <c r="M33" s="234">
        <v>114.71782598457597</v>
      </c>
      <c r="N33" s="12"/>
      <c r="O33" s="234">
        <v>114.71782598457597</v>
      </c>
      <c r="P33" s="234">
        <v>117.89989465223306</v>
      </c>
      <c r="Q33" s="234">
        <v>117.89989465223306</v>
      </c>
      <c r="R33" s="234">
        <v>118.62732183903742</v>
      </c>
      <c r="S33" s="234">
        <v>118.62732183903742</v>
      </c>
      <c r="T33" s="234">
        <v>112.71548897281093</v>
      </c>
      <c r="U33" s="234">
        <v>112.71548897281093</v>
      </c>
      <c r="V33" s="234" t="s">
        <v>333</v>
      </c>
      <c r="W33" s="234" t="s">
        <v>333</v>
      </c>
      <c r="X33" s="234" t="s">
        <v>333</v>
      </c>
      <c r="Y33" s="234" t="s">
        <v>333</v>
      </c>
      <c r="Z33" s="85"/>
    </row>
    <row r="34" spans="1:26" s="83" customFormat="1" ht="11.25" x14ac:dyDescent="0.3">
      <c r="A34" s="85"/>
      <c r="B34" s="74" t="s">
        <v>321</v>
      </c>
      <c r="C34" s="670"/>
      <c r="D34" s="673"/>
      <c r="E34" s="23"/>
      <c r="F34" s="234">
        <v>117.85475751123175</v>
      </c>
      <c r="G34" s="234">
        <v>117.85475751123175</v>
      </c>
      <c r="H34" s="234">
        <v>112.80397081080866</v>
      </c>
      <c r="I34" s="234">
        <v>112.80397081080866</v>
      </c>
      <c r="J34" s="234">
        <v>110.48327473849395</v>
      </c>
      <c r="K34" s="234">
        <v>110.48327473849395</v>
      </c>
      <c r="L34" s="234">
        <v>109.20025456349401</v>
      </c>
      <c r="M34" s="234">
        <v>109.20025456349401</v>
      </c>
      <c r="N34" s="12"/>
      <c r="O34" s="234">
        <v>109.20025456349401</v>
      </c>
      <c r="P34" s="234">
        <v>117.02154609067482</v>
      </c>
      <c r="Q34" s="234">
        <v>117.02154609067482</v>
      </c>
      <c r="R34" s="234">
        <v>117.97888057626059</v>
      </c>
      <c r="S34" s="234">
        <v>117.97888057626059</v>
      </c>
      <c r="T34" s="234">
        <v>102.68317002927895</v>
      </c>
      <c r="U34" s="234">
        <v>102.68317002927895</v>
      </c>
      <c r="V34" s="234" t="s">
        <v>333</v>
      </c>
      <c r="W34" s="234" t="s">
        <v>333</v>
      </c>
      <c r="X34" s="234" t="s">
        <v>333</v>
      </c>
      <c r="Y34" s="234" t="s">
        <v>333</v>
      </c>
      <c r="Z34" s="85"/>
    </row>
    <row r="35" spans="1:26" s="83" customFormat="1" ht="11.25" x14ac:dyDescent="0.3">
      <c r="A35" s="85"/>
      <c r="B35" s="74" t="s">
        <v>322</v>
      </c>
      <c r="C35" s="670"/>
      <c r="D35" s="673"/>
      <c r="E35" s="23"/>
      <c r="F35" s="234">
        <v>112.74778151735754</v>
      </c>
      <c r="G35" s="234">
        <v>112.74778151735754</v>
      </c>
      <c r="H35" s="234">
        <v>114.03282931237258</v>
      </c>
      <c r="I35" s="234">
        <v>114.03282931237258</v>
      </c>
      <c r="J35" s="234">
        <v>109.87915079781209</v>
      </c>
      <c r="K35" s="234">
        <v>109.87915079781209</v>
      </c>
      <c r="L35" s="234">
        <v>113.14267424545554</v>
      </c>
      <c r="M35" s="234">
        <v>113.14267424545554</v>
      </c>
      <c r="N35" s="12"/>
      <c r="O35" s="234">
        <v>113.14267424545554</v>
      </c>
      <c r="P35" s="234">
        <v>117.69106569902075</v>
      </c>
      <c r="Q35" s="234">
        <v>117.69106569902075</v>
      </c>
      <c r="R35" s="234">
        <v>120.44168448069117</v>
      </c>
      <c r="S35" s="234">
        <v>120.44168448069117</v>
      </c>
      <c r="T35" s="234">
        <v>112.53448541691341</v>
      </c>
      <c r="U35" s="234">
        <v>112.53448541691341</v>
      </c>
      <c r="V35" s="234" t="s">
        <v>333</v>
      </c>
      <c r="W35" s="234" t="s">
        <v>333</v>
      </c>
      <c r="X35" s="234" t="s">
        <v>333</v>
      </c>
      <c r="Y35" s="234" t="s">
        <v>333</v>
      </c>
      <c r="Z35" s="85"/>
    </row>
    <row r="36" spans="1:26" s="83" customFormat="1" ht="11.25" x14ac:dyDescent="0.3">
      <c r="A36" s="85"/>
      <c r="B36" s="74" t="s">
        <v>323</v>
      </c>
      <c r="C36" s="670"/>
      <c r="D36" s="673"/>
      <c r="E36" s="23"/>
      <c r="F36" s="234">
        <v>124.770344943243</v>
      </c>
      <c r="G36" s="234">
        <v>124.770344943243</v>
      </c>
      <c r="H36" s="234">
        <v>124.14894979542298</v>
      </c>
      <c r="I36" s="234">
        <v>124.14894979542298</v>
      </c>
      <c r="J36" s="234">
        <v>120.9123281946909</v>
      </c>
      <c r="K36" s="234">
        <v>120.9123281946909</v>
      </c>
      <c r="L36" s="234">
        <v>126.18250404111261</v>
      </c>
      <c r="M36" s="234">
        <v>126.18250404111261</v>
      </c>
      <c r="N36" s="12"/>
      <c r="O36" s="234">
        <v>126.18250404111261</v>
      </c>
      <c r="P36" s="234">
        <v>131.76362096798997</v>
      </c>
      <c r="Q36" s="234">
        <v>131.76362096798997</v>
      </c>
      <c r="R36" s="234">
        <v>133.96285087839883</v>
      </c>
      <c r="S36" s="234">
        <v>133.96285087839883</v>
      </c>
      <c r="T36" s="234">
        <v>125.58600989852205</v>
      </c>
      <c r="U36" s="234">
        <v>125.58600989852205</v>
      </c>
      <c r="V36" s="234" t="s">
        <v>333</v>
      </c>
      <c r="W36" s="234" t="s">
        <v>333</v>
      </c>
      <c r="X36" s="234" t="s">
        <v>333</v>
      </c>
      <c r="Y36" s="234" t="s">
        <v>333</v>
      </c>
      <c r="Z36" s="85"/>
    </row>
    <row r="37" spans="1:26" s="83" customFormat="1" ht="11.25" x14ac:dyDescent="0.3">
      <c r="A37" s="85"/>
      <c r="B37" s="74" t="s">
        <v>324</v>
      </c>
      <c r="C37" s="670"/>
      <c r="D37" s="673"/>
      <c r="E37" s="23"/>
      <c r="F37" s="234">
        <v>117.48673085657748</v>
      </c>
      <c r="G37" s="234">
        <v>117.48673085657748</v>
      </c>
      <c r="H37" s="234">
        <v>124.37999709544358</v>
      </c>
      <c r="I37" s="234">
        <v>124.37999709544358</v>
      </c>
      <c r="J37" s="234">
        <v>121.20517525565081</v>
      </c>
      <c r="K37" s="234">
        <v>121.20517525565081</v>
      </c>
      <c r="L37" s="234">
        <v>129.34474996677085</v>
      </c>
      <c r="M37" s="234">
        <v>129.34474996677085</v>
      </c>
      <c r="N37" s="23"/>
      <c r="O37" s="234">
        <v>129.34474996677085</v>
      </c>
      <c r="P37" s="234">
        <v>130.6745921485786</v>
      </c>
      <c r="Q37" s="234">
        <v>130.6745921485786</v>
      </c>
      <c r="R37" s="234">
        <v>133.21186327254819</v>
      </c>
      <c r="S37" s="234">
        <v>133.21186327254819</v>
      </c>
      <c r="T37" s="234">
        <v>112.64103880290604</v>
      </c>
      <c r="U37" s="234">
        <v>112.64103880290604</v>
      </c>
      <c r="V37" s="234" t="s">
        <v>333</v>
      </c>
      <c r="W37" s="234" t="s">
        <v>333</v>
      </c>
      <c r="X37" s="234" t="s">
        <v>333</v>
      </c>
      <c r="Y37" s="234" t="s">
        <v>333</v>
      </c>
      <c r="Z37" s="85"/>
    </row>
    <row r="38" spans="1:26" s="83" customFormat="1" ht="11.25" x14ac:dyDescent="0.3">
      <c r="A38" s="85"/>
      <c r="B38" s="74" t="s">
        <v>325</v>
      </c>
      <c r="C38" s="670"/>
      <c r="D38" s="673"/>
      <c r="E38" s="23"/>
      <c r="F38" s="234">
        <v>112.28874841168492</v>
      </c>
      <c r="G38" s="234">
        <v>112.28874841168492</v>
      </c>
      <c r="H38" s="234">
        <v>113.9981711623782</v>
      </c>
      <c r="I38" s="234">
        <v>113.9981711623782</v>
      </c>
      <c r="J38" s="234">
        <v>114.66862928236631</v>
      </c>
      <c r="K38" s="234">
        <v>114.66862928236631</v>
      </c>
      <c r="L38" s="234">
        <v>115.0860355147742</v>
      </c>
      <c r="M38" s="234">
        <v>115.0860355147742</v>
      </c>
      <c r="N38" s="23"/>
      <c r="O38" s="234">
        <v>115.0860355147742</v>
      </c>
      <c r="P38" s="234">
        <v>122.99238940858888</v>
      </c>
      <c r="Q38" s="234">
        <v>122.99238940858888</v>
      </c>
      <c r="R38" s="234">
        <v>122.89835396939037</v>
      </c>
      <c r="S38" s="234">
        <v>122.89835396939037</v>
      </c>
      <c r="T38" s="234">
        <v>126.93234842285149</v>
      </c>
      <c r="U38" s="234">
        <v>126.93234842285149</v>
      </c>
      <c r="V38" s="234" t="s">
        <v>333</v>
      </c>
      <c r="W38" s="234" t="s">
        <v>333</v>
      </c>
      <c r="X38" s="234" t="s">
        <v>333</v>
      </c>
      <c r="Y38" s="234" t="s">
        <v>333</v>
      </c>
      <c r="Z38" s="85"/>
    </row>
    <row r="39" spans="1:26" s="83" customFormat="1" ht="11.25" x14ac:dyDescent="0.3">
      <c r="A39" s="85"/>
      <c r="B39" s="74" t="s">
        <v>326</v>
      </c>
      <c r="C39" s="670"/>
      <c r="D39" s="673"/>
      <c r="E39" s="23"/>
      <c r="F39" s="234">
        <v>119.35267646776568</v>
      </c>
      <c r="G39" s="234">
        <v>119.35267646776568</v>
      </c>
      <c r="H39" s="234">
        <v>122.90967133397015</v>
      </c>
      <c r="I39" s="234">
        <v>122.90967133397015</v>
      </c>
      <c r="J39" s="234">
        <v>121.19700240542188</v>
      </c>
      <c r="K39" s="234">
        <v>121.19700240542188</v>
      </c>
      <c r="L39" s="234">
        <v>121.68422205829017</v>
      </c>
      <c r="M39" s="234">
        <v>121.68422205829017</v>
      </c>
      <c r="N39" s="23"/>
      <c r="O39" s="234">
        <v>121.68422205829017</v>
      </c>
      <c r="P39" s="234">
        <v>129.95517973211523</v>
      </c>
      <c r="Q39" s="234">
        <v>129.95517973211523</v>
      </c>
      <c r="R39" s="234">
        <v>128.66861663341669</v>
      </c>
      <c r="S39" s="234">
        <v>128.66861663341669</v>
      </c>
      <c r="T39" s="234">
        <v>130.22276149888313</v>
      </c>
      <c r="U39" s="234">
        <v>130.22276149888313</v>
      </c>
      <c r="V39" s="234" t="s">
        <v>333</v>
      </c>
      <c r="W39" s="234" t="s">
        <v>333</v>
      </c>
      <c r="X39" s="234" t="s">
        <v>333</v>
      </c>
      <c r="Y39" s="234" t="s">
        <v>333</v>
      </c>
      <c r="Z39" s="85"/>
    </row>
    <row r="40" spans="1:26" s="83" customFormat="1" ht="11.25" x14ac:dyDescent="0.3">
      <c r="A40" s="85"/>
      <c r="B40" s="74" t="s">
        <v>327</v>
      </c>
      <c r="C40" s="670"/>
      <c r="D40" s="673"/>
      <c r="E40" s="23"/>
      <c r="F40" s="234">
        <v>105.87076615915402</v>
      </c>
      <c r="G40" s="234">
        <v>105.87076615915402</v>
      </c>
      <c r="H40" s="234">
        <v>106.07801354288101</v>
      </c>
      <c r="I40" s="234">
        <v>106.07801354288101</v>
      </c>
      <c r="J40" s="234">
        <v>107.38228780598855</v>
      </c>
      <c r="K40" s="234">
        <v>107.38228780598855</v>
      </c>
      <c r="L40" s="234">
        <v>109.23821776682256</v>
      </c>
      <c r="M40" s="234">
        <v>109.23821776682256</v>
      </c>
      <c r="N40" s="23"/>
      <c r="O40" s="234">
        <v>109.23821776682256</v>
      </c>
      <c r="P40" s="234">
        <v>113.91808307253153</v>
      </c>
      <c r="Q40" s="234">
        <v>113.91808307253153</v>
      </c>
      <c r="R40" s="234">
        <v>115.53038128849931</v>
      </c>
      <c r="S40" s="234">
        <v>115.53038128849931</v>
      </c>
      <c r="T40" s="234">
        <v>105.69924618545295</v>
      </c>
      <c r="U40" s="234">
        <v>105.69924618545295</v>
      </c>
      <c r="V40" s="234" t="s">
        <v>333</v>
      </c>
      <c r="W40" s="234" t="s">
        <v>333</v>
      </c>
      <c r="X40" s="234" t="s">
        <v>333</v>
      </c>
      <c r="Y40" s="234" t="s">
        <v>333</v>
      </c>
      <c r="Z40" s="85"/>
    </row>
    <row r="41" spans="1:26" s="83" customFormat="1" ht="11.25" x14ac:dyDescent="0.3">
      <c r="A41" s="85"/>
      <c r="B41" s="74" t="s">
        <v>328</v>
      </c>
      <c r="C41" s="670"/>
      <c r="D41" s="673"/>
      <c r="E41" s="23"/>
      <c r="F41" s="234">
        <v>103.97644082176389</v>
      </c>
      <c r="G41" s="234">
        <v>103.97644082176389</v>
      </c>
      <c r="H41" s="234">
        <v>116.40090836859321</v>
      </c>
      <c r="I41" s="234">
        <v>116.40090836859321</v>
      </c>
      <c r="J41" s="234">
        <v>112.16716821764206</v>
      </c>
      <c r="K41" s="234">
        <v>112.16716821764206</v>
      </c>
      <c r="L41" s="234">
        <v>116.96411109841274</v>
      </c>
      <c r="M41" s="234">
        <v>116.96411109841274</v>
      </c>
      <c r="N41" s="23"/>
      <c r="O41" s="234">
        <v>116.96411109841274</v>
      </c>
      <c r="P41" s="234">
        <v>119.68914720638814</v>
      </c>
      <c r="Q41" s="234">
        <v>119.68914720638814</v>
      </c>
      <c r="R41" s="234">
        <v>129.96915442424446</v>
      </c>
      <c r="S41" s="234">
        <v>129.96915442424446</v>
      </c>
      <c r="T41" s="234">
        <v>107.21932882041843</v>
      </c>
      <c r="U41" s="234">
        <v>107.21932882041843</v>
      </c>
      <c r="V41" s="234" t="s">
        <v>333</v>
      </c>
      <c r="W41" s="234" t="s">
        <v>333</v>
      </c>
      <c r="X41" s="234" t="s">
        <v>333</v>
      </c>
      <c r="Y41" s="234" t="s">
        <v>333</v>
      </c>
      <c r="Z41" s="85"/>
    </row>
    <row r="42" spans="1:26" s="83" customFormat="1" ht="11.25" x14ac:dyDescent="0.3">
      <c r="A42" s="85"/>
      <c r="B42" s="74" t="s">
        <v>329</v>
      </c>
      <c r="C42" s="671"/>
      <c r="D42" s="674"/>
      <c r="E42" s="23"/>
      <c r="F42" s="234">
        <v>103.94219354838711</v>
      </c>
      <c r="G42" s="234">
        <v>103.94219354838711</v>
      </c>
      <c r="H42" s="234">
        <v>116.40728939828081</v>
      </c>
      <c r="I42" s="234">
        <v>116.40728939828081</v>
      </c>
      <c r="J42" s="234">
        <v>112.17028571428571</v>
      </c>
      <c r="K42" s="234">
        <v>112.17028571428571</v>
      </c>
      <c r="L42" s="234">
        <v>116.98113274336282</v>
      </c>
      <c r="M42" s="234">
        <v>116.98113274336282</v>
      </c>
      <c r="N42" s="23"/>
      <c r="O42" s="234">
        <v>116.98113274336282</v>
      </c>
      <c r="P42" s="234">
        <v>119.69546041055719</v>
      </c>
      <c r="Q42" s="234">
        <v>119.69546041055719</v>
      </c>
      <c r="R42" s="234">
        <v>129.99599999999998</v>
      </c>
      <c r="S42" s="234">
        <v>129.99599999999998</v>
      </c>
      <c r="T42" s="234">
        <v>107.23070553935861</v>
      </c>
      <c r="U42" s="234">
        <v>107.23070553935861</v>
      </c>
      <c r="V42" s="234" t="s">
        <v>333</v>
      </c>
      <c r="W42" s="234" t="s">
        <v>333</v>
      </c>
      <c r="X42" s="234" t="s">
        <v>333</v>
      </c>
      <c r="Y42" s="234" t="s">
        <v>333</v>
      </c>
      <c r="Z42" s="85"/>
    </row>
    <row r="43" spans="1:26" s="83" customFormat="1" ht="11.25" x14ac:dyDescent="0.3">
      <c r="A43" s="85"/>
      <c r="B43" s="666" t="s">
        <v>503</v>
      </c>
      <c r="C43" s="667"/>
      <c r="D43" s="667"/>
      <c r="E43" s="667"/>
      <c r="F43" s="667"/>
      <c r="G43" s="667"/>
      <c r="H43" s="667"/>
      <c r="I43" s="667"/>
      <c r="J43" s="667"/>
      <c r="K43" s="667"/>
      <c r="L43" s="667"/>
      <c r="M43" s="667"/>
      <c r="N43" s="667"/>
      <c r="O43" s="667"/>
      <c r="P43" s="667"/>
      <c r="Q43" s="667"/>
      <c r="R43" s="667"/>
      <c r="S43" s="667"/>
      <c r="T43" s="667"/>
      <c r="U43" s="667"/>
      <c r="V43" s="667"/>
      <c r="W43" s="667"/>
      <c r="X43" s="667"/>
      <c r="Y43" s="668"/>
      <c r="Z43" s="85"/>
    </row>
    <row r="44" spans="1:26" s="83" customFormat="1" ht="11.25" x14ac:dyDescent="0.3">
      <c r="A44" s="85"/>
      <c r="B44" s="74" t="s">
        <v>315</v>
      </c>
      <c r="C44" s="669" t="s">
        <v>316</v>
      </c>
      <c r="D44" s="672"/>
      <c r="E44" s="23"/>
      <c r="F44" s="234">
        <v>122.92606294287481</v>
      </c>
      <c r="G44" s="234">
        <v>122.80606294058597</v>
      </c>
      <c r="H44" s="234">
        <v>119.11310513845872</v>
      </c>
      <c r="I44" s="234">
        <v>118.76510513182116</v>
      </c>
      <c r="J44" s="234">
        <v>118.84904344104548</v>
      </c>
      <c r="K44" s="234">
        <v>118.87304344150324</v>
      </c>
      <c r="L44" s="234">
        <v>122.22659483103664</v>
      </c>
      <c r="M44" s="234">
        <v>122.29859483240992</v>
      </c>
      <c r="N44" s="23"/>
      <c r="O44" s="234">
        <v>122.29859483240992</v>
      </c>
      <c r="P44" s="234">
        <v>124.98284395407399</v>
      </c>
      <c r="Q44" s="234">
        <v>124.53884394560535</v>
      </c>
      <c r="R44" s="234">
        <v>124.38335679735634</v>
      </c>
      <c r="S44" s="234">
        <v>121.71935674654456</v>
      </c>
      <c r="T44" s="234">
        <v>122.4395384114551</v>
      </c>
      <c r="U44" s="234">
        <v>122.00753840321536</v>
      </c>
      <c r="V44" s="234" t="s">
        <v>333</v>
      </c>
      <c r="W44" s="234" t="s">
        <v>333</v>
      </c>
      <c r="X44" s="234" t="s">
        <v>333</v>
      </c>
      <c r="Y44" s="234" t="s">
        <v>333</v>
      </c>
      <c r="Z44" s="85"/>
    </row>
    <row r="45" spans="1:26" s="83" customFormat="1" ht="11.25" x14ac:dyDescent="0.3">
      <c r="A45" s="85"/>
      <c r="B45" s="74" t="s">
        <v>317</v>
      </c>
      <c r="C45" s="670"/>
      <c r="D45" s="673"/>
      <c r="E45" s="23"/>
      <c r="F45" s="234">
        <v>114.22216973903926</v>
      </c>
      <c r="G45" s="234">
        <v>114.10216973889621</v>
      </c>
      <c r="H45" s="234">
        <v>111.57868109024282</v>
      </c>
      <c r="I45" s="234">
        <v>111.23068108982798</v>
      </c>
      <c r="J45" s="234">
        <v>114.15671534102684</v>
      </c>
      <c r="K45" s="234">
        <v>114.18071534105545</v>
      </c>
      <c r="L45" s="234">
        <v>117.87067745578749</v>
      </c>
      <c r="M45" s="234">
        <v>117.94267745587331</v>
      </c>
      <c r="N45" s="23"/>
      <c r="O45" s="234">
        <v>117.94267745587331</v>
      </c>
      <c r="P45" s="234">
        <v>118.99587434009605</v>
      </c>
      <c r="Q45" s="234">
        <v>118.55187433956675</v>
      </c>
      <c r="R45" s="234">
        <v>118.06617531126528</v>
      </c>
      <c r="S45" s="234">
        <v>115.40217530808954</v>
      </c>
      <c r="T45" s="234">
        <v>114.79642864771901</v>
      </c>
      <c r="U45" s="234">
        <v>114.36442864720404</v>
      </c>
      <c r="V45" s="234" t="s">
        <v>333</v>
      </c>
      <c r="W45" s="234" t="s">
        <v>333</v>
      </c>
      <c r="X45" s="234" t="s">
        <v>333</v>
      </c>
      <c r="Y45" s="234" t="s">
        <v>333</v>
      </c>
      <c r="Z45" s="85"/>
    </row>
    <row r="46" spans="1:26" s="83" customFormat="1" ht="11.25" x14ac:dyDescent="0.3">
      <c r="A46" s="85"/>
      <c r="B46" s="74" t="s">
        <v>318</v>
      </c>
      <c r="C46" s="670"/>
      <c r="D46" s="673"/>
      <c r="E46" s="23"/>
      <c r="F46" s="234">
        <v>134.42796169637757</v>
      </c>
      <c r="G46" s="234">
        <v>134.3079617029311</v>
      </c>
      <c r="H46" s="234">
        <v>136.01413156004517</v>
      </c>
      <c r="I46" s="234">
        <v>135.66613157905041</v>
      </c>
      <c r="J46" s="234">
        <v>131.33897376654295</v>
      </c>
      <c r="K46" s="234">
        <v>131.36297376523225</v>
      </c>
      <c r="L46" s="234">
        <v>136.4264001474786</v>
      </c>
      <c r="M46" s="234">
        <v>136.49840014354649</v>
      </c>
      <c r="N46" s="23"/>
      <c r="O46" s="234">
        <v>136.49840014354649</v>
      </c>
      <c r="P46" s="234">
        <v>143.82679144338769</v>
      </c>
      <c r="Q46" s="234">
        <v>143.38279146763577</v>
      </c>
      <c r="R46" s="234">
        <v>143.97192263725503</v>
      </c>
      <c r="S46" s="234">
        <v>141.30792278274342</v>
      </c>
      <c r="T46" s="234">
        <v>137.10011798842874</v>
      </c>
      <c r="U46" s="234">
        <v>136.66811801202144</v>
      </c>
      <c r="V46" s="234" t="s">
        <v>333</v>
      </c>
      <c r="W46" s="234" t="s">
        <v>333</v>
      </c>
      <c r="X46" s="234" t="s">
        <v>333</v>
      </c>
      <c r="Y46" s="234" t="s">
        <v>333</v>
      </c>
      <c r="Z46" s="85"/>
    </row>
    <row r="47" spans="1:26" s="83" customFormat="1" ht="11.25" x14ac:dyDescent="0.3">
      <c r="A47" s="85"/>
      <c r="B47" s="74" t="s">
        <v>319</v>
      </c>
      <c r="C47" s="670"/>
      <c r="D47" s="673"/>
      <c r="E47" s="23"/>
      <c r="F47" s="234">
        <v>122.99212443422789</v>
      </c>
      <c r="G47" s="234">
        <v>122.87212443243976</v>
      </c>
      <c r="H47" s="234">
        <v>127.01512339606452</v>
      </c>
      <c r="I47" s="234">
        <v>126.66712339087893</v>
      </c>
      <c r="J47" s="234">
        <v>122.67142956032195</v>
      </c>
      <c r="K47" s="234">
        <v>122.69542956067959</v>
      </c>
      <c r="L47" s="234">
        <v>126.47670472145521</v>
      </c>
      <c r="M47" s="234">
        <v>126.54870472252809</v>
      </c>
      <c r="N47" s="23"/>
      <c r="O47" s="234">
        <v>126.54870472252809</v>
      </c>
      <c r="P47" s="234">
        <v>133.92510482284666</v>
      </c>
      <c r="Q47" s="234">
        <v>133.48110481623056</v>
      </c>
      <c r="R47" s="234">
        <v>133.46260491701702</v>
      </c>
      <c r="S47" s="234">
        <v>130.79860487732032</v>
      </c>
      <c r="T47" s="234">
        <v>123.5205609513242</v>
      </c>
      <c r="U47" s="234">
        <v>123.08856094488691</v>
      </c>
      <c r="V47" s="234" t="s">
        <v>333</v>
      </c>
      <c r="W47" s="234" t="s">
        <v>333</v>
      </c>
      <c r="X47" s="234" t="s">
        <v>333</v>
      </c>
      <c r="Y47" s="234" t="s">
        <v>333</v>
      </c>
      <c r="Z47" s="85"/>
    </row>
    <row r="48" spans="1:26" s="83" customFormat="1" ht="11.25" x14ac:dyDescent="0.3">
      <c r="A48" s="85"/>
      <c r="B48" s="74" t="s">
        <v>320</v>
      </c>
      <c r="C48" s="670"/>
      <c r="D48" s="673"/>
      <c r="E48" s="23"/>
      <c r="F48" s="234">
        <v>121.65097677363647</v>
      </c>
      <c r="G48" s="234">
        <v>121.53097677344201</v>
      </c>
      <c r="H48" s="234">
        <v>121.41399080369646</v>
      </c>
      <c r="I48" s="234">
        <v>121.06599080313252</v>
      </c>
      <c r="J48" s="234">
        <v>121.93376744124076</v>
      </c>
      <c r="K48" s="234">
        <v>121.95776744127966</v>
      </c>
      <c r="L48" s="234">
        <v>125.68745668211915</v>
      </c>
      <c r="M48" s="234">
        <v>125.75945668223582</v>
      </c>
      <c r="N48" s="23"/>
      <c r="O48" s="234">
        <v>125.75945668223582</v>
      </c>
      <c r="P48" s="234">
        <v>130.25607066891573</v>
      </c>
      <c r="Q48" s="234">
        <v>129.81207066819624</v>
      </c>
      <c r="R48" s="234">
        <v>128.72722259193819</v>
      </c>
      <c r="S48" s="234">
        <v>126.06322258762115</v>
      </c>
      <c r="T48" s="234">
        <v>121.44005478738279</v>
      </c>
      <c r="U48" s="234">
        <v>121.00805478668275</v>
      </c>
      <c r="V48" s="234" t="s">
        <v>333</v>
      </c>
      <c r="W48" s="234" t="s">
        <v>333</v>
      </c>
      <c r="X48" s="234" t="s">
        <v>333</v>
      </c>
      <c r="Y48" s="234" t="s">
        <v>333</v>
      </c>
      <c r="Z48" s="85"/>
    </row>
    <row r="49" spans="1:26" s="83" customFormat="1" ht="11.25" x14ac:dyDescent="0.3">
      <c r="A49" s="85"/>
      <c r="B49" s="74" t="s">
        <v>321</v>
      </c>
      <c r="C49" s="670"/>
      <c r="D49" s="673"/>
      <c r="E49" s="12"/>
      <c r="F49" s="234">
        <v>123.21530141639572</v>
      </c>
      <c r="G49" s="234">
        <v>123.09530141639571</v>
      </c>
      <c r="H49" s="234">
        <v>118.32634141586192</v>
      </c>
      <c r="I49" s="234">
        <v>117.97834141586192</v>
      </c>
      <c r="J49" s="234">
        <v>115.52791571060008</v>
      </c>
      <c r="K49" s="234">
        <v>115.55191571060008</v>
      </c>
      <c r="L49" s="234">
        <v>114.00248669728555</v>
      </c>
      <c r="M49" s="234">
        <v>114.07448669728555</v>
      </c>
      <c r="N49" s="12"/>
      <c r="O49" s="234">
        <v>114.07448669728555</v>
      </c>
      <c r="P49" s="234">
        <v>122.66333492872354</v>
      </c>
      <c r="Q49" s="234">
        <v>122.21933492872355</v>
      </c>
      <c r="R49" s="234">
        <v>122.61854888546891</v>
      </c>
      <c r="S49" s="234">
        <v>119.95454888546891</v>
      </c>
      <c r="T49" s="234">
        <v>111.15514265073047</v>
      </c>
      <c r="U49" s="234">
        <v>110.72314265073047</v>
      </c>
      <c r="V49" s="234" t="s">
        <v>333</v>
      </c>
      <c r="W49" s="234" t="s">
        <v>333</v>
      </c>
      <c r="X49" s="234" t="s">
        <v>333</v>
      </c>
      <c r="Y49" s="234" t="s">
        <v>333</v>
      </c>
      <c r="Z49" s="85"/>
    </row>
    <row r="50" spans="1:26" s="83" customFormat="1" ht="11.25" x14ac:dyDescent="0.3">
      <c r="A50" s="85"/>
      <c r="B50" s="74" t="s">
        <v>322</v>
      </c>
      <c r="C50" s="670"/>
      <c r="D50" s="673"/>
      <c r="E50" s="12"/>
      <c r="F50" s="234">
        <v>124.55450199845689</v>
      </c>
      <c r="G50" s="234">
        <v>124.43450200375649</v>
      </c>
      <c r="H50" s="234">
        <v>126.69989052402468</v>
      </c>
      <c r="I50" s="234">
        <v>126.35189053939352</v>
      </c>
      <c r="J50" s="234">
        <v>122.00953552208036</v>
      </c>
      <c r="K50" s="234">
        <v>122.03353552102044</v>
      </c>
      <c r="L50" s="234">
        <v>124.85616486669934</v>
      </c>
      <c r="M50" s="234">
        <v>124.92816486351958</v>
      </c>
      <c r="N50" s="12"/>
      <c r="O50" s="234">
        <v>124.92816486351958</v>
      </c>
      <c r="P50" s="234">
        <v>130.3743170994253</v>
      </c>
      <c r="Q50" s="234">
        <v>129.93031711903382</v>
      </c>
      <c r="R50" s="234">
        <v>131.66552691870848</v>
      </c>
      <c r="S50" s="234">
        <v>129.00152703635956</v>
      </c>
      <c r="T50" s="234">
        <v>121.04857775819487</v>
      </c>
      <c r="U50" s="234">
        <v>120.61657777727342</v>
      </c>
      <c r="V50" s="234" t="s">
        <v>333</v>
      </c>
      <c r="W50" s="234" t="s">
        <v>333</v>
      </c>
      <c r="X50" s="234" t="s">
        <v>333</v>
      </c>
      <c r="Y50" s="234" t="s">
        <v>333</v>
      </c>
      <c r="Z50" s="85"/>
    </row>
    <row r="51" spans="1:26" s="83" customFormat="1" ht="11.25" x14ac:dyDescent="0.3">
      <c r="A51" s="85"/>
      <c r="B51" s="74" t="s">
        <v>323</v>
      </c>
      <c r="C51" s="670"/>
      <c r="D51" s="673"/>
      <c r="E51" s="12"/>
      <c r="F51" s="234">
        <v>137.46522368866408</v>
      </c>
      <c r="G51" s="234">
        <v>137.34522368837796</v>
      </c>
      <c r="H51" s="234">
        <v>137.17207637429522</v>
      </c>
      <c r="I51" s="234">
        <v>136.82407637346552</v>
      </c>
      <c r="J51" s="234">
        <v>133.63288526126215</v>
      </c>
      <c r="K51" s="234">
        <v>133.65688526131936</v>
      </c>
      <c r="L51" s="234">
        <v>139.85820031131738</v>
      </c>
      <c r="M51" s="234">
        <v>139.93020031148905</v>
      </c>
      <c r="N51" s="12"/>
      <c r="O51" s="234">
        <v>139.93020031148905</v>
      </c>
      <c r="P51" s="234">
        <v>147.55778196828953</v>
      </c>
      <c r="Q51" s="234">
        <v>147.11378196723095</v>
      </c>
      <c r="R51" s="234">
        <v>146.38670058799391</v>
      </c>
      <c r="S51" s="234">
        <v>143.72270058164244</v>
      </c>
      <c r="T51" s="234">
        <v>135.00206945426558</v>
      </c>
      <c r="U51" s="234">
        <v>134.57006945323562</v>
      </c>
      <c r="V51" s="234" t="s">
        <v>333</v>
      </c>
      <c r="W51" s="234" t="s">
        <v>333</v>
      </c>
      <c r="X51" s="234" t="s">
        <v>333</v>
      </c>
      <c r="Y51" s="234" t="s">
        <v>333</v>
      </c>
      <c r="Z51" s="85"/>
    </row>
    <row r="52" spans="1:26" s="83" customFormat="1" ht="11.25" x14ac:dyDescent="0.3">
      <c r="A52" s="85"/>
      <c r="B52" s="74" t="s">
        <v>324</v>
      </c>
      <c r="C52" s="670"/>
      <c r="D52" s="673"/>
      <c r="E52" s="12"/>
      <c r="F52" s="234">
        <v>128.26455915916478</v>
      </c>
      <c r="G52" s="234">
        <v>128.14455915824388</v>
      </c>
      <c r="H52" s="234">
        <v>135.60814189994264</v>
      </c>
      <c r="I52" s="234">
        <v>135.26014189727204</v>
      </c>
      <c r="J52" s="234">
        <v>132.52066043685861</v>
      </c>
      <c r="K52" s="234">
        <v>132.54466043704281</v>
      </c>
      <c r="L52" s="234">
        <v>140.09940757171941</v>
      </c>
      <c r="M52" s="234">
        <v>140.17140757227193</v>
      </c>
      <c r="N52" s="12"/>
      <c r="O52" s="234">
        <v>140.17140757227193</v>
      </c>
      <c r="P52" s="234">
        <v>141.96531913399983</v>
      </c>
      <c r="Q52" s="234">
        <v>141.52131913059253</v>
      </c>
      <c r="R52" s="234">
        <v>142.27338876596374</v>
      </c>
      <c r="S52" s="234">
        <v>139.60938874551994</v>
      </c>
      <c r="T52" s="234">
        <v>122.12537685853026</v>
      </c>
      <c r="U52" s="234">
        <v>121.69337685521504</v>
      </c>
      <c r="V52" s="234" t="s">
        <v>333</v>
      </c>
      <c r="W52" s="234" t="s">
        <v>333</v>
      </c>
      <c r="X52" s="234" t="s">
        <v>333</v>
      </c>
      <c r="Y52" s="234" t="s">
        <v>333</v>
      </c>
      <c r="Z52" s="85"/>
    </row>
    <row r="53" spans="1:26" s="83" customFormat="1" ht="11.25" x14ac:dyDescent="0.3">
      <c r="A53" s="85"/>
      <c r="B53" s="74" t="s">
        <v>325</v>
      </c>
      <c r="C53" s="670"/>
      <c r="D53" s="673"/>
      <c r="E53" s="12"/>
      <c r="F53" s="234">
        <v>117.25912991101427</v>
      </c>
      <c r="G53" s="234">
        <v>117.13912991501969</v>
      </c>
      <c r="H53" s="234">
        <v>119.52683006717739</v>
      </c>
      <c r="I53" s="234">
        <v>119.17883007879314</v>
      </c>
      <c r="J53" s="234">
        <v>121.42513481279587</v>
      </c>
      <c r="K53" s="234">
        <v>121.44913481199478</v>
      </c>
      <c r="L53" s="234">
        <v>122.70618502036943</v>
      </c>
      <c r="M53" s="234">
        <v>122.77818501796618</v>
      </c>
      <c r="N53" s="12"/>
      <c r="O53" s="234">
        <v>122.77818501796618</v>
      </c>
      <c r="P53" s="234">
        <v>129.08535083090231</v>
      </c>
      <c r="Q53" s="234">
        <v>128.64135084572243</v>
      </c>
      <c r="R53" s="234">
        <v>127.49027461518759</v>
      </c>
      <c r="S53" s="234">
        <v>124.82627470410817</v>
      </c>
      <c r="T53" s="234">
        <v>135.64689009330851</v>
      </c>
      <c r="U53" s="234">
        <v>135.21489010772808</v>
      </c>
      <c r="V53" s="234" t="s">
        <v>333</v>
      </c>
      <c r="W53" s="234" t="s">
        <v>333</v>
      </c>
      <c r="X53" s="234" t="s">
        <v>333</v>
      </c>
      <c r="Y53" s="234" t="s">
        <v>333</v>
      </c>
      <c r="Z53" s="85"/>
    </row>
    <row r="54" spans="1:26" s="83" customFormat="1" ht="11.25" x14ac:dyDescent="0.3">
      <c r="A54" s="85"/>
      <c r="B54" s="74" t="s">
        <v>326</v>
      </c>
      <c r="C54" s="670"/>
      <c r="D54" s="673"/>
      <c r="E54" s="23"/>
      <c r="F54" s="234">
        <v>131.21426541432564</v>
      </c>
      <c r="G54" s="234">
        <v>131.09426542047683</v>
      </c>
      <c r="H54" s="234">
        <v>135.2478202516063</v>
      </c>
      <c r="I54" s="234">
        <v>134.89982026944477</v>
      </c>
      <c r="J54" s="234">
        <v>133.31609533843078</v>
      </c>
      <c r="K54" s="234">
        <v>133.34009533720052</v>
      </c>
      <c r="L54" s="234">
        <v>140.85566212422739</v>
      </c>
      <c r="M54" s="234">
        <v>140.9276621205367</v>
      </c>
      <c r="N54" s="23"/>
      <c r="O54" s="234">
        <v>140.9276621205367</v>
      </c>
      <c r="P54" s="234">
        <v>150.79038998511555</v>
      </c>
      <c r="Q54" s="234">
        <v>150.34639000787499</v>
      </c>
      <c r="R54" s="234">
        <v>142.51282308408926</v>
      </c>
      <c r="S54" s="234">
        <v>139.8488232206459</v>
      </c>
      <c r="T54" s="234">
        <v>138.18989605661486</v>
      </c>
      <c r="U54" s="234">
        <v>137.75789607875916</v>
      </c>
      <c r="V54" s="234" t="s">
        <v>333</v>
      </c>
      <c r="W54" s="234" t="s">
        <v>333</v>
      </c>
      <c r="X54" s="234" t="s">
        <v>333</v>
      </c>
      <c r="Y54" s="234" t="s">
        <v>333</v>
      </c>
      <c r="Z54" s="85"/>
    </row>
    <row r="55" spans="1:26" s="83" customFormat="1" ht="11.25" x14ac:dyDescent="0.3">
      <c r="A55" s="85"/>
      <c r="B55" s="74" t="s">
        <v>327</v>
      </c>
      <c r="C55" s="670"/>
      <c r="D55" s="673"/>
      <c r="E55" s="23"/>
      <c r="F55" s="234">
        <v>112.87642100972228</v>
      </c>
      <c r="G55" s="234">
        <v>112.75642101444296</v>
      </c>
      <c r="H55" s="234">
        <v>113.60237542192557</v>
      </c>
      <c r="I55" s="234">
        <v>113.25437543561557</v>
      </c>
      <c r="J55" s="234">
        <v>114.0082032933804</v>
      </c>
      <c r="K55" s="234">
        <v>114.03220329243628</v>
      </c>
      <c r="L55" s="234">
        <v>115.35194889108359</v>
      </c>
      <c r="M55" s="234">
        <v>115.42394888825118</v>
      </c>
      <c r="N55" s="23"/>
      <c r="O55" s="234">
        <v>115.42394888825118</v>
      </c>
      <c r="P55" s="234">
        <v>121.27843709343988</v>
      </c>
      <c r="Q55" s="234">
        <v>120.83443711090642</v>
      </c>
      <c r="R55" s="234">
        <v>121.37198584620985</v>
      </c>
      <c r="S55" s="234">
        <v>118.70798595100914</v>
      </c>
      <c r="T55" s="234">
        <v>114.27549598241158</v>
      </c>
      <c r="U55" s="234">
        <v>113.84349599940606</v>
      </c>
      <c r="V55" s="234" t="s">
        <v>333</v>
      </c>
      <c r="W55" s="234" t="s">
        <v>333</v>
      </c>
      <c r="X55" s="234" t="s">
        <v>333</v>
      </c>
      <c r="Y55" s="234" t="s">
        <v>333</v>
      </c>
      <c r="Z55" s="85"/>
    </row>
    <row r="56" spans="1:26" s="83" customFormat="1" ht="11.25" x14ac:dyDescent="0.3">
      <c r="A56" s="85"/>
      <c r="B56" s="74" t="s">
        <v>328</v>
      </c>
      <c r="C56" s="670"/>
      <c r="D56" s="673"/>
      <c r="E56" s="23"/>
      <c r="F56" s="234">
        <v>108.45356419022889</v>
      </c>
      <c r="G56" s="234">
        <v>108.33356418640227</v>
      </c>
      <c r="H56" s="234">
        <v>120.97434724310997</v>
      </c>
      <c r="I56" s="234">
        <v>120.62634723201279</v>
      </c>
      <c r="J56" s="234">
        <v>116.38071491606703</v>
      </c>
      <c r="K56" s="234">
        <v>116.40471491683236</v>
      </c>
      <c r="L56" s="234">
        <v>120.67304283265682</v>
      </c>
      <c r="M56" s="234">
        <v>120.74504283495278</v>
      </c>
      <c r="N56" s="23"/>
      <c r="O56" s="234">
        <v>120.74504283495278</v>
      </c>
      <c r="P56" s="234">
        <v>124.35987626838403</v>
      </c>
      <c r="Q56" s="234">
        <v>123.91587625422555</v>
      </c>
      <c r="R56" s="234">
        <v>134.24032048035727</v>
      </c>
      <c r="S56" s="234">
        <v>131.57632039540636</v>
      </c>
      <c r="T56" s="234">
        <v>117.37108663910885</v>
      </c>
      <c r="U56" s="234">
        <v>116.93908662533303</v>
      </c>
      <c r="V56" s="234" t="s">
        <v>333</v>
      </c>
      <c r="W56" s="234" t="s">
        <v>333</v>
      </c>
      <c r="X56" s="234" t="s">
        <v>333</v>
      </c>
      <c r="Y56" s="234" t="s">
        <v>333</v>
      </c>
      <c r="Z56" s="85"/>
    </row>
    <row r="57" spans="1:26" s="83" customFormat="1" ht="11.25" x14ac:dyDescent="0.3">
      <c r="A57" s="85"/>
      <c r="B57" s="74" t="s">
        <v>329</v>
      </c>
      <c r="C57" s="671"/>
      <c r="D57" s="674"/>
      <c r="E57" s="23"/>
      <c r="F57" s="234">
        <v>108.41773651861108</v>
      </c>
      <c r="G57" s="234">
        <v>108.29773651861107</v>
      </c>
      <c r="H57" s="234">
        <v>120.97937311923182</v>
      </c>
      <c r="I57" s="234">
        <v>120.63137311923182</v>
      </c>
      <c r="J57" s="234">
        <v>116.38255397526829</v>
      </c>
      <c r="K57" s="234">
        <v>116.4065539752683</v>
      </c>
      <c r="L57" s="234">
        <v>120.68792920353981</v>
      </c>
      <c r="M57" s="234">
        <v>120.75992920353981</v>
      </c>
      <c r="N57" s="23"/>
      <c r="O57" s="234">
        <v>120.75992920353981</v>
      </c>
      <c r="P57" s="234">
        <v>124.36459188902195</v>
      </c>
      <c r="Q57" s="234">
        <v>123.92059188902195</v>
      </c>
      <c r="R57" s="234">
        <v>134.26658823529411</v>
      </c>
      <c r="S57" s="234">
        <v>131.60258823529409</v>
      </c>
      <c r="T57" s="234">
        <v>117.38616328992188</v>
      </c>
      <c r="U57" s="234">
        <v>116.95416328992189</v>
      </c>
      <c r="V57" s="234" t="s">
        <v>333</v>
      </c>
      <c r="W57" s="234" t="s">
        <v>333</v>
      </c>
      <c r="X57" s="234" t="s">
        <v>333</v>
      </c>
      <c r="Y57" s="234" t="s">
        <v>333</v>
      </c>
      <c r="Z57" s="85"/>
    </row>
    <row r="58" spans="1:26" s="83" customFormat="1" ht="11.25" x14ac:dyDescent="0.3">
      <c r="A58" s="85"/>
      <c r="B58" s="85"/>
      <c r="C58" s="85"/>
      <c r="D58" s="85"/>
      <c r="E58" s="227"/>
      <c r="F58" s="227"/>
      <c r="G58" s="227"/>
      <c r="H58" s="227"/>
      <c r="I58" s="227"/>
      <c r="J58" s="227"/>
      <c r="K58" s="228"/>
      <c r="L58" s="228"/>
      <c r="M58" s="232"/>
      <c r="N58" s="227"/>
      <c r="O58" s="233"/>
      <c r="P58" s="227"/>
      <c r="Q58" s="227"/>
      <c r="R58" s="227"/>
      <c r="S58" s="227"/>
      <c r="T58" s="227"/>
      <c r="U58" s="227"/>
      <c r="V58" s="227"/>
      <c r="W58" s="227"/>
      <c r="X58" s="227"/>
      <c r="Y58" s="85"/>
    </row>
    <row r="59" spans="1:26" s="85" customFormat="1" ht="11.25" x14ac:dyDescent="0.3"/>
    <row r="60" spans="1:26" s="122" customFormat="1" ht="11.25" x14ac:dyDescent="0.3">
      <c r="B60" s="123" t="s">
        <v>500</v>
      </c>
    </row>
    <row r="61" spans="1:26" s="85" customFormat="1" ht="11.25" x14ac:dyDescent="0.3">
      <c r="B61" s="89"/>
    </row>
    <row r="62" spans="1:26" s="85" customFormat="1" ht="11.25" x14ac:dyDescent="0.3"/>
    <row r="63" spans="1:26" s="85" customFormat="1" ht="14.25" customHeight="1" x14ac:dyDescent="0.3">
      <c r="B63" s="219" t="s">
        <v>41</v>
      </c>
      <c r="C63" s="218" t="s">
        <v>346</v>
      </c>
      <c r="D63" s="217" t="s">
        <v>4</v>
      </c>
      <c r="E63" s="661" t="s">
        <v>311</v>
      </c>
      <c r="F63" s="661"/>
      <c r="G63" s="222" t="s">
        <v>312</v>
      </c>
      <c r="H63" s="222" t="s">
        <v>313</v>
      </c>
      <c r="I63" s="222" t="s">
        <v>34</v>
      </c>
    </row>
    <row r="64" spans="1:26" s="85" customFormat="1" ht="13.5" customHeight="1" x14ac:dyDescent="0.3">
      <c r="B64" s="662" t="s">
        <v>33</v>
      </c>
      <c r="C64" s="224" t="s">
        <v>360</v>
      </c>
      <c r="D64" s="658" t="s">
        <v>316</v>
      </c>
      <c r="E64" s="665"/>
      <c r="F64" s="665"/>
      <c r="G64" s="211">
        <v>8.7242766442804829</v>
      </c>
      <c r="H64" s="211">
        <v>8.8893571898031851</v>
      </c>
      <c r="I64" s="211">
        <v>8.8078470890364855</v>
      </c>
    </row>
    <row r="65" spans="2:9" s="85" customFormat="1" ht="13.5" customHeight="1" x14ac:dyDescent="0.3">
      <c r="B65" s="663"/>
      <c r="C65" s="224" t="s">
        <v>361</v>
      </c>
      <c r="D65" s="659"/>
      <c r="E65" s="665"/>
      <c r="F65" s="665"/>
      <c r="G65" s="211">
        <v>113.18109155315162</v>
      </c>
      <c r="H65" s="211">
        <v>115.36808440927459</v>
      </c>
      <c r="I65" s="211">
        <v>113.64976693430289</v>
      </c>
    </row>
    <row r="66" spans="2:9" s="85" customFormat="1" ht="13.5" customHeight="1" x14ac:dyDescent="0.3">
      <c r="B66" s="664"/>
      <c r="C66" s="224" t="s">
        <v>44</v>
      </c>
      <c r="D66" s="660"/>
      <c r="E66" s="665"/>
      <c r="F66" s="665"/>
      <c r="G66" s="216">
        <v>121.9053681974321</v>
      </c>
      <c r="H66" s="216">
        <v>124.25744159907777</v>
      </c>
      <c r="I66" s="216">
        <v>122.45761402333937</v>
      </c>
    </row>
    <row r="67" spans="2:9" s="96" customFormat="1" ht="11.25" x14ac:dyDescent="0.3"/>
    <row r="68" spans="2:9" x14ac:dyDescent="0.3"/>
  </sheetData>
  <mergeCells count="21">
    <mergeCell ref="B3:M3"/>
    <mergeCell ref="B8:B12"/>
    <mergeCell ref="C8:C12"/>
    <mergeCell ref="D8:D9"/>
    <mergeCell ref="F8:M8"/>
    <mergeCell ref="O8:Y8"/>
    <mergeCell ref="F9:M9"/>
    <mergeCell ref="O9:Y9"/>
    <mergeCell ref="B13:Y13"/>
    <mergeCell ref="C14:C27"/>
    <mergeCell ref="D14:D27"/>
    <mergeCell ref="E63:F63"/>
    <mergeCell ref="B64:B66"/>
    <mergeCell ref="D64:D66"/>
    <mergeCell ref="E64:F66"/>
    <mergeCell ref="B28:Y28"/>
    <mergeCell ref="C29:C42"/>
    <mergeCell ref="D29:D42"/>
    <mergeCell ref="C44:C57"/>
    <mergeCell ref="D44:D57"/>
    <mergeCell ref="B43:Y4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Normal="100" workbookViewId="0"/>
  </sheetViews>
  <sheetFormatPr defaultColWidth="0" defaultRowHeight="12.75" zeroHeight="1" x14ac:dyDescent="0.35"/>
  <cols>
    <col min="1" max="1" width="8.87890625" style="142" customWidth="1"/>
    <col min="2" max="2" width="41.46875" style="4" customWidth="1"/>
    <col min="3" max="3" width="15.64453125" style="4" customWidth="1"/>
    <col min="4" max="10" width="15.64453125" style="142" customWidth="1"/>
    <col min="11" max="11" width="1.3515625" style="142" customWidth="1"/>
    <col min="12" max="22" width="15.64453125" style="142" customWidth="1"/>
    <col min="23" max="23" width="8.87890625" style="142" customWidth="1"/>
    <col min="24" max="28" width="0" style="4" hidden="1" customWidth="1"/>
    <col min="29" max="16384" width="8.87890625" style="4" hidden="1"/>
  </cols>
  <sheetData>
    <row r="1" spans="1:27" s="3" customFormat="1" ht="12.4" x14ac:dyDescent="0.3"/>
    <row r="2" spans="1:27" s="3" customFormat="1" ht="17.649999999999999" x14ac:dyDescent="0.45">
      <c r="B2" s="5" t="s">
        <v>288</v>
      </c>
      <c r="C2" s="5"/>
      <c r="D2" s="5"/>
      <c r="E2" s="5"/>
      <c r="F2" s="5"/>
      <c r="G2" s="5"/>
      <c r="H2" s="5"/>
      <c r="I2" s="5"/>
      <c r="Q2" s="5"/>
    </row>
    <row r="3" spans="1:27" s="3" customFormat="1" ht="29.25" customHeight="1" x14ac:dyDescent="0.3">
      <c r="B3" s="675" t="s">
        <v>471</v>
      </c>
      <c r="C3" s="675"/>
      <c r="D3" s="675"/>
      <c r="E3" s="675"/>
      <c r="F3" s="675"/>
      <c r="G3" s="675"/>
      <c r="H3" s="675"/>
      <c r="I3" s="675"/>
      <c r="J3" s="675"/>
      <c r="K3" s="675"/>
      <c r="L3" s="675"/>
      <c r="M3" s="6"/>
      <c r="N3" s="6"/>
      <c r="O3" s="6"/>
      <c r="P3" s="6"/>
      <c r="Q3" s="6"/>
      <c r="R3" s="6"/>
      <c r="S3" s="6"/>
      <c r="T3" s="6"/>
      <c r="U3" s="6"/>
      <c r="V3" s="6"/>
      <c r="W3" s="6"/>
      <c r="X3" s="6"/>
      <c r="Y3" s="6"/>
      <c r="Z3" s="6"/>
      <c r="AA3" s="6"/>
    </row>
    <row r="4" spans="1:27" s="3" customFormat="1" ht="12.4" x14ac:dyDescent="0.3"/>
    <row r="5" spans="1:27" s="7" customFormat="1" ht="12.4" x14ac:dyDescent="0.3">
      <c r="B5" s="9"/>
    </row>
    <row r="6" spans="1:27" s="142" customFormat="1" x14ac:dyDescent="0.35"/>
    <row r="7" spans="1:27" s="143" customFormat="1" ht="13.15" x14ac:dyDescent="0.4">
      <c r="B7" s="156" t="s">
        <v>295</v>
      </c>
    </row>
    <row r="8" spans="1:27" s="142" customFormat="1" x14ac:dyDescent="0.35"/>
    <row r="9" spans="1:27" x14ac:dyDescent="0.35">
      <c r="B9" s="144" t="s">
        <v>472</v>
      </c>
      <c r="C9" s="145">
        <f>G16</f>
        <v>102.2</v>
      </c>
    </row>
    <row r="10" spans="1:27" s="150" customFormat="1" ht="12.4" x14ac:dyDescent="0.3"/>
    <row r="11" spans="1:27" s="146" customFormat="1" ht="11.25" x14ac:dyDescent="0.3">
      <c r="A11" s="151"/>
      <c r="B11" s="676"/>
      <c r="C11" s="552" t="s">
        <v>482</v>
      </c>
      <c r="D11" s="553"/>
      <c r="E11" s="553"/>
      <c r="F11" s="553"/>
      <c r="G11" s="553"/>
      <c r="H11" s="553"/>
      <c r="I11" s="553"/>
      <c r="J11" s="554"/>
      <c r="K11" s="23"/>
      <c r="L11" s="552" t="s">
        <v>474</v>
      </c>
      <c r="M11" s="555"/>
      <c r="N11" s="555"/>
      <c r="O11" s="555"/>
      <c r="P11" s="555"/>
      <c r="Q11" s="555"/>
      <c r="R11" s="555"/>
      <c r="S11" s="555"/>
      <c r="T11" s="555"/>
      <c r="U11" s="555"/>
      <c r="V11" s="556"/>
      <c r="W11" s="151"/>
    </row>
    <row r="12" spans="1:27" s="146" customFormat="1" ht="11.25" customHeight="1" x14ac:dyDescent="0.3">
      <c r="A12" s="151"/>
      <c r="B12" s="676"/>
      <c r="C12" s="527" t="s">
        <v>461</v>
      </c>
      <c r="D12" s="528"/>
      <c r="E12" s="528"/>
      <c r="F12" s="528"/>
      <c r="G12" s="528"/>
      <c r="H12" s="528"/>
      <c r="I12" s="528"/>
      <c r="J12" s="529"/>
      <c r="K12" s="23"/>
      <c r="L12" s="557" t="s">
        <v>475</v>
      </c>
      <c r="M12" s="558"/>
      <c r="N12" s="558"/>
      <c r="O12" s="558"/>
      <c r="P12" s="558"/>
      <c r="Q12" s="558"/>
      <c r="R12" s="558"/>
      <c r="S12" s="558"/>
      <c r="T12" s="558"/>
      <c r="U12" s="558"/>
      <c r="V12" s="559"/>
      <c r="W12" s="151"/>
    </row>
    <row r="13" spans="1:27" s="146" customFormat="1" ht="11.25" x14ac:dyDescent="0.3">
      <c r="A13" s="151"/>
      <c r="B13" s="147" t="s">
        <v>473</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3">
      <c r="A14" s="151"/>
      <c r="B14" s="13" t="s">
        <v>5</v>
      </c>
      <c r="C14" s="140" t="s">
        <v>46</v>
      </c>
      <c r="D14" s="140" t="s">
        <v>476</v>
      </c>
      <c r="E14" s="140" t="s">
        <v>47</v>
      </c>
      <c r="F14" s="140" t="s">
        <v>48</v>
      </c>
      <c r="G14" s="140" t="s">
        <v>6</v>
      </c>
      <c r="H14" s="15" t="s">
        <v>7</v>
      </c>
      <c r="I14" s="140" t="s">
        <v>8</v>
      </c>
      <c r="J14" s="140" t="s">
        <v>304</v>
      </c>
      <c r="K14" s="23"/>
      <c r="L14" s="139" t="s">
        <v>449</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3">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3">
      <c r="A16" s="151"/>
      <c r="B16" s="149" t="s">
        <v>288</v>
      </c>
      <c r="C16" s="302">
        <f>_xlfn.IFNA(VLOOKUP(C13,$B$33:$C$1499,2, FALSE),"-")</f>
        <v>99.9</v>
      </c>
      <c r="D16" s="302">
        <f t="shared" ref="D16:V16" si="0">_xlfn.IFNA(VLOOKUP(D13,$B$33:$C$1499,2, FALSE),"-")</f>
        <v>100.1</v>
      </c>
      <c r="E16" s="302">
        <f t="shared" si="0"/>
        <v>100.4</v>
      </c>
      <c r="F16" s="302">
        <f t="shared" si="0"/>
        <v>101</v>
      </c>
      <c r="G16" s="302">
        <f t="shared" si="0"/>
        <v>102.2</v>
      </c>
      <c r="H16" s="302">
        <f t="shared" si="0"/>
        <v>103.5</v>
      </c>
      <c r="I16" s="302">
        <f t="shared" si="0"/>
        <v>105</v>
      </c>
      <c r="J16" s="302">
        <f t="shared" si="0"/>
        <v>105.9</v>
      </c>
      <c r="K16" s="23"/>
      <c r="L16" s="302">
        <f>_xlfn.IFNA(VLOOKUP(L13,$B$33:$C$1499,2, FALSE),"-")</f>
        <v>105.9</v>
      </c>
      <c r="M16" s="302">
        <f t="shared" si="0"/>
        <v>107.1</v>
      </c>
      <c r="N16" s="302">
        <f t="shared" si="0"/>
        <v>107.9</v>
      </c>
      <c r="O16" s="302">
        <f>_xlfn.IFNA(VLOOKUP(O13,$B$33:$C$1499,2, FALSE),"-")</f>
        <v>108.5</v>
      </c>
      <c r="P16" s="302">
        <f t="shared" si="0"/>
        <v>108.8</v>
      </c>
      <c r="Q16" s="302">
        <f t="shared" si="0"/>
        <v>109.4</v>
      </c>
      <c r="R16" s="302">
        <f t="shared" si="0"/>
        <v>111.4</v>
      </c>
      <c r="S16" s="302" t="str">
        <f t="shared" si="0"/>
        <v>-</v>
      </c>
      <c r="T16" s="302" t="str">
        <f t="shared" si="0"/>
        <v>-</v>
      </c>
      <c r="U16" s="302" t="str">
        <f t="shared" si="0"/>
        <v>-</v>
      </c>
      <c r="V16" s="302" t="str">
        <f t="shared" si="0"/>
        <v>-</v>
      </c>
      <c r="W16" s="151"/>
    </row>
    <row r="17" spans="2:22" s="151" customFormat="1" ht="11.25" x14ac:dyDescent="0.3">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4" x14ac:dyDescent="0.3">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ht="13.15" x14ac:dyDescent="0.4">
      <c r="B19" s="156" t="s">
        <v>296</v>
      </c>
    </row>
    <row r="20" spans="2:22" s="142" customFormat="1" x14ac:dyDescent="0.35"/>
    <row r="21" spans="2:22" s="142" customFormat="1" ht="42.75" customHeight="1" x14ac:dyDescent="0.35">
      <c r="B21" s="157" t="s">
        <v>386</v>
      </c>
      <c r="C21" s="679" t="s">
        <v>387</v>
      </c>
      <c r="D21" s="679"/>
      <c r="E21" s="679"/>
      <c r="F21" s="679"/>
    </row>
    <row r="22" spans="2:22" s="142" customFormat="1" ht="27.75" customHeight="1" x14ac:dyDescent="0.35">
      <c r="B22" s="157" t="s">
        <v>385</v>
      </c>
      <c r="C22" s="677" t="s">
        <v>340</v>
      </c>
      <c r="D22" s="678"/>
      <c r="E22" s="678"/>
      <c r="F22" s="678"/>
    </row>
    <row r="23" spans="2:22" s="142" customFormat="1" x14ac:dyDescent="0.35"/>
    <row r="24" spans="2:22" s="142" customFormat="1" x14ac:dyDescent="0.35"/>
    <row r="25" spans="2:22" ht="38.25" x14ac:dyDescent="0.35">
      <c r="B25" s="365" t="s">
        <v>49</v>
      </c>
      <c r="C25" s="366" t="s">
        <v>50</v>
      </c>
    </row>
    <row r="26" spans="2:22" x14ac:dyDescent="0.35">
      <c r="B26" s="367" t="s">
        <v>51</v>
      </c>
      <c r="C26" s="368" t="s">
        <v>52</v>
      </c>
    </row>
    <row r="27" spans="2:22" x14ac:dyDescent="0.35">
      <c r="B27" s="367" t="s">
        <v>53</v>
      </c>
      <c r="C27" s="368" t="s">
        <v>54</v>
      </c>
    </row>
    <row r="28" spans="2:22" x14ac:dyDescent="0.35">
      <c r="B28" s="367" t="s">
        <v>55</v>
      </c>
      <c r="C28" s="368" t="s">
        <v>56</v>
      </c>
    </row>
    <row r="29" spans="2:22" ht="25.5" x14ac:dyDescent="0.35">
      <c r="B29" s="367" t="s">
        <v>4</v>
      </c>
      <c r="C29" s="368" t="s">
        <v>57</v>
      </c>
    </row>
    <row r="30" spans="2:22" x14ac:dyDescent="0.35">
      <c r="B30" s="367" t="s">
        <v>58</v>
      </c>
      <c r="C30" s="368" t="s">
        <v>336</v>
      </c>
    </row>
    <row r="31" spans="2:22" x14ac:dyDescent="0.35">
      <c r="B31" s="367" t="s">
        <v>59</v>
      </c>
      <c r="C31" s="368" t="s">
        <v>337</v>
      </c>
    </row>
    <row r="32" spans="2:22" x14ac:dyDescent="0.35">
      <c r="B32" s="367" t="s">
        <v>60</v>
      </c>
      <c r="C32" s="368"/>
    </row>
    <row r="33" spans="2:3" x14ac:dyDescent="0.35">
      <c r="B33" s="367" t="s">
        <v>61</v>
      </c>
      <c r="C33" s="369">
        <v>79.400000000000006</v>
      </c>
    </row>
    <row r="34" spans="2:3" x14ac:dyDescent="0.35">
      <c r="B34" s="367" t="s">
        <v>62</v>
      </c>
      <c r="C34" s="369">
        <v>81.400000000000006</v>
      </c>
    </row>
    <row r="35" spans="2:3" x14ac:dyDescent="0.35">
      <c r="B35" s="367" t="s">
        <v>63</v>
      </c>
      <c r="C35" s="369">
        <v>83.3</v>
      </c>
    </row>
    <row r="36" spans="2:3" x14ac:dyDescent="0.35">
      <c r="B36" s="367" t="s">
        <v>64</v>
      </c>
      <c r="C36" s="369">
        <v>86.2</v>
      </c>
    </row>
    <row r="37" spans="2:3" x14ac:dyDescent="0.35">
      <c r="B37" s="367" t="s">
        <v>65</v>
      </c>
      <c r="C37" s="369">
        <v>87.9</v>
      </c>
    </row>
    <row r="38" spans="2:3" x14ac:dyDescent="0.35">
      <c r="B38" s="367" t="s">
        <v>66</v>
      </c>
      <c r="C38" s="369">
        <v>90.1</v>
      </c>
    </row>
    <row r="39" spans="2:3" x14ac:dyDescent="0.35">
      <c r="B39" s="367" t="s">
        <v>67</v>
      </c>
      <c r="C39" s="369">
        <v>93.6</v>
      </c>
    </row>
    <row r="40" spans="2:3" x14ac:dyDescent="0.35">
      <c r="B40" s="367" t="s">
        <v>68</v>
      </c>
      <c r="C40" s="369">
        <v>96</v>
      </c>
    </row>
    <row r="41" spans="2:3" x14ac:dyDescent="0.35">
      <c r="B41" s="367" t="s">
        <v>69</v>
      </c>
      <c r="C41" s="369">
        <v>98.2</v>
      </c>
    </row>
    <row r="42" spans="2:3" x14ac:dyDescent="0.35">
      <c r="B42" s="367" t="s">
        <v>70</v>
      </c>
      <c r="C42" s="369">
        <v>99.6</v>
      </c>
    </row>
    <row r="43" spans="2:3" x14ac:dyDescent="0.35">
      <c r="B43" s="367" t="s">
        <v>71</v>
      </c>
      <c r="C43" s="369">
        <v>100</v>
      </c>
    </row>
    <row r="44" spans="2:3" x14ac:dyDescent="0.35">
      <c r="B44" s="367" t="s">
        <v>72</v>
      </c>
      <c r="C44" s="369">
        <v>101</v>
      </c>
    </row>
    <row r="45" spans="2:3" x14ac:dyDescent="0.35">
      <c r="B45" s="367" t="s">
        <v>73</v>
      </c>
      <c r="C45" s="369">
        <v>103.6</v>
      </c>
    </row>
    <row r="46" spans="2:3" x14ac:dyDescent="0.35">
      <c r="B46" s="367" t="s">
        <v>74</v>
      </c>
      <c r="C46" s="369">
        <v>78.5</v>
      </c>
    </row>
    <row r="47" spans="2:3" x14ac:dyDescent="0.35">
      <c r="B47" s="367" t="s">
        <v>75</v>
      </c>
      <c r="C47" s="369">
        <v>79.3</v>
      </c>
    </row>
    <row r="48" spans="2:3" x14ac:dyDescent="0.35">
      <c r="B48" s="367" t="s">
        <v>76</v>
      </c>
      <c r="C48" s="369">
        <v>79.7</v>
      </c>
    </row>
    <row r="49" spans="2:3" x14ac:dyDescent="0.35">
      <c r="B49" s="367" t="s">
        <v>77</v>
      </c>
      <c r="C49" s="369">
        <v>80.099999999999994</v>
      </c>
    </row>
    <row r="50" spans="2:3" x14ac:dyDescent="0.35">
      <c r="B50" s="367" t="s">
        <v>78</v>
      </c>
      <c r="C50" s="369">
        <v>80.2</v>
      </c>
    </row>
    <row r="51" spans="2:3" x14ac:dyDescent="0.35">
      <c r="B51" s="367" t="s">
        <v>79</v>
      </c>
      <c r="C51" s="369">
        <v>81.2</v>
      </c>
    </row>
    <row r="52" spans="2:3" x14ac:dyDescent="0.35">
      <c r="B52" s="367" t="s">
        <v>80</v>
      </c>
      <c r="C52" s="369">
        <v>81.7</v>
      </c>
    </row>
    <row r="53" spans="2:3" x14ac:dyDescent="0.35">
      <c r="B53" s="367" t="s">
        <v>81</v>
      </c>
      <c r="C53" s="369">
        <v>82.3</v>
      </c>
    </row>
    <row r="54" spans="2:3" x14ac:dyDescent="0.35">
      <c r="B54" s="367" t="s">
        <v>82</v>
      </c>
      <c r="C54" s="369">
        <v>82.4</v>
      </c>
    </row>
    <row r="55" spans="2:3" x14ac:dyDescent="0.35">
      <c r="B55" s="367" t="s">
        <v>83</v>
      </c>
      <c r="C55" s="369">
        <v>83.3</v>
      </c>
    </row>
    <row r="56" spans="2:3" x14ac:dyDescent="0.35">
      <c r="B56" s="367" t="s">
        <v>84</v>
      </c>
      <c r="C56" s="369">
        <v>83.3</v>
      </c>
    </row>
    <row r="57" spans="2:3" x14ac:dyDescent="0.35">
      <c r="B57" s="367" t="s">
        <v>85</v>
      </c>
      <c r="C57" s="369">
        <v>84.1</v>
      </c>
    </row>
    <row r="58" spans="2:3" x14ac:dyDescent="0.35">
      <c r="B58" s="367" t="s">
        <v>86</v>
      </c>
      <c r="C58" s="369">
        <v>84.5</v>
      </c>
    </row>
    <row r="59" spans="2:3" x14ac:dyDescent="0.35">
      <c r="B59" s="367" t="s">
        <v>87</v>
      </c>
      <c r="C59" s="369">
        <v>86.1</v>
      </c>
    </row>
    <row r="60" spans="2:3" x14ac:dyDescent="0.35">
      <c r="B60" s="367" t="s">
        <v>88</v>
      </c>
      <c r="C60" s="369">
        <v>87.1</v>
      </c>
    </row>
    <row r="61" spans="2:3" x14ac:dyDescent="0.35">
      <c r="B61" s="367" t="s">
        <v>89</v>
      </c>
      <c r="C61" s="369">
        <v>87.2</v>
      </c>
    </row>
    <row r="62" spans="2:3" x14ac:dyDescent="0.35">
      <c r="B62" s="367" t="s">
        <v>90</v>
      </c>
      <c r="C62" s="369">
        <v>87</v>
      </c>
    </row>
    <row r="63" spans="2:3" x14ac:dyDescent="0.35">
      <c r="B63" s="367" t="s">
        <v>91</v>
      </c>
      <c r="C63" s="369">
        <v>87.8</v>
      </c>
    </row>
    <row r="64" spans="2:3" x14ac:dyDescent="0.35">
      <c r="B64" s="367" t="s">
        <v>92</v>
      </c>
      <c r="C64" s="369">
        <v>88.2</v>
      </c>
    </row>
    <row r="65" spans="2:3" x14ac:dyDescent="0.35">
      <c r="B65" s="367" t="s">
        <v>93</v>
      </c>
      <c r="C65" s="369">
        <v>88.6</v>
      </c>
    </row>
    <row r="66" spans="2:3" x14ac:dyDescent="0.35">
      <c r="B66" s="367" t="s">
        <v>94</v>
      </c>
      <c r="C66" s="369">
        <v>89.1</v>
      </c>
    </row>
    <row r="67" spans="2:3" x14ac:dyDescent="0.35">
      <c r="B67" s="367" t="s">
        <v>95</v>
      </c>
      <c r="C67" s="369">
        <v>90</v>
      </c>
    </row>
    <row r="68" spans="2:3" x14ac:dyDescent="0.35">
      <c r="B68" s="367" t="s">
        <v>96</v>
      </c>
      <c r="C68" s="369">
        <v>90.3</v>
      </c>
    </row>
    <row r="69" spans="2:3" x14ac:dyDescent="0.35">
      <c r="B69" s="367" t="s">
        <v>97</v>
      </c>
      <c r="C69" s="369">
        <v>91.1</v>
      </c>
    </row>
    <row r="70" spans="2:3" x14ac:dyDescent="0.35">
      <c r="B70" s="367" t="s">
        <v>98</v>
      </c>
      <c r="C70" s="369">
        <v>92.2</v>
      </c>
    </row>
    <row r="71" spans="2:3" x14ac:dyDescent="0.35">
      <c r="B71" s="367" t="s">
        <v>99</v>
      </c>
      <c r="C71" s="369">
        <v>93.4</v>
      </c>
    </row>
    <row r="72" spans="2:3" x14ac:dyDescent="0.35">
      <c r="B72" s="367" t="s">
        <v>100</v>
      </c>
      <c r="C72" s="369">
        <v>93.9</v>
      </c>
    </row>
    <row r="73" spans="2:3" x14ac:dyDescent="0.35">
      <c r="B73" s="367" t="s">
        <v>101</v>
      </c>
      <c r="C73" s="369">
        <v>94.7</v>
      </c>
    </row>
    <row r="74" spans="2:3" x14ac:dyDescent="0.35">
      <c r="B74" s="367" t="s">
        <v>102</v>
      </c>
      <c r="C74" s="369">
        <v>95.1</v>
      </c>
    </row>
    <row r="75" spans="2:3" x14ac:dyDescent="0.35">
      <c r="B75" s="367" t="s">
        <v>103</v>
      </c>
      <c r="C75" s="369">
        <v>95.8</v>
      </c>
    </row>
    <row r="76" spans="2:3" x14ac:dyDescent="0.35">
      <c r="B76" s="367" t="s">
        <v>104</v>
      </c>
      <c r="C76" s="368">
        <v>96.1</v>
      </c>
    </row>
    <row r="77" spans="2:3" x14ac:dyDescent="0.35">
      <c r="B77" s="367" t="s">
        <v>105</v>
      </c>
      <c r="C77" s="368">
        <v>97</v>
      </c>
    </row>
    <row r="78" spans="2:3" x14ac:dyDescent="0.35">
      <c r="B78" s="367" t="s">
        <v>106</v>
      </c>
      <c r="C78" s="368">
        <v>97.4</v>
      </c>
    </row>
    <row r="79" spans="2:3" x14ac:dyDescent="0.35">
      <c r="B79" s="367" t="s">
        <v>107</v>
      </c>
      <c r="C79" s="368">
        <v>98.1</v>
      </c>
    </row>
    <row r="80" spans="2:3" x14ac:dyDescent="0.35">
      <c r="B80" s="367" t="s">
        <v>108</v>
      </c>
      <c r="C80" s="368">
        <v>98.4</v>
      </c>
    </row>
    <row r="81" spans="2:3" x14ac:dyDescent="0.35">
      <c r="B81" s="367" t="s">
        <v>109</v>
      </c>
      <c r="C81" s="368">
        <v>98.9</v>
      </c>
    </row>
    <row r="82" spans="2:3" x14ac:dyDescent="0.35">
      <c r="B82" s="367" t="s">
        <v>110</v>
      </c>
      <c r="C82" s="368">
        <v>99</v>
      </c>
    </row>
    <row r="83" spans="2:3" x14ac:dyDescent="0.35">
      <c r="B83" s="367" t="s">
        <v>111</v>
      </c>
      <c r="C83" s="368">
        <v>99.7</v>
      </c>
    </row>
    <row r="84" spans="2:3" x14ac:dyDescent="0.35">
      <c r="B84" s="367" t="s">
        <v>112</v>
      </c>
      <c r="C84" s="368">
        <v>99.8</v>
      </c>
    </row>
    <row r="85" spans="2:3" x14ac:dyDescent="0.35">
      <c r="B85" s="367" t="s">
        <v>113</v>
      </c>
      <c r="C85" s="368">
        <v>100</v>
      </c>
    </row>
    <row r="86" spans="2:3" x14ac:dyDescent="0.35">
      <c r="B86" s="367" t="s">
        <v>114</v>
      </c>
      <c r="C86" s="368">
        <v>99.4</v>
      </c>
    </row>
    <row r="87" spans="2:3" x14ac:dyDescent="0.35">
      <c r="B87" s="367" t="s">
        <v>115</v>
      </c>
      <c r="C87" s="368">
        <v>100</v>
      </c>
    </row>
    <row r="88" spans="2:3" x14ac:dyDescent="0.35">
      <c r="B88" s="367" t="s">
        <v>116</v>
      </c>
      <c r="C88" s="368">
        <v>100.2</v>
      </c>
    </row>
    <row r="89" spans="2:3" x14ac:dyDescent="0.35">
      <c r="B89" s="367" t="s">
        <v>117</v>
      </c>
      <c r="C89" s="368">
        <v>100.4</v>
      </c>
    </row>
    <row r="90" spans="2:3" x14ac:dyDescent="0.35">
      <c r="B90" s="367" t="s">
        <v>118</v>
      </c>
      <c r="C90" s="368">
        <v>100.1</v>
      </c>
    </row>
    <row r="91" spans="2:3" x14ac:dyDescent="0.35">
      <c r="B91" s="367" t="s">
        <v>119</v>
      </c>
      <c r="C91" s="368">
        <v>100.8</v>
      </c>
    </row>
    <row r="92" spans="2:3" x14ac:dyDescent="0.35">
      <c r="B92" s="367" t="s">
        <v>120</v>
      </c>
      <c r="C92" s="368">
        <v>101.2</v>
      </c>
    </row>
    <row r="93" spans="2:3" x14ac:dyDescent="0.35">
      <c r="B93" s="367" t="s">
        <v>121</v>
      </c>
      <c r="C93" s="368">
        <v>101.9</v>
      </c>
    </row>
    <row r="94" spans="2:3" x14ac:dyDescent="0.35">
      <c r="B94" s="367" t="s">
        <v>122</v>
      </c>
      <c r="C94" s="368">
        <v>102.3</v>
      </c>
    </row>
    <row r="95" spans="2:3" x14ac:dyDescent="0.35">
      <c r="B95" s="367" t="s">
        <v>123</v>
      </c>
      <c r="C95" s="368">
        <v>103.4</v>
      </c>
    </row>
    <row r="96" spans="2:3" x14ac:dyDescent="0.35">
      <c r="B96" s="367" t="s">
        <v>124</v>
      </c>
      <c r="C96" s="368">
        <v>103.9</v>
      </c>
    </row>
    <row r="97" spans="2:3" x14ac:dyDescent="0.35">
      <c r="B97" s="367" t="s">
        <v>125</v>
      </c>
      <c r="C97" s="368">
        <v>104.7</v>
      </c>
    </row>
    <row r="98" spans="2:3" x14ac:dyDescent="0.35">
      <c r="B98" s="367" t="s">
        <v>126</v>
      </c>
      <c r="C98" s="368">
        <v>104.8</v>
      </c>
    </row>
    <row r="99" spans="2:3" x14ac:dyDescent="0.35">
      <c r="B99" s="367" t="s">
        <v>338</v>
      </c>
      <c r="C99" s="368">
        <v>105.8</v>
      </c>
    </row>
    <row r="100" spans="2:3" x14ac:dyDescent="0.35">
      <c r="B100" s="367" t="s">
        <v>127</v>
      </c>
      <c r="C100" s="368">
        <v>78.3</v>
      </c>
    </row>
    <row r="101" spans="2:3" x14ac:dyDescent="0.35">
      <c r="B101" s="367" t="s">
        <v>128</v>
      </c>
      <c r="C101" s="368">
        <v>78.5</v>
      </c>
    </row>
    <row r="102" spans="2:3" x14ac:dyDescent="0.35">
      <c r="B102" s="367" t="s">
        <v>129</v>
      </c>
      <c r="C102" s="368">
        <v>78.8</v>
      </c>
    </row>
    <row r="103" spans="2:3" x14ac:dyDescent="0.35">
      <c r="B103" s="367" t="s">
        <v>130</v>
      </c>
      <c r="C103" s="368">
        <v>79.099999999999994</v>
      </c>
    </row>
    <row r="104" spans="2:3" x14ac:dyDescent="0.35">
      <c r="B104" s="367" t="s">
        <v>131</v>
      </c>
      <c r="C104" s="368">
        <v>79.400000000000006</v>
      </c>
    </row>
    <row r="105" spans="2:3" x14ac:dyDescent="0.35">
      <c r="B105" s="367" t="s">
        <v>132</v>
      </c>
      <c r="C105" s="368">
        <v>79.400000000000006</v>
      </c>
    </row>
    <row r="106" spans="2:3" x14ac:dyDescent="0.35">
      <c r="B106" s="367" t="s">
        <v>133</v>
      </c>
      <c r="C106" s="368">
        <v>79.5</v>
      </c>
    </row>
    <row r="107" spans="2:3" x14ac:dyDescent="0.35">
      <c r="B107" s="367" t="s">
        <v>134</v>
      </c>
      <c r="C107" s="368">
        <v>79.7</v>
      </c>
    </row>
    <row r="108" spans="2:3" x14ac:dyDescent="0.35">
      <c r="B108" s="367" t="s">
        <v>135</v>
      </c>
      <c r="C108" s="368">
        <v>79.900000000000006</v>
      </c>
    </row>
    <row r="109" spans="2:3" x14ac:dyDescent="0.35">
      <c r="B109" s="367" t="s">
        <v>136</v>
      </c>
      <c r="C109" s="368">
        <v>80</v>
      </c>
    </row>
    <row r="110" spans="2:3" x14ac:dyDescent="0.35">
      <c r="B110" s="367" t="s">
        <v>137</v>
      </c>
      <c r="C110" s="368">
        <v>80</v>
      </c>
    </row>
    <row r="111" spans="2:3" x14ac:dyDescent="0.35">
      <c r="B111" s="367" t="s">
        <v>138</v>
      </c>
      <c r="C111" s="368">
        <v>80.3</v>
      </c>
    </row>
    <row r="112" spans="2:3" x14ac:dyDescent="0.35">
      <c r="B112" s="367" t="s">
        <v>139</v>
      </c>
      <c r="C112" s="368">
        <v>80</v>
      </c>
    </row>
    <row r="113" spans="2:3" x14ac:dyDescent="0.35">
      <c r="B113" s="367" t="s">
        <v>140</v>
      </c>
      <c r="C113" s="368">
        <v>80.2</v>
      </c>
    </row>
    <row r="114" spans="2:3" x14ac:dyDescent="0.35">
      <c r="B114" s="367" t="s">
        <v>141</v>
      </c>
      <c r="C114" s="368">
        <v>80.400000000000006</v>
      </c>
    </row>
    <row r="115" spans="2:3" x14ac:dyDescent="0.35">
      <c r="B115" s="367" t="s">
        <v>142</v>
      </c>
      <c r="C115" s="368">
        <v>80.900000000000006</v>
      </c>
    </row>
    <row r="116" spans="2:3" x14ac:dyDescent="0.35">
      <c r="B116" s="367" t="s">
        <v>143</v>
      </c>
      <c r="C116" s="368">
        <v>81.3</v>
      </c>
    </row>
    <row r="117" spans="2:3" x14ac:dyDescent="0.35">
      <c r="B117" s="367" t="s">
        <v>144</v>
      </c>
      <c r="C117" s="368">
        <v>81.5</v>
      </c>
    </row>
    <row r="118" spans="2:3" x14ac:dyDescent="0.35">
      <c r="B118" s="367" t="s">
        <v>145</v>
      </c>
      <c r="C118" s="368">
        <v>81.5</v>
      </c>
    </row>
    <row r="119" spans="2:3" x14ac:dyDescent="0.35">
      <c r="B119" s="367" t="s">
        <v>146</v>
      </c>
      <c r="C119" s="368">
        <v>81.8</v>
      </c>
    </row>
    <row r="120" spans="2:3" x14ac:dyDescent="0.35">
      <c r="B120" s="367" t="s">
        <v>147</v>
      </c>
      <c r="C120" s="368">
        <v>81.900000000000006</v>
      </c>
    </row>
    <row r="121" spans="2:3" x14ac:dyDescent="0.35">
      <c r="B121" s="367" t="s">
        <v>148</v>
      </c>
      <c r="C121" s="368">
        <v>82</v>
      </c>
    </row>
    <row r="122" spans="2:3" x14ac:dyDescent="0.35">
      <c r="B122" s="367" t="s">
        <v>149</v>
      </c>
      <c r="C122" s="368">
        <v>82.2</v>
      </c>
    </row>
    <row r="123" spans="2:3" x14ac:dyDescent="0.35">
      <c r="B123" s="367" t="s">
        <v>150</v>
      </c>
      <c r="C123" s="368">
        <v>82.6</v>
      </c>
    </row>
    <row r="124" spans="2:3" x14ac:dyDescent="0.35">
      <c r="B124" s="367" t="s">
        <v>151</v>
      </c>
      <c r="C124" s="368">
        <v>82.1</v>
      </c>
    </row>
    <row r="125" spans="2:3" x14ac:dyDescent="0.35">
      <c r="B125" s="367" t="s">
        <v>152</v>
      </c>
      <c r="C125" s="368">
        <v>82.4</v>
      </c>
    </row>
    <row r="126" spans="2:3" x14ac:dyDescent="0.35">
      <c r="B126" s="367" t="s">
        <v>153</v>
      </c>
      <c r="C126" s="368">
        <v>82.8</v>
      </c>
    </row>
    <row r="127" spans="2:3" x14ac:dyDescent="0.35">
      <c r="B127" s="367" t="s">
        <v>154</v>
      </c>
      <c r="C127" s="368">
        <v>83.1</v>
      </c>
    </row>
    <row r="128" spans="2:3" x14ac:dyDescent="0.35">
      <c r="B128" s="367" t="s">
        <v>155</v>
      </c>
      <c r="C128" s="368">
        <v>83.3</v>
      </c>
    </row>
    <row r="129" spans="2:3" x14ac:dyDescent="0.35">
      <c r="B129" s="367" t="s">
        <v>156</v>
      </c>
      <c r="C129" s="368">
        <v>83.5</v>
      </c>
    </row>
    <row r="130" spans="2:3" x14ac:dyDescent="0.35">
      <c r="B130" s="367" t="s">
        <v>157</v>
      </c>
      <c r="C130" s="368">
        <v>83.1</v>
      </c>
    </row>
    <row r="131" spans="2:3" x14ac:dyDescent="0.35">
      <c r="B131" s="367" t="s">
        <v>158</v>
      </c>
      <c r="C131" s="368">
        <v>83.4</v>
      </c>
    </row>
    <row r="132" spans="2:3" x14ac:dyDescent="0.35">
      <c r="B132" s="367" t="s">
        <v>159</v>
      </c>
      <c r="C132" s="368">
        <v>83.5</v>
      </c>
    </row>
    <row r="133" spans="2:3" x14ac:dyDescent="0.35">
      <c r="B133" s="367" t="s">
        <v>160</v>
      </c>
      <c r="C133" s="368">
        <v>83.8</v>
      </c>
    </row>
    <row r="134" spans="2:3" x14ac:dyDescent="0.35">
      <c r="B134" s="367" t="s">
        <v>161</v>
      </c>
      <c r="C134" s="368">
        <v>84.1</v>
      </c>
    </row>
    <row r="135" spans="2:3" x14ac:dyDescent="0.35">
      <c r="B135" s="367" t="s">
        <v>162</v>
      </c>
      <c r="C135" s="368">
        <v>84.5</v>
      </c>
    </row>
    <row r="136" spans="2:3" x14ac:dyDescent="0.35">
      <c r="B136" s="367" t="s">
        <v>163</v>
      </c>
      <c r="C136" s="368">
        <v>84.1</v>
      </c>
    </row>
    <row r="137" spans="2:3" x14ac:dyDescent="0.35">
      <c r="B137" s="367" t="s">
        <v>164</v>
      </c>
      <c r="C137" s="368">
        <v>84.6</v>
      </c>
    </row>
    <row r="138" spans="2:3" x14ac:dyDescent="0.35">
      <c r="B138" s="367" t="s">
        <v>165</v>
      </c>
      <c r="C138" s="368">
        <v>84.9</v>
      </c>
    </row>
    <row r="139" spans="2:3" x14ac:dyDescent="0.35">
      <c r="B139" s="367" t="s">
        <v>166</v>
      </c>
      <c r="C139" s="368">
        <v>85.6</v>
      </c>
    </row>
    <row r="140" spans="2:3" x14ac:dyDescent="0.35">
      <c r="B140" s="367" t="s">
        <v>167</v>
      </c>
      <c r="C140" s="368">
        <v>86.1</v>
      </c>
    </row>
    <row r="141" spans="2:3" x14ac:dyDescent="0.35">
      <c r="B141" s="367" t="s">
        <v>168</v>
      </c>
      <c r="C141" s="368">
        <v>86.6</v>
      </c>
    </row>
    <row r="142" spans="2:3" x14ac:dyDescent="0.35">
      <c r="B142" s="367" t="s">
        <v>169</v>
      </c>
      <c r="C142" s="368">
        <v>86.6</v>
      </c>
    </row>
    <row r="143" spans="2:3" x14ac:dyDescent="0.35">
      <c r="B143" s="367" t="s">
        <v>170</v>
      </c>
      <c r="C143" s="368">
        <v>87.1</v>
      </c>
    </row>
    <row r="144" spans="2:3" x14ac:dyDescent="0.35">
      <c r="B144" s="367" t="s">
        <v>171</v>
      </c>
      <c r="C144" s="368">
        <v>87.5</v>
      </c>
    </row>
    <row r="145" spans="2:3" x14ac:dyDescent="0.35">
      <c r="B145" s="367" t="s">
        <v>172</v>
      </c>
      <c r="C145" s="368">
        <v>87.3</v>
      </c>
    </row>
    <row r="146" spans="2:3" x14ac:dyDescent="0.35">
      <c r="B146" s="367" t="s">
        <v>173</v>
      </c>
      <c r="C146" s="368">
        <v>87.3</v>
      </c>
    </row>
    <row r="147" spans="2:3" x14ac:dyDescent="0.35">
      <c r="B147" s="367" t="s">
        <v>174</v>
      </c>
      <c r="C147" s="368">
        <v>87.1</v>
      </c>
    </row>
    <row r="148" spans="2:3" x14ac:dyDescent="0.35">
      <c r="B148" s="367" t="s">
        <v>175</v>
      </c>
      <c r="C148" s="368">
        <v>86.6</v>
      </c>
    </row>
    <row r="149" spans="2:3" x14ac:dyDescent="0.35">
      <c r="B149" s="367" t="s">
        <v>176</v>
      </c>
      <c r="C149" s="368">
        <v>87.2</v>
      </c>
    </row>
    <row r="150" spans="2:3" x14ac:dyDescent="0.35">
      <c r="B150" s="367" t="s">
        <v>177</v>
      </c>
      <c r="C150" s="368">
        <v>87.3</v>
      </c>
    </row>
    <row r="151" spans="2:3" x14ac:dyDescent="0.35">
      <c r="B151" s="367" t="s">
        <v>178</v>
      </c>
      <c r="C151" s="368">
        <v>87.5</v>
      </c>
    </row>
    <row r="152" spans="2:3" x14ac:dyDescent="0.35">
      <c r="B152" s="367" t="s">
        <v>179</v>
      </c>
      <c r="C152" s="368">
        <v>87.9</v>
      </c>
    </row>
    <row r="153" spans="2:3" x14ac:dyDescent="0.35">
      <c r="B153" s="367" t="s">
        <v>180</v>
      </c>
      <c r="C153" s="368">
        <v>88.1</v>
      </c>
    </row>
    <row r="154" spans="2:3" x14ac:dyDescent="0.35">
      <c r="B154" s="367" t="s">
        <v>181</v>
      </c>
      <c r="C154" s="368">
        <v>88</v>
      </c>
    </row>
    <row r="155" spans="2:3" x14ac:dyDescent="0.35">
      <c r="B155" s="367" t="s">
        <v>182</v>
      </c>
      <c r="C155" s="368">
        <v>88.3</v>
      </c>
    </row>
    <row r="156" spans="2:3" x14ac:dyDescent="0.35">
      <c r="B156" s="367" t="s">
        <v>183</v>
      </c>
      <c r="C156" s="368">
        <v>88.3</v>
      </c>
    </row>
    <row r="157" spans="2:3" x14ac:dyDescent="0.35">
      <c r="B157" s="367" t="s">
        <v>184</v>
      </c>
      <c r="C157" s="368">
        <v>88.4</v>
      </c>
    </row>
    <row r="158" spans="2:3" x14ac:dyDescent="0.35">
      <c r="B158" s="367" t="s">
        <v>185</v>
      </c>
      <c r="C158" s="368">
        <v>88.6</v>
      </c>
    </row>
    <row r="159" spans="2:3" x14ac:dyDescent="0.35">
      <c r="B159" s="367" t="s">
        <v>186</v>
      </c>
      <c r="C159" s="368">
        <v>88.9</v>
      </c>
    </row>
    <row r="160" spans="2:3" x14ac:dyDescent="0.35">
      <c r="B160" s="367" t="s">
        <v>187</v>
      </c>
      <c r="C160" s="368">
        <v>88.8</v>
      </c>
    </row>
    <row r="161" spans="2:3" x14ac:dyDescent="0.35">
      <c r="B161" s="367" t="s">
        <v>188</v>
      </c>
      <c r="C161" s="368">
        <v>89</v>
      </c>
    </row>
    <row r="162" spans="2:3" x14ac:dyDescent="0.35">
      <c r="B162" s="367" t="s">
        <v>189</v>
      </c>
      <c r="C162" s="368">
        <v>89.4</v>
      </c>
    </row>
    <row r="163" spans="2:3" x14ac:dyDescent="0.35">
      <c r="B163" s="367" t="s">
        <v>190</v>
      </c>
      <c r="C163" s="368">
        <v>89.9</v>
      </c>
    </row>
    <row r="164" spans="2:3" x14ac:dyDescent="0.35">
      <c r="B164" s="367" t="s">
        <v>191</v>
      </c>
      <c r="C164" s="368">
        <v>90.1</v>
      </c>
    </row>
    <row r="165" spans="2:3" x14ac:dyDescent="0.35">
      <c r="B165" s="367" t="s">
        <v>192</v>
      </c>
      <c r="C165" s="368">
        <v>90.2</v>
      </c>
    </row>
    <row r="166" spans="2:3" x14ac:dyDescent="0.35">
      <c r="B166" s="367" t="s">
        <v>193</v>
      </c>
      <c r="C166" s="368">
        <v>90</v>
      </c>
    </row>
    <row r="167" spans="2:3" x14ac:dyDescent="0.35">
      <c r="B167" s="367" t="s">
        <v>194</v>
      </c>
      <c r="C167" s="368">
        <v>90.4</v>
      </c>
    </row>
    <row r="168" spans="2:3" x14ac:dyDescent="0.35">
      <c r="B168" s="367" t="s">
        <v>195</v>
      </c>
      <c r="C168" s="368">
        <v>90.4</v>
      </c>
    </row>
    <row r="169" spans="2:3" x14ac:dyDescent="0.35">
      <c r="B169" s="367" t="s">
        <v>196</v>
      </c>
      <c r="C169" s="368">
        <v>90.6</v>
      </c>
    </row>
    <row r="170" spans="2:3" x14ac:dyDescent="0.35">
      <c r="B170" s="367" t="s">
        <v>197</v>
      </c>
      <c r="C170" s="368">
        <v>90.9</v>
      </c>
    </row>
    <row r="171" spans="2:3" x14ac:dyDescent="0.35">
      <c r="B171" s="367" t="s">
        <v>198</v>
      </c>
      <c r="C171" s="368">
        <v>91.7</v>
      </c>
    </row>
    <row r="172" spans="2:3" x14ac:dyDescent="0.35">
      <c r="B172" s="367" t="s">
        <v>199</v>
      </c>
      <c r="C172" s="368">
        <v>91.8</v>
      </c>
    </row>
    <row r="173" spans="2:3" x14ac:dyDescent="0.35">
      <c r="B173" s="367" t="s">
        <v>200</v>
      </c>
      <c r="C173" s="368">
        <v>92.3</v>
      </c>
    </row>
    <row r="174" spans="2:3" x14ac:dyDescent="0.35">
      <c r="B174" s="367" t="s">
        <v>201</v>
      </c>
      <c r="C174" s="368">
        <v>92.6</v>
      </c>
    </row>
    <row r="175" spans="2:3" x14ac:dyDescent="0.35">
      <c r="B175" s="367" t="s">
        <v>202</v>
      </c>
      <c r="C175" s="368">
        <v>93.3</v>
      </c>
    </row>
    <row r="176" spans="2:3" x14ac:dyDescent="0.35">
      <c r="B176" s="367" t="s">
        <v>203</v>
      </c>
      <c r="C176" s="368">
        <v>93.5</v>
      </c>
    </row>
    <row r="177" spans="2:3" x14ac:dyDescent="0.35">
      <c r="B177" s="367" t="s">
        <v>204</v>
      </c>
      <c r="C177" s="368">
        <v>93.5</v>
      </c>
    </row>
    <row r="178" spans="2:3" x14ac:dyDescent="0.35">
      <c r="B178" s="367" t="s">
        <v>205</v>
      </c>
      <c r="C178" s="368">
        <v>93.5</v>
      </c>
    </row>
    <row r="179" spans="2:3" x14ac:dyDescent="0.35">
      <c r="B179" s="367" t="s">
        <v>206</v>
      </c>
      <c r="C179" s="368">
        <v>93.9</v>
      </c>
    </row>
    <row r="180" spans="2:3" x14ac:dyDescent="0.35">
      <c r="B180" s="367" t="s">
        <v>207</v>
      </c>
      <c r="C180" s="368">
        <v>94.5</v>
      </c>
    </row>
    <row r="181" spans="2:3" x14ac:dyDescent="0.35">
      <c r="B181" s="367" t="s">
        <v>208</v>
      </c>
      <c r="C181" s="368">
        <v>94.5</v>
      </c>
    </row>
    <row r="182" spans="2:3" x14ac:dyDescent="0.35">
      <c r="B182" s="367" t="s">
        <v>209</v>
      </c>
      <c r="C182" s="368">
        <v>94.7</v>
      </c>
    </row>
    <row r="183" spans="2:3" x14ac:dyDescent="0.35">
      <c r="B183" s="367" t="s">
        <v>210</v>
      </c>
      <c r="C183" s="368">
        <v>95</v>
      </c>
    </row>
    <row r="184" spans="2:3" x14ac:dyDescent="0.35">
      <c r="B184" s="367" t="s">
        <v>211</v>
      </c>
      <c r="C184" s="368">
        <v>94.7</v>
      </c>
    </row>
    <row r="185" spans="2:3" x14ac:dyDescent="0.35">
      <c r="B185" s="367" t="s">
        <v>212</v>
      </c>
      <c r="C185" s="368">
        <v>95.2</v>
      </c>
    </row>
    <row r="186" spans="2:3" x14ac:dyDescent="0.35">
      <c r="B186" s="367" t="s">
        <v>213</v>
      </c>
      <c r="C186" s="368">
        <v>95.4</v>
      </c>
    </row>
    <row r="187" spans="2:3" x14ac:dyDescent="0.35">
      <c r="B187" s="367" t="s">
        <v>214</v>
      </c>
      <c r="C187" s="368">
        <v>95.9</v>
      </c>
    </row>
    <row r="188" spans="2:3" x14ac:dyDescent="0.35">
      <c r="B188" s="367" t="s">
        <v>215</v>
      </c>
      <c r="C188" s="368">
        <v>95.9</v>
      </c>
    </row>
    <row r="189" spans="2:3" x14ac:dyDescent="0.35">
      <c r="B189" s="367" t="s">
        <v>216</v>
      </c>
      <c r="C189" s="368">
        <v>95.6</v>
      </c>
    </row>
    <row r="190" spans="2:3" x14ac:dyDescent="0.35">
      <c r="B190" s="367" t="s">
        <v>217</v>
      </c>
      <c r="C190" s="368">
        <v>95.7</v>
      </c>
    </row>
    <row r="191" spans="2:3" x14ac:dyDescent="0.35">
      <c r="B191" s="367" t="s">
        <v>218</v>
      </c>
      <c r="C191" s="368">
        <v>96.1</v>
      </c>
    </row>
    <row r="192" spans="2:3" x14ac:dyDescent="0.35">
      <c r="B192" s="367" t="s">
        <v>219</v>
      </c>
      <c r="C192" s="368">
        <v>96.4</v>
      </c>
    </row>
    <row r="193" spans="2:3" x14ac:dyDescent="0.35">
      <c r="B193" s="367" t="s">
        <v>220</v>
      </c>
      <c r="C193" s="368">
        <v>96.8</v>
      </c>
    </row>
    <row r="194" spans="2:3" x14ac:dyDescent="0.35">
      <c r="B194" s="367" t="s">
        <v>221</v>
      </c>
      <c r="C194" s="368">
        <v>97</v>
      </c>
    </row>
    <row r="195" spans="2:3" x14ac:dyDescent="0.35">
      <c r="B195" s="367" t="s">
        <v>222</v>
      </c>
      <c r="C195" s="368">
        <v>97.3</v>
      </c>
    </row>
    <row r="196" spans="2:3" x14ac:dyDescent="0.35">
      <c r="B196" s="367" t="s">
        <v>223</v>
      </c>
      <c r="C196" s="368">
        <v>97</v>
      </c>
    </row>
    <row r="197" spans="2:3" x14ac:dyDescent="0.35">
      <c r="B197" s="367" t="s">
        <v>224</v>
      </c>
      <c r="C197" s="368">
        <v>97.5</v>
      </c>
    </row>
    <row r="198" spans="2:3" x14ac:dyDescent="0.35">
      <c r="B198" s="367" t="s">
        <v>225</v>
      </c>
      <c r="C198" s="368">
        <v>97.8</v>
      </c>
    </row>
    <row r="199" spans="2:3" x14ac:dyDescent="0.35">
      <c r="B199" s="367" t="s">
        <v>226</v>
      </c>
      <c r="C199" s="368">
        <v>98</v>
      </c>
    </row>
    <row r="200" spans="2:3" x14ac:dyDescent="0.35">
      <c r="B200" s="367" t="s">
        <v>227</v>
      </c>
      <c r="C200" s="368">
        <v>98.2</v>
      </c>
    </row>
    <row r="201" spans="2:3" x14ac:dyDescent="0.35">
      <c r="B201" s="367" t="s">
        <v>228</v>
      </c>
      <c r="C201" s="368">
        <v>98</v>
      </c>
    </row>
    <row r="202" spans="2:3" x14ac:dyDescent="0.35">
      <c r="B202" s="367" t="s">
        <v>229</v>
      </c>
      <c r="C202" s="368">
        <v>98</v>
      </c>
    </row>
    <row r="203" spans="2:3" x14ac:dyDescent="0.35">
      <c r="B203" s="367" t="s">
        <v>230</v>
      </c>
      <c r="C203" s="368">
        <v>98.4</v>
      </c>
    </row>
    <row r="204" spans="2:3" x14ac:dyDescent="0.35">
      <c r="B204" s="367" t="s">
        <v>231</v>
      </c>
      <c r="C204" s="368">
        <v>98.7</v>
      </c>
    </row>
    <row r="205" spans="2:3" x14ac:dyDescent="0.35">
      <c r="B205" s="367" t="s">
        <v>232</v>
      </c>
      <c r="C205" s="368">
        <v>98.8</v>
      </c>
    </row>
    <row r="206" spans="2:3" x14ac:dyDescent="0.35">
      <c r="B206" s="367" t="s">
        <v>233</v>
      </c>
      <c r="C206" s="368">
        <v>98.8</v>
      </c>
    </row>
    <row r="207" spans="2:3" x14ac:dyDescent="0.35">
      <c r="B207" s="367" t="s">
        <v>234</v>
      </c>
      <c r="C207" s="368">
        <v>99.2</v>
      </c>
    </row>
    <row r="208" spans="2:3" x14ac:dyDescent="0.35">
      <c r="B208" s="367" t="s">
        <v>235</v>
      </c>
      <c r="C208" s="368">
        <v>98.7</v>
      </c>
    </row>
    <row r="209" spans="2:3" x14ac:dyDescent="0.35">
      <c r="B209" s="367" t="s">
        <v>236</v>
      </c>
      <c r="C209" s="368">
        <v>99.1</v>
      </c>
    </row>
    <row r="210" spans="2:3" x14ac:dyDescent="0.35">
      <c r="B210" s="367" t="s">
        <v>237</v>
      </c>
      <c r="C210" s="368">
        <v>99.3</v>
      </c>
    </row>
    <row r="211" spans="2:3" x14ac:dyDescent="0.35">
      <c r="B211" s="367" t="s">
        <v>238</v>
      </c>
      <c r="C211" s="368">
        <v>99.6</v>
      </c>
    </row>
    <row r="212" spans="2:3" x14ac:dyDescent="0.35">
      <c r="B212" s="367" t="s">
        <v>239</v>
      </c>
      <c r="C212" s="368">
        <v>99.6</v>
      </c>
    </row>
    <row r="213" spans="2:3" x14ac:dyDescent="0.35">
      <c r="B213" s="367" t="s">
        <v>240</v>
      </c>
      <c r="C213" s="368">
        <v>99.8</v>
      </c>
    </row>
    <row r="214" spans="2:3" x14ac:dyDescent="0.35">
      <c r="B214" s="367" t="s">
        <v>241</v>
      </c>
      <c r="C214" s="368">
        <v>99.6</v>
      </c>
    </row>
    <row r="215" spans="2:3" x14ac:dyDescent="0.35">
      <c r="B215" s="367" t="s">
        <v>242</v>
      </c>
      <c r="C215" s="368">
        <v>99.9</v>
      </c>
    </row>
    <row r="216" spans="2:3" x14ac:dyDescent="0.35">
      <c r="B216" s="367" t="s">
        <v>243</v>
      </c>
      <c r="C216" s="368">
        <v>100</v>
      </c>
    </row>
    <row r="217" spans="2:3" x14ac:dyDescent="0.35">
      <c r="B217" s="367" t="s">
        <v>244</v>
      </c>
      <c r="C217" s="368">
        <v>100.1</v>
      </c>
    </row>
    <row r="218" spans="2:3" x14ac:dyDescent="0.35">
      <c r="B218" s="367" t="s">
        <v>245</v>
      </c>
      <c r="C218" s="368">
        <v>99.9</v>
      </c>
    </row>
    <row r="219" spans="2:3" x14ac:dyDescent="0.35">
      <c r="B219" s="367" t="s">
        <v>246</v>
      </c>
      <c r="C219" s="368">
        <v>99.9</v>
      </c>
    </row>
    <row r="220" spans="2:3" x14ac:dyDescent="0.35">
      <c r="B220" s="367" t="s">
        <v>247</v>
      </c>
      <c r="C220" s="368">
        <v>99.2</v>
      </c>
    </row>
    <row r="221" spans="2:3" x14ac:dyDescent="0.35">
      <c r="B221" s="367" t="s">
        <v>248</v>
      </c>
      <c r="C221" s="368">
        <v>99.5</v>
      </c>
    </row>
    <row r="222" spans="2:3" x14ac:dyDescent="0.35">
      <c r="B222" s="367" t="s">
        <v>249</v>
      </c>
      <c r="C222" s="368">
        <v>99.6</v>
      </c>
    </row>
    <row r="223" spans="2:3" x14ac:dyDescent="0.35">
      <c r="B223" s="367" t="s">
        <v>250</v>
      </c>
      <c r="C223" s="368">
        <v>99.9</v>
      </c>
    </row>
    <row r="224" spans="2:3" x14ac:dyDescent="0.35">
      <c r="B224" s="367" t="s">
        <v>251</v>
      </c>
      <c r="C224" s="368">
        <v>100.1</v>
      </c>
    </row>
    <row r="225" spans="2:3" x14ac:dyDescent="0.35">
      <c r="B225" s="367" t="s">
        <v>252</v>
      </c>
      <c r="C225" s="368">
        <v>100.1</v>
      </c>
    </row>
    <row r="226" spans="2:3" x14ac:dyDescent="0.35">
      <c r="B226" s="367" t="s">
        <v>253</v>
      </c>
      <c r="C226" s="368">
        <v>100</v>
      </c>
    </row>
    <row r="227" spans="2:3" x14ac:dyDescent="0.35">
      <c r="B227" s="367" t="s">
        <v>254</v>
      </c>
      <c r="C227" s="368">
        <v>100.3</v>
      </c>
    </row>
    <row r="228" spans="2:3" x14ac:dyDescent="0.35">
      <c r="B228" s="367" t="s">
        <v>255</v>
      </c>
      <c r="C228" s="368">
        <v>100.2</v>
      </c>
    </row>
    <row r="229" spans="2:3" x14ac:dyDescent="0.35">
      <c r="B229" s="367" t="s">
        <v>256</v>
      </c>
      <c r="C229" s="368">
        <v>100.3</v>
      </c>
    </row>
    <row r="230" spans="2:3" x14ac:dyDescent="0.35">
      <c r="B230" s="367" t="s">
        <v>257</v>
      </c>
      <c r="C230" s="368">
        <v>100.3</v>
      </c>
    </row>
    <row r="231" spans="2:3" x14ac:dyDescent="0.35">
      <c r="B231" s="367" t="s">
        <v>258</v>
      </c>
      <c r="C231" s="368">
        <v>100.4</v>
      </c>
    </row>
    <row r="232" spans="2:3" x14ac:dyDescent="0.35">
      <c r="B232" s="367" t="s">
        <v>259</v>
      </c>
      <c r="C232" s="368">
        <v>99.9</v>
      </c>
    </row>
    <row r="233" spans="2:3" x14ac:dyDescent="0.35">
      <c r="B233" s="367" t="s">
        <v>260</v>
      </c>
      <c r="C233" s="368">
        <v>100.1</v>
      </c>
    </row>
    <row r="234" spans="2:3" x14ac:dyDescent="0.35">
      <c r="B234" s="367" t="s">
        <v>261</v>
      </c>
      <c r="C234" s="368">
        <v>100.4</v>
      </c>
    </row>
    <row r="235" spans="2:3" x14ac:dyDescent="0.35">
      <c r="B235" s="367" t="s">
        <v>262</v>
      </c>
      <c r="C235" s="368">
        <v>100.6</v>
      </c>
    </row>
    <row r="236" spans="2:3" x14ac:dyDescent="0.35">
      <c r="B236" s="367" t="s">
        <v>263</v>
      </c>
      <c r="C236" s="368">
        <v>100.8</v>
      </c>
    </row>
    <row r="237" spans="2:3" x14ac:dyDescent="0.35">
      <c r="B237" s="367" t="s">
        <v>264</v>
      </c>
      <c r="C237" s="368">
        <v>101</v>
      </c>
    </row>
    <row r="238" spans="2:3" x14ac:dyDescent="0.35">
      <c r="B238" s="367" t="s">
        <v>265</v>
      </c>
      <c r="C238" s="368">
        <v>100.9</v>
      </c>
    </row>
    <row r="239" spans="2:3" x14ac:dyDescent="0.35">
      <c r="B239" s="367" t="s">
        <v>266</v>
      </c>
      <c r="C239" s="368">
        <v>101.2</v>
      </c>
    </row>
    <row r="240" spans="2:3" x14ac:dyDescent="0.35">
      <c r="B240" s="367" t="s">
        <v>267</v>
      </c>
      <c r="C240" s="368">
        <v>101.5</v>
      </c>
    </row>
    <row r="241" spans="2:3" x14ac:dyDescent="0.35">
      <c r="B241" s="367" t="s">
        <v>268</v>
      </c>
      <c r="C241" s="368">
        <v>101.6</v>
      </c>
    </row>
    <row r="242" spans="2:3" x14ac:dyDescent="0.35">
      <c r="B242" s="367" t="s">
        <v>269</v>
      </c>
      <c r="C242" s="368">
        <v>101.8</v>
      </c>
    </row>
    <row r="243" spans="2:3" x14ac:dyDescent="0.35">
      <c r="B243" s="367" t="s">
        <v>270</v>
      </c>
      <c r="C243" s="368">
        <v>102.2</v>
      </c>
    </row>
    <row r="244" spans="2:3" x14ac:dyDescent="0.35">
      <c r="B244" s="367" t="s">
        <v>271</v>
      </c>
      <c r="C244" s="368">
        <v>101.8</v>
      </c>
    </row>
    <row r="245" spans="2:3" x14ac:dyDescent="0.35">
      <c r="B245" s="367" t="s">
        <v>272</v>
      </c>
      <c r="C245" s="368">
        <v>102.4</v>
      </c>
    </row>
    <row r="246" spans="2:3" x14ac:dyDescent="0.35">
      <c r="B246" s="367" t="s">
        <v>273</v>
      </c>
      <c r="C246" s="368">
        <v>102.7</v>
      </c>
    </row>
    <row r="247" spans="2:3" x14ac:dyDescent="0.35">
      <c r="B247" s="367" t="s">
        <v>274</v>
      </c>
      <c r="C247" s="368">
        <v>103.2</v>
      </c>
    </row>
    <row r="248" spans="2:3" x14ac:dyDescent="0.35">
      <c r="B248" s="367" t="s">
        <v>275</v>
      </c>
      <c r="C248" s="368">
        <v>103.5</v>
      </c>
    </row>
    <row r="249" spans="2:3" x14ac:dyDescent="0.35">
      <c r="B249" s="367" t="s">
        <v>276</v>
      </c>
      <c r="C249" s="368">
        <v>103.5</v>
      </c>
    </row>
    <row r="250" spans="2:3" x14ac:dyDescent="0.35">
      <c r="B250" s="367" t="s">
        <v>277</v>
      </c>
      <c r="C250" s="368">
        <v>103.5</v>
      </c>
    </row>
    <row r="251" spans="2:3" x14ac:dyDescent="0.35">
      <c r="B251" s="367" t="s">
        <v>278</v>
      </c>
      <c r="C251" s="368">
        <v>104</v>
      </c>
    </row>
    <row r="252" spans="2:3" x14ac:dyDescent="0.35">
      <c r="B252" s="367" t="s">
        <v>279</v>
      </c>
      <c r="C252" s="368">
        <v>104.3</v>
      </c>
    </row>
    <row r="253" spans="2:3" x14ac:dyDescent="0.35">
      <c r="B253" s="367" t="s">
        <v>280</v>
      </c>
      <c r="C253" s="368">
        <v>104.4</v>
      </c>
    </row>
    <row r="254" spans="2:3" x14ac:dyDescent="0.35">
      <c r="B254" s="367" t="s">
        <v>281</v>
      </c>
      <c r="C254" s="368">
        <v>104.7</v>
      </c>
    </row>
    <row r="255" spans="2:3" x14ac:dyDescent="0.35">
      <c r="B255" s="367" t="s">
        <v>282</v>
      </c>
      <c r="C255" s="368">
        <v>105</v>
      </c>
    </row>
    <row r="256" spans="2:3" x14ac:dyDescent="0.35">
      <c r="B256" s="367" t="s">
        <v>283</v>
      </c>
      <c r="C256" s="368">
        <v>104.5</v>
      </c>
    </row>
    <row r="257" spans="2:3" x14ac:dyDescent="0.35">
      <c r="B257" s="367" t="s">
        <v>284</v>
      </c>
      <c r="C257" s="368">
        <v>104.9</v>
      </c>
    </row>
    <row r="258" spans="2:3" x14ac:dyDescent="0.35">
      <c r="B258" s="367" t="s">
        <v>285</v>
      </c>
      <c r="C258" s="368">
        <v>105.1</v>
      </c>
    </row>
    <row r="259" spans="2:3" x14ac:dyDescent="0.35">
      <c r="B259" s="367" t="s">
        <v>286</v>
      </c>
      <c r="C259" s="368">
        <v>105.5</v>
      </c>
    </row>
    <row r="260" spans="2:3" x14ac:dyDescent="0.35">
      <c r="B260" s="367" t="s">
        <v>287</v>
      </c>
      <c r="C260" s="368">
        <v>105.9</v>
      </c>
    </row>
    <row r="261" spans="2:3" x14ac:dyDescent="0.35">
      <c r="B261" s="367" t="s">
        <v>339</v>
      </c>
      <c r="C261" s="368">
        <v>105.9</v>
      </c>
    </row>
    <row r="262" spans="2:3" x14ac:dyDescent="0.35">
      <c r="B262" s="370" t="s">
        <v>559</v>
      </c>
      <c r="C262" s="371">
        <v>105.8</v>
      </c>
    </row>
    <row r="263" spans="2:3" x14ac:dyDescent="0.35">
      <c r="B263" s="370" t="s">
        <v>560</v>
      </c>
      <c r="C263" s="371">
        <v>106.5</v>
      </c>
    </row>
    <row r="264" spans="2:3" x14ac:dyDescent="0.35">
      <c r="B264" s="370" t="s">
        <v>561</v>
      </c>
      <c r="C264" s="371">
        <v>106.6</v>
      </c>
    </row>
    <row r="265" spans="2:3" x14ac:dyDescent="0.35">
      <c r="B265" s="370" t="s">
        <v>562</v>
      </c>
      <c r="C265" s="371">
        <v>106.7</v>
      </c>
    </row>
    <row r="266" spans="2:3" x14ac:dyDescent="0.35">
      <c r="B266" s="370" t="s">
        <v>563</v>
      </c>
      <c r="C266" s="371">
        <v>107</v>
      </c>
    </row>
    <row r="267" spans="2:3" x14ac:dyDescent="0.35">
      <c r="B267" s="370" t="s">
        <v>375</v>
      </c>
      <c r="C267" s="371">
        <v>107.1</v>
      </c>
    </row>
    <row r="268" spans="2:3" x14ac:dyDescent="0.35">
      <c r="B268" s="370" t="s">
        <v>567</v>
      </c>
      <c r="C268" s="371">
        <v>106.4</v>
      </c>
    </row>
    <row r="269" spans="2:3" x14ac:dyDescent="0.35">
      <c r="B269" s="370" t="s">
        <v>568</v>
      </c>
      <c r="C269" s="371">
        <v>106.8</v>
      </c>
    </row>
    <row r="270" spans="2:3" x14ac:dyDescent="0.35">
      <c r="B270" s="370" t="s">
        <v>569</v>
      </c>
      <c r="C270" s="371">
        <v>107</v>
      </c>
    </row>
    <row r="271" spans="2:3" x14ac:dyDescent="0.35">
      <c r="B271" s="370" t="s">
        <v>570</v>
      </c>
      <c r="C271" s="371">
        <v>107.6</v>
      </c>
    </row>
    <row r="272" spans="2:3" x14ac:dyDescent="0.35">
      <c r="B272" s="370" t="s">
        <v>571</v>
      </c>
      <c r="C272" s="377">
        <v>107.9</v>
      </c>
    </row>
    <row r="273" spans="2:3" x14ac:dyDescent="0.35">
      <c r="B273" s="370" t="s">
        <v>376</v>
      </c>
      <c r="C273" s="377">
        <v>107.9</v>
      </c>
    </row>
    <row r="274" spans="2:3" x14ac:dyDescent="0.35">
      <c r="B274" s="370" t="s">
        <v>576</v>
      </c>
      <c r="C274" s="377">
        <v>108</v>
      </c>
    </row>
    <row r="275" spans="2:3" x14ac:dyDescent="0.35">
      <c r="B275" s="370" t="s">
        <v>577</v>
      </c>
      <c r="C275" s="377">
        <v>108.3</v>
      </c>
    </row>
    <row r="276" spans="2:3" x14ac:dyDescent="0.35">
      <c r="B276" s="370" t="s">
        <v>578</v>
      </c>
      <c r="C276" s="377">
        <v>108.4</v>
      </c>
    </row>
    <row r="277" spans="2:3" x14ac:dyDescent="0.35">
      <c r="B277" s="370" t="s">
        <v>579</v>
      </c>
      <c r="C277" s="377">
        <v>108.3</v>
      </c>
    </row>
    <row r="278" spans="2:3" x14ac:dyDescent="0.35">
      <c r="B278" s="370" t="s">
        <v>580</v>
      </c>
      <c r="C278" s="377">
        <v>108.5</v>
      </c>
    </row>
    <row r="279" spans="2:3" x14ac:dyDescent="0.35">
      <c r="B279" s="370" t="s">
        <v>377</v>
      </c>
      <c r="C279" s="377">
        <v>108.5</v>
      </c>
    </row>
    <row r="280" spans="2:3" x14ac:dyDescent="0.35">
      <c r="B280" s="370" t="s">
        <v>628</v>
      </c>
      <c r="C280" s="371">
        <v>108.3</v>
      </c>
    </row>
    <row r="281" spans="2:3" x14ac:dyDescent="0.35">
      <c r="B281" s="370" t="s">
        <v>629</v>
      </c>
      <c r="C281" s="371">
        <v>108.6</v>
      </c>
    </row>
    <row r="282" spans="2:3" x14ac:dyDescent="0.35">
      <c r="B282" s="370" t="s">
        <v>630</v>
      </c>
      <c r="C282" s="371">
        <v>108.6</v>
      </c>
    </row>
    <row r="283" spans="2:3" x14ac:dyDescent="0.35">
      <c r="B283" s="370" t="s">
        <v>631</v>
      </c>
      <c r="C283" s="371">
        <v>108.6</v>
      </c>
    </row>
    <row r="284" spans="2:3" x14ac:dyDescent="0.35">
      <c r="B284" s="370" t="s">
        <v>632</v>
      </c>
      <c r="C284" s="371">
        <v>108.6</v>
      </c>
    </row>
    <row r="285" spans="2:3" x14ac:dyDescent="0.35">
      <c r="B285" s="370" t="s">
        <v>378</v>
      </c>
      <c r="C285" s="371">
        <v>108.8</v>
      </c>
    </row>
    <row r="286" spans="2:3" x14ac:dyDescent="0.35">
      <c r="B286" s="370" t="s">
        <v>638</v>
      </c>
      <c r="C286" s="371">
        <v>109.2</v>
      </c>
    </row>
    <row r="287" spans="2:3" x14ac:dyDescent="0.35">
      <c r="B287" s="370" t="s">
        <v>639</v>
      </c>
      <c r="C287" s="371">
        <v>108.8</v>
      </c>
    </row>
    <row r="288" spans="2:3" x14ac:dyDescent="0.35">
      <c r="B288" s="370" t="s">
        <v>640</v>
      </c>
      <c r="C288" s="371">
        <v>109.2</v>
      </c>
    </row>
    <row r="289" spans="2:3" x14ac:dyDescent="0.35">
      <c r="B289" s="370" t="s">
        <v>641</v>
      </c>
      <c r="C289" s="371">
        <v>109.2</v>
      </c>
    </row>
    <row r="290" spans="2:3" x14ac:dyDescent="0.35">
      <c r="B290" s="370" t="s">
        <v>642</v>
      </c>
      <c r="C290" s="371">
        <v>109.1</v>
      </c>
    </row>
    <row r="291" spans="2:3" x14ac:dyDescent="0.35">
      <c r="B291" s="370" t="s">
        <v>379</v>
      </c>
      <c r="C291" s="371">
        <v>109.4</v>
      </c>
    </row>
    <row r="292" spans="2:3" x14ac:dyDescent="0.35">
      <c r="B292" s="370" t="s">
        <v>655</v>
      </c>
      <c r="C292" s="371">
        <v>109.3</v>
      </c>
    </row>
    <row r="293" spans="2:3" x14ac:dyDescent="0.35">
      <c r="B293" s="370" t="s">
        <v>656</v>
      </c>
      <c r="C293" s="371">
        <v>109.4</v>
      </c>
    </row>
    <row r="294" spans="2:3" x14ac:dyDescent="0.35">
      <c r="B294" s="370" t="s">
        <v>657</v>
      </c>
      <c r="C294" s="371">
        <v>109.7</v>
      </c>
    </row>
    <row r="295" spans="2:3" x14ac:dyDescent="0.35">
      <c r="B295" s="370" t="s">
        <v>658</v>
      </c>
      <c r="C295" s="371">
        <v>110.4</v>
      </c>
    </row>
    <row r="296" spans="2:3" x14ac:dyDescent="0.35">
      <c r="B296" s="370" t="s">
        <v>659</v>
      </c>
      <c r="C296" s="371">
        <v>111</v>
      </c>
    </row>
    <row r="297" spans="2:3" x14ac:dyDescent="0.35">
      <c r="B297" s="370" t="s">
        <v>380</v>
      </c>
      <c r="C297" s="371">
        <v>111.4</v>
      </c>
    </row>
    <row r="298" spans="2:3" x14ac:dyDescent="0.35">
      <c r="B298" s="370"/>
      <c r="C298" s="371"/>
    </row>
    <row r="299" spans="2:3" x14ac:dyDescent="0.35">
      <c r="B299" s="370"/>
      <c r="C299" s="371"/>
    </row>
    <row r="300" spans="2:3" x14ac:dyDescent="0.35">
      <c r="B300" s="370"/>
      <c r="C300" s="371"/>
    </row>
    <row r="301" spans="2:3" x14ac:dyDescent="0.35">
      <c r="B301" s="370"/>
      <c r="C301" s="371"/>
    </row>
    <row r="302" spans="2:3" x14ac:dyDescent="0.35">
      <c r="B302" s="370"/>
      <c r="C302" s="371"/>
    </row>
    <row r="303" spans="2:3" x14ac:dyDescent="0.35">
      <c r="B303" s="370"/>
      <c r="C303" s="371"/>
    </row>
    <row r="304" spans="2:3" x14ac:dyDescent="0.35">
      <c r="B304" s="370"/>
      <c r="C304" s="371"/>
    </row>
    <row r="305" spans="2:3" x14ac:dyDescent="0.35">
      <c r="B305" s="370"/>
      <c r="C305" s="371"/>
    </row>
    <row r="306" spans="2:3" x14ac:dyDescent="0.35">
      <c r="B306" s="370"/>
      <c r="C306" s="371"/>
    </row>
    <row r="307" spans="2:3" x14ac:dyDescent="0.35">
      <c r="B307" s="370"/>
      <c r="C307" s="371"/>
    </row>
    <row r="308" spans="2:3" x14ac:dyDescent="0.35">
      <c r="B308" s="370"/>
      <c r="C308" s="371"/>
    </row>
    <row r="309" spans="2:3" x14ac:dyDescent="0.35">
      <c r="B309" s="370"/>
      <c r="C309" s="371"/>
    </row>
    <row r="310" spans="2:3" x14ac:dyDescent="0.35">
      <c r="B310" s="370"/>
      <c r="C310" s="371"/>
    </row>
    <row r="311" spans="2:3" x14ac:dyDescent="0.35">
      <c r="B311" s="370"/>
      <c r="C311" s="371"/>
    </row>
    <row r="312" spans="2:3" x14ac:dyDescent="0.35">
      <c r="B312" s="370"/>
      <c r="C312" s="371"/>
    </row>
    <row r="313" spans="2:3" x14ac:dyDescent="0.35">
      <c r="B313" s="370"/>
      <c r="C313" s="371"/>
    </row>
    <row r="314" spans="2:3" x14ac:dyDescent="0.35">
      <c r="B314" s="370"/>
      <c r="C314" s="371"/>
    </row>
    <row r="315" spans="2:3" x14ac:dyDescent="0.35">
      <c r="B315" s="370"/>
      <c r="C315" s="371"/>
    </row>
    <row r="316" spans="2:3" x14ac:dyDescent="0.35">
      <c r="B316" s="370"/>
      <c r="C316" s="371"/>
    </row>
    <row r="317" spans="2:3" x14ac:dyDescent="0.35">
      <c r="B317" s="370"/>
      <c r="C317" s="371"/>
    </row>
    <row r="318" spans="2:3" x14ac:dyDescent="0.35">
      <c r="B318" s="370"/>
      <c r="C318" s="371"/>
    </row>
    <row r="319" spans="2:3" x14ac:dyDescent="0.35">
      <c r="B319" s="370"/>
      <c r="C319" s="371"/>
    </row>
    <row r="320" spans="2:3" x14ac:dyDescent="0.35">
      <c r="B320" s="370"/>
      <c r="C320" s="371"/>
    </row>
    <row r="321" spans="2:3" x14ac:dyDescent="0.35">
      <c r="B321" s="370"/>
      <c r="C321" s="371"/>
    </row>
    <row r="322" spans="2:3" x14ac:dyDescent="0.35">
      <c r="B322" s="370"/>
      <c r="C322" s="371"/>
    </row>
    <row r="323" spans="2:3" x14ac:dyDescent="0.35">
      <c r="B323" s="370"/>
      <c r="C323" s="371"/>
    </row>
    <row r="324" spans="2:3" x14ac:dyDescent="0.35">
      <c r="B324" s="370"/>
      <c r="C324" s="371"/>
    </row>
    <row r="325" spans="2:3" x14ac:dyDescent="0.35">
      <c r="B325" s="370"/>
      <c r="C325" s="371"/>
    </row>
    <row r="326" spans="2:3" x14ac:dyDescent="0.35">
      <c r="B326" s="370"/>
      <c r="C326" s="371"/>
    </row>
    <row r="327" spans="2:3" x14ac:dyDescent="0.35">
      <c r="B327" s="370"/>
      <c r="C327" s="371"/>
    </row>
    <row r="328" spans="2:3" x14ac:dyDescent="0.35">
      <c r="B328" s="370"/>
      <c r="C328" s="371"/>
    </row>
    <row r="329" spans="2:3" x14ac:dyDescent="0.35">
      <c r="B329" s="370"/>
      <c r="C329" s="371"/>
    </row>
    <row r="330" spans="2:3" x14ac:dyDescent="0.35">
      <c r="B330" s="370"/>
      <c r="C330" s="371"/>
    </row>
    <row r="331" spans="2:3" x14ac:dyDescent="0.35">
      <c r="B331" s="370"/>
      <c r="C331" s="371"/>
    </row>
    <row r="332" spans="2:3" x14ac:dyDescent="0.35">
      <c r="B332" s="370"/>
      <c r="C332" s="371"/>
    </row>
    <row r="333" spans="2:3" x14ac:dyDescent="0.35">
      <c r="B333" s="370"/>
      <c r="C333" s="371"/>
    </row>
    <row r="334" spans="2:3" x14ac:dyDescent="0.35">
      <c r="B334" s="370"/>
      <c r="C334" s="371"/>
    </row>
    <row r="335" spans="2:3" x14ac:dyDescent="0.35">
      <c r="B335" s="370"/>
      <c r="C335" s="371"/>
    </row>
    <row r="336" spans="2:3" x14ac:dyDescent="0.35">
      <c r="B336" s="370"/>
      <c r="C336" s="371"/>
    </row>
    <row r="337" spans="2:3" x14ac:dyDescent="0.35">
      <c r="B337" s="370"/>
      <c r="C337" s="371"/>
    </row>
    <row r="338" spans="2:3" x14ac:dyDescent="0.35">
      <c r="B338" s="370"/>
      <c r="C338" s="371"/>
    </row>
    <row r="339" spans="2:3" x14ac:dyDescent="0.35">
      <c r="B339" s="370"/>
      <c r="C339" s="371"/>
    </row>
    <row r="340" spans="2:3" x14ac:dyDescent="0.35">
      <c r="B340" s="370"/>
      <c r="C340" s="371"/>
    </row>
    <row r="341" spans="2:3" x14ac:dyDescent="0.35">
      <c r="B341" s="370"/>
      <c r="C341" s="371"/>
    </row>
    <row r="342" spans="2:3" x14ac:dyDescent="0.35">
      <c r="B342" s="370"/>
      <c r="C342" s="371"/>
    </row>
    <row r="343" spans="2:3" x14ac:dyDescent="0.35">
      <c r="B343" s="370"/>
      <c r="C343" s="371"/>
    </row>
    <row r="344" spans="2:3" x14ac:dyDescent="0.35">
      <c r="B344" s="370"/>
      <c r="C344" s="371"/>
    </row>
    <row r="345" spans="2:3" x14ac:dyDescent="0.35">
      <c r="B345" s="370"/>
      <c r="C345" s="371"/>
    </row>
    <row r="346" spans="2:3" x14ac:dyDescent="0.35">
      <c r="B346" s="370"/>
      <c r="C346" s="371"/>
    </row>
    <row r="347" spans="2:3" x14ac:dyDescent="0.35">
      <c r="B347" s="370"/>
      <c r="C347" s="371"/>
    </row>
    <row r="348" spans="2:3" x14ac:dyDescent="0.35">
      <c r="B348" s="370"/>
      <c r="C348" s="371"/>
    </row>
    <row r="349" spans="2:3" x14ac:dyDescent="0.35">
      <c r="B349" s="370"/>
      <c r="C349" s="371"/>
    </row>
    <row r="350" spans="2:3" x14ac:dyDescent="0.35">
      <c r="B350" s="370"/>
      <c r="C350" s="371"/>
    </row>
    <row r="351" spans="2:3" x14ac:dyDescent="0.35">
      <c r="B351" s="370"/>
      <c r="C351" s="371"/>
    </row>
    <row r="352" spans="2:3" x14ac:dyDescent="0.35">
      <c r="B352" s="370"/>
      <c r="C352" s="371"/>
    </row>
    <row r="353" spans="2:3" x14ac:dyDescent="0.35">
      <c r="B353" s="370"/>
      <c r="C353" s="371"/>
    </row>
    <row r="354" spans="2:3" x14ac:dyDescent="0.35">
      <c r="B354" s="370"/>
      <c r="C354" s="371"/>
    </row>
    <row r="355" spans="2:3" x14ac:dyDescent="0.35">
      <c r="B355" s="370"/>
      <c r="C355" s="371"/>
    </row>
    <row r="356" spans="2:3" x14ac:dyDescent="0.35">
      <c r="B356" s="370"/>
      <c r="C356" s="371"/>
    </row>
    <row r="357" spans="2:3" x14ac:dyDescent="0.35">
      <c r="B357" s="370"/>
      <c r="C357" s="371"/>
    </row>
    <row r="358" spans="2:3" x14ac:dyDescent="0.35">
      <c r="B358" s="370"/>
      <c r="C358" s="371"/>
    </row>
    <row r="359" spans="2:3" x14ac:dyDescent="0.35">
      <c r="B359" s="370"/>
      <c r="C359" s="371"/>
    </row>
    <row r="360" spans="2:3" x14ac:dyDescent="0.35">
      <c r="B360" s="370"/>
      <c r="C360" s="371"/>
    </row>
    <row r="361" spans="2:3" x14ac:dyDescent="0.35">
      <c r="B361" s="370"/>
      <c r="C361" s="371"/>
    </row>
    <row r="362" spans="2:3" x14ac:dyDescent="0.35">
      <c r="B362" s="370"/>
      <c r="C362" s="371"/>
    </row>
    <row r="363" spans="2:3" x14ac:dyDescent="0.35">
      <c r="B363" s="370"/>
      <c r="C363" s="371"/>
    </row>
    <row r="364" spans="2:3" x14ac:dyDescent="0.35">
      <c r="B364" s="370"/>
      <c r="C364" s="371"/>
    </row>
    <row r="365" spans="2:3" x14ac:dyDescent="0.35">
      <c r="B365" s="370"/>
      <c r="C365" s="371"/>
    </row>
    <row r="366" spans="2:3" x14ac:dyDescent="0.35">
      <c r="B366" s="370"/>
      <c r="C366" s="371"/>
    </row>
    <row r="367" spans="2:3" x14ac:dyDescent="0.35">
      <c r="B367" s="370"/>
      <c r="C367" s="371"/>
    </row>
    <row r="368" spans="2:3" x14ac:dyDescent="0.35">
      <c r="B368" s="370"/>
      <c r="C368" s="371"/>
    </row>
    <row r="369" spans="2:3" x14ac:dyDescent="0.35">
      <c r="B369" s="370"/>
      <c r="C369" s="371"/>
    </row>
    <row r="370" spans="2:3" x14ac:dyDescent="0.35">
      <c r="B370" s="370"/>
      <c r="C370" s="371"/>
    </row>
    <row r="371" spans="2:3" x14ac:dyDescent="0.35">
      <c r="B371" s="372"/>
      <c r="C371" s="373"/>
    </row>
    <row r="372" spans="2:3" s="142" customFormat="1" x14ac:dyDescent="0.35"/>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28"/>
  <sheetViews>
    <sheetView workbookViewId="0"/>
  </sheetViews>
  <sheetFormatPr defaultColWidth="0" defaultRowHeight="12.4" zeroHeight="1" x14ac:dyDescent="0.3"/>
  <cols>
    <col min="1" max="1" width="7.234375" customWidth="1"/>
    <col min="2" max="2" width="16.3515625" customWidth="1"/>
    <col min="3" max="3" width="34" customWidth="1"/>
    <col min="4" max="4" width="31.64453125" customWidth="1"/>
    <col min="5" max="6" width="9" customWidth="1"/>
    <col min="7" max="7" width="22.46875" customWidth="1"/>
    <col min="8" max="32" width="0" hidden="1" customWidth="1"/>
    <col min="33" max="16384" width="9" hidden="1"/>
  </cols>
  <sheetData>
    <row r="1" spans="1:13" s="91" customFormat="1" ht="12.4" customHeight="1" x14ac:dyDescent="0.35"/>
    <row r="2" spans="1:13" s="91" customFormat="1" ht="18.399999999999999" customHeight="1" x14ac:dyDescent="0.45">
      <c r="B2" s="5" t="s">
        <v>470</v>
      </c>
      <c r="C2" s="5"/>
      <c r="D2" s="5"/>
    </row>
    <row r="3" spans="1:13" s="113" customFormat="1" ht="38.25" customHeight="1" x14ac:dyDescent="0.3">
      <c r="B3" s="638" t="s">
        <v>496</v>
      </c>
      <c r="C3" s="638"/>
      <c r="D3" s="638"/>
      <c r="E3" s="638"/>
      <c r="F3" s="638"/>
      <c r="G3" s="638"/>
      <c r="I3" s="115"/>
      <c r="J3" s="115"/>
      <c r="K3" s="115"/>
      <c r="L3" s="115"/>
      <c r="M3" s="115"/>
    </row>
    <row r="4" spans="1:13" s="113" customFormat="1" ht="12.4" customHeight="1" x14ac:dyDescent="0.3"/>
    <row r="5" spans="1:13" s="7" customFormat="1" x14ac:dyDescent="0.3"/>
    <row r="6" spans="1:13" x14ac:dyDescent="0.3">
      <c r="A6" s="7"/>
      <c r="B6" s="77" t="s">
        <v>41</v>
      </c>
      <c r="C6" s="77" t="s">
        <v>334</v>
      </c>
      <c r="D6" s="77" t="s">
        <v>467</v>
      </c>
      <c r="E6" s="25" t="s">
        <v>347</v>
      </c>
      <c r="F6" s="7"/>
      <c r="G6" s="7"/>
    </row>
    <row r="7" spans="1:13" x14ac:dyDescent="0.3">
      <c r="A7" s="7"/>
      <c r="B7" s="26" t="s">
        <v>32</v>
      </c>
      <c r="C7" s="26" t="s">
        <v>477</v>
      </c>
      <c r="D7" s="26" t="s">
        <v>290</v>
      </c>
      <c r="E7" s="356">
        <v>39.6648</v>
      </c>
      <c r="F7" s="7"/>
      <c r="G7" s="359"/>
    </row>
    <row r="8" spans="1:13" x14ac:dyDescent="0.3">
      <c r="A8" s="7"/>
      <c r="B8" s="26" t="s">
        <v>32</v>
      </c>
      <c r="C8" s="26" t="s">
        <v>477</v>
      </c>
      <c r="D8" s="26" t="s">
        <v>293</v>
      </c>
      <c r="E8" s="356">
        <v>78.263999999999996</v>
      </c>
      <c r="F8" s="141"/>
      <c r="G8" s="359"/>
      <c r="H8" s="126"/>
      <c r="I8" s="126"/>
      <c r="J8" s="126"/>
      <c r="L8" s="126"/>
    </row>
    <row r="9" spans="1:13" x14ac:dyDescent="0.3">
      <c r="A9" s="7"/>
      <c r="B9" s="26" t="s">
        <v>32</v>
      </c>
      <c r="C9" s="26" t="s">
        <v>478</v>
      </c>
      <c r="D9" s="26" t="s">
        <v>290</v>
      </c>
      <c r="E9" s="356">
        <v>39.933199999999999</v>
      </c>
      <c r="F9" s="7"/>
      <c r="G9" s="359"/>
      <c r="L9" s="126"/>
    </row>
    <row r="10" spans="1:13" x14ac:dyDescent="0.3">
      <c r="A10" s="7"/>
      <c r="B10" s="26" t="s">
        <v>32</v>
      </c>
      <c r="C10" s="26" t="s">
        <v>478</v>
      </c>
      <c r="D10" s="26" t="s">
        <v>294</v>
      </c>
      <c r="E10" s="356">
        <v>78.263999999999996</v>
      </c>
      <c r="F10" s="141"/>
      <c r="G10" s="250"/>
      <c r="H10" s="126"/>
    </row>
    <row r="11" spans="1:13" x14ac:dyDescent="0.3">
      <c r="A11" s="7"/>
      <c r="B11" s="26" t="s">
        <v>33</v>
      </c>
      <c r="C11" s="26" t="s">
        <v>348</v>
      </c>
      <c r="D11" s="26" t="s">
        <v>290</v>
      </c>
      <c r="E11" s="356">
        <v>64.944500000000005</v>
      </c>
      <c r="F11" s="7"/>
      <c r="G11" s="249"/>
    </row>
    <row r="12" spans="1:13" x14ac:dyDescent="0.3">
      <c r="A12" s="7"/>
      <c r="B12" s="26" t="s">
        <v>33</v>
      </c>
      <c r="C12" s="26" t="s">
        <v>348</v>
      </c>
      <c r="D12" s="26" t="s">
        <v>468</v>
      </c>
      <c r="E12" s="356">
        <v>89.202100000000002</v>
      </c>
      <c r="F12" s="141"/>
      <c r="G12" s="250"/>
      <c r="H12" s="126"/>
    </row>
    <row r="13" spans="1:13" s="7" customFormat="1" x14ac:dyDescent="0.3">
      <c r="G13" s="206"/>
    </row>
    <row r="14" spans="1:13" s="7" customFormat="1" x14ac:dyDescent="0.3"/>
    <row r="15" spans="1:13" ht="12" hidden="1" customHeight="1" x14ac:dyDescent="0.3"/>
    <row r="16" spans="1:13" ht="12" hidden="1" customHeight="1" x14ac:dyDescent="0.3"/>
    <row r="17" ht="12" hidden="1" customHeight="1" x14ac:dyDescent="0.3"/>
    <row r="18" ht="12" hidden="1" customHeight="1" x14ac:dyDescent="0.3"/>
    <row r="19" ht="12" hidden="1" customHeight="1" x14ac:dyDescent="0.3"/>
    <row r="20" ht="12" hidden="1" customHeight="1" x14ac:dyDescent="0.3"/>
    <row r="21" ht="12" hidden="1" customHeight="1" x14ac:dyDescent="0.3"/>
    <row r="22" ht="12" hidden="1" customHeight="1" x14ac:dyDescent="0.3"/>
    <row r="23" ht="12" hidden="1" customHeight="1" x14ac:dyDescent="0.3"/>
    <row r="24" ht="12" hidden="1" customHeight="1" x14ac:dyDescent="0.3"/>
    <row r="25" ht="12" hidden="1" customHeight="1" x14ac:dyDescent="0.3"/>
    <row r="26" ht="12" hidden="1" customHeight="1" x14ac:dyDescent="0.3"/>
    <row r="27" ht="12" hidden="1" customHeight="1" x14ac:dyDescent="0.3"/>
    <row r="28" ht="12" hidden="1" customHeight="1" x14ac:dyDescent="0.3"/>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62"/>
  <sheetViews>
    <sheetView zoomScaleNormal="100" workbookViewId="0"/>
  </sheetViews>
  <sheetFormatPr defaultColWidth="0" defaultRowHeight="13.5" zeroHeight="1" x14ac:dyDescent="0.35"/>
  <cols>
    <col min="1" max="1" width="8" style="121" customWidth="1"/>
    <col min="2" max="2" width="17.76171875" style="121" customWidth="1"/>
    <col min="3" max="3" width="41" style="121" bestFit="1" customWidth="1"/>
    <col min="4" max="4" width="50.76171875" style="121" customWidth="1"/>
    <col min="5" max="5" width="24.87890625" style="121" customWidth="1"/>
    <col min="6" max="6" width="33.3515625" style="121" customWidth="1"/>
    <col min="7" max="10" width="15.64453125" style="121" customWidth="1"/>
    <col min="11" max="11" width="1.1171875" style="121" customWidth="1"/>
    <col min="12" max="22" width="15.64453125" style="102" customWidth="1"/>
    <col min="23" max="23" width="9" style="121" customWidth="1"/>
    <col min="24" max="30" width="0" style="121" hidden="1" customWidth="1"/>
    <col min="31" max="16384" width="9" style="121" hidden="1"/>
  </cols>
  <sheetData>
    <row r="1" spans="1:30" s="91" customFormat="1" ht="12.4" customHeight="1" x14ac:dyDescent="0.35">
      <c r="L1" s="160"/>
      <c r="M1" s="160"/>
      <c r="N1" s="160"/>
      <c r="O1" s="160"/>
      <c r="P1" s="160"/>
      <c r="Q1" s="160"/>
      <c r="R1" s="160"/>
      <c r="S1" s="160"/>
      <c r="T1" s="160"/>
      <c r="U1" s="160"/>
      <c r="V1" s="160"/>
    </row>
    <row r="2" spans="1:30" s="91" customFormat="1" ht="18.399999999999999" customHeight="1" x14ac:dyDescent="0.45">
      <c r="B2" s="5" t="s">
        <v>649</v>
      </c>
      <c r="C2" s="5"/>
      <c r="D2" s="5"/>
      <c r="E2" s="5"/>
      <c r="F2" s="5"/>
      <c r="G2" s="5"/>
      <c r="H2" s="5"/>
      <c r="I2" s="5"/>
      <c r="J2" s="5"/>
      <c r="K2" s="5"/>
      <c r="L2" s="160"/>
      <c r="M2" s="160"/>
      <c r="N2" s="160"/>
      <c r="O2" s="160"/>
      <c r="P2" s="160"/>
      <c r="Q2" s="160"/>
      <c r="R2" s="160"/>
      <c r="S2" s="161"/>
      <c r="T2" s="160"/>
      <c r="U2" s="160"/>
      <c r="V2" s="160"/>
    </row>
    <row r="3" spans="1:30" s="160" customFormat="1" ht="51" customHeight="1" x14ac:dyDescent="0.3">
      <c r="B3" s="701" t="s">
        <v>650</v>
      </c>
      <c r="C3" s="701"/>
      <c r="D3" s="701"/>
      <c r="E3" s="701"/>
      <c r="F3" s="701"/>
      <c r="G3" s="701"/>
      <c r="H3" s="701"/>
      <c r="I3" s="701"/>
      <c r="J3" s="701"/>
      <c r="K3" s="701"/>
      <c r="L3" s="701"/>
      <c r="M3" s="701"/>
      <c r="N3" s="162"/>
      <c r="O3" s="162"/>
      <c r="P3" s="162"/>
      <c r="Q3" s="162"/>
      <c r="R3" s="162"/>
      <c r="S3" s="162"/>
      <c r="T3" s="162"/>
      <c r="U3" s="162"/>
      <c r="V3" s="162"/>
      <c r="W3" s="162"/>
      <c r="X3" s="162"/>
      <c r="Y3" s="162"/>
      <c r="Z3" s="162"/>
      <c r="AA3" s="162"/>
      <c r="AB3" s="162"/>
      <c r="AC3" s="162"/>
      <c r="AD3" s="162"/>
    </row>
    <row r="4" spans="1:30" s="160" customFormat="1" ht="12.4" customHeight="1" x14ac:dyDescent="0.3"/>
    <row r="5" spans="1:30" s="98" customFormat="1" ht="12.4" customHeight="1" x14ac:dyDescent="0.3"/>
    <row r="6" spans="1:30" s="98" customFormat="1" ht="12.4" customHeight="1" x14ac:dyDescent="0.3">
      <c r="B6" s="325" t="s">
        <v>651</v>
      </c>
      <c r="C6" s="8"/>
    </row>
    <row r="7" spans="1:30" s="98" customFormat="1" ht="12.4" x14ac:dyDescent="0.3"/>
    <row r="8" spans="1:30" s="163" customFormat="1" ht="11.85" customHeight="1" x14ac:dyDescent="0.3">
      <c r="A8" s="98"/>
      <c r="B8" s="702" t="s">
        <v>41</v>
      </c>
      <c r="C8" s="714" t="s">
        <v>582</v>
      </c>
      <c r="D8" s="702" t="s">
        <v>394</v>
      </c>
      <c r="E8" s="683" t="s">
        <v>4</v>
      </c>
      <c r="F8" s="704"/>
      <c r="G8" s="705" t="s">
        <v>482</v>
      </c>
      <c r="H8" s="706"/>
      <c r="I8" s="706"/>
      <c r="J8" s="707"/>
      <c r="K8" s="164"/>
      <c r="L8" s="708" t="s">
        <v>474</v>
      </c>
      <c r="M8" s="709"/>
      <c r="N8" s="709"/>
      <c r="O8" s="709"/>
      <c r="P8" s="709"/>
      <c r="Q8" s="709"/>
      <c r="R8" s="709"/>
      <c r="S8" s="709"/>
      <c r="T8" s="709"/>
      <c r="U8" s="709"/>
      <c r="V8" s="710"/>
      <c r="W8" s="98"/>
    </row>
    <row r="9" spans="1:30" s="163" customFormat="1" ht="38.85" customHeight="1" x14ac:dyDescent="0.3">
      <c r="A9" s="98"/>
      <c r="B9" s="702"/>
      <c r="C9" s="703"/>
      <c r="D9" s="702"/>
      <c r="E9" s="703"/>
      <c r="F9" s="704"/>
      <c r="G9" s="711" t="s">
        <v>491</v>
      </c>
      <c r="H9" s="712"/>
      <c r="I9" s="712"/>
      <c r="J9" s="713"/>
      <c r="K9" s="164"/>
      <c r="L9" s="715" t="s">
        <v>475</v>
      </c>
      <c r="M9" s="716"/>
      <c r="N9" s="716"/>
      <c r="O9" s="716"/>
      <c r="P9" s="716"/>
      <c r="Q9" s="716"/>
      <c r="R9" s="716"/>
      <c r="S9" s="716"/>
      <c r="T9" s="716"/>
      <c r="U9" s="716"/>
      <c r="V9" s="717"/>
      <c r="W9" s="98"/>
    </row>
    <row r="10" spans="1:30" s="167" customFormat="1" ht="24.75" x14ac:dyDescent="0.3">
      <c r="A10" s="251"/>
      <c r="B10" s="702"/>
      <c r="C10" s="703"/>
      <c r="D10" s="702"/>
      <c r="E10" s="703"/>
      <c r="F10" s="165" t="s">
        <v>5</v>
      </c>
      <c r="G10" s="166" t="s">
        <v>6</v>
      </c>
      <c r="H10" s="166" t="s">
        <v>7</v>
      </c>
      <c r="I10" s="166" t="s">
        <v>8</v>
      </c>
      <c r="J10" s="166" t="s">
        <v>304</v>
      </c>
      <c r="K10" s="164"/>
      <c r="L10" s="335" t="s">
        <v>449</v>
      </c>
      <c r="M10" s="166" t="s">
        <v>9</v>
      </c>
      <c r="N10" s="166" t="s">
        <v>10</v>
      </c>
      <c r="O10" s="166" t="s">
        <v>11</v>
      </c>
      <c r="P10" s="166" t="s">
        <v>12</v>
      </c>
      <c r="Q10" s="166" t="s">
        <v>13</v>
      </c>
      <c r="R10" s="166" t="s">
        <v>14</v>
      </c>
      <c r="S10" s="166" t="s">
        <v>15</v>
      </c>
      <c r="T10" s="166" t="s">
        <v>16</v>
      </c>
      <c r="U10" s="166" t="s">
        <v>17</v>
      </c>
      <c r="V10" s="166" t="s">
        <v>18</v>
      </c>
      <c r="W10" s="251"/>
    </row>
    <row r="11" spans="1:30" s="102" customFormat="1" ht="12.4" x14ac:dyDescent="0.3">
      <c r="A11" s="98"/>
      <c r="B11" s="702"/>
      <c r="C11" s="703"/>
      <c r="D11" s="702"/>
      <c r="E11" s="703"/>
      <c r="F11" s="168" t="s">
        <v>374</v>
      </c>
      <c r="G11" s="169" t="s">
        <v>19</v>
      </c>
      <c r="H11" s="169" t="s">
        <v>20</v>
      </c>
      <c r="I11" s="169" t="s">
        <v>21</v>
      </c>
      <c r="J11" s="170" t="s">
        <v>309</v>
      </c>
      <c r="K11" s="164"/>
      <c r="L11" s="429" t="s">
        <v>310</v>
      </c>
      <c r="M11" s="169" t="s">
        <v>22</v>
      </c>
      <c r="N11" s="169" t="s">
        <v>23</v>
      </c>
      <c r="O11" s="169" t="s">
        <v>24</v>
      </c>
      <c r="P11" s="169" t="s">
        <v>25</v>
      </c>
      <c r="Q11" s="169" t="s">
        <v>26</v>
      </c>
      <c r="R11" s="169" t="s">
        <v>27</v>
      </c>
      <c r="S11" s="169" t="s">
        <v>28</v>
      </c>
      <c r="T11" s="169" t="s">
        <v>29</v>
      </c>
      <c r="U11" s="169" t="s">
        <v>30</v>
      </c>
      <c r="V11" s="169" t="s">
        <v>31</v>
      </c>
      <c r="W11" s="98"/>
    </row>
    <row r="12" spans="1:30" s="102" customFormat="1" ht="12.4" x14ac:dyDescent="0.3">
      <c r="A12" s="98"/>
      <c r="B12" s="702"/>
      <c r="C12" s="684"/>
      <c r="D12" s="702"/>
      <c r="E12" s="684"/>
      <c r="F12" s="235" t="s">
        <v>436</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4" x14ac:dyDescent="0.3">
      <c r="A13" s="98"/>
      <c r="B13" s="718" t="s">
        <v>32</v>
      </c>
      <c r="C13" s="688" t="s">
        <v>618</v>
      </c>
      <c r="D13" s="172" t="s">
        <v>395</v>
      </c>
      <c r="E13" s="172" t="s">
        <v>442</v>
      </c>
      <c r="F13" s="721"/>
      <c r="G13" s="252">
        <v>5.9060025088291495</v>
      </c>
      <c r="H13" s="252">
        <v>5.7860025088291493</v>
      </c>
      <c r="I13" s="252">
        <v>8.4153375147152474</v>
      </c>
      <c r="J13" s="252">
        <v>8.5515843058416561</v>
      </c>
      <c r="K13" s="164"/>
      <c r="L13" s="252">
        <v>8.5515843058416561</v>
      </c>
      <c r="M13" s="252">
        <v>11.104851878142561</v>
      </c>
      <c r="N13" s="252">
        <v>11.012800642584216</v>
      </c>
      <c r="O13" s="252">
        <v>13.662374482953824</v>
      </c>
      <c r="P13" s="252">
        <v>12.80454002319885</v>
      </c>
      <c r="Q13" s="252">
        <v>12.478066292981234</v>
      </c>
      <c r="R13" s="252">
        <v>13.030059643111718</v>
      </c>
      <c r="S13" s="252" t="s">
        <v>333</v>
      </c>
      <c r="T13" s="252" t="s">
        <v>333</v>
      </c>
      <c r="U13" s="252" t="s">
        <v>333</v>
      </c>
      <c r="V13" s="252" t="s">
        <v>333</v>
      </c>
      <c r="W13" s="98"/>
    </row>
    <row r="14" spans="1:30" s="102" customFormat="1" ht="12.4" x14ac:dyDescent="0.3">
      <c r="A14" s="98"/>
      <c r="B14" s="719"/>
      <c r="C14" s="724"/>
      <c r="D14" s="172" t="s">
        <v>397</v>
      </c>
      <c r="E14" s="172" t="s">
        <v>442</v>
      </c>
      <c r="F14" s="722"/>
      <c r="G14" s="252">
        <v>0.97639655244214707</v>
      </c>
      <c r="H14" s="252">
        <v>0.99405134840747456</v>
      </c>
      <c r="I14" s="252">
        <v>1.0456200733477303</v>
      </c>
      <c r="J14" s="252">
        <v>1.0456200733477303</v>
      </c>
      <c r="K14" s="164"/>
      <c r="L14" s="252">
        <v>1.0456200733477303</v>
      </c>
      <c r="M14" s="252">
        <v>0.99308334451494196</v>
      </c>
      <c r="N14" s="252">
        <v>1.0019685420102336</v>
      </c>
      <c r="O14" s="252">
        <v>0.73849263586365788</v>
      </c>
      <c r="P14" s="252">
        <v>0.73849263586365788</v>
      </c>
      <c r="Q14" s="252">
        <v>0.73579134800364232</v>
      </c>
      <c r="R14" s="252">
        <v>0.74230732827042012</v>
      </c>
      <c r="S14" s="252" t="s">
        <v>333</v>
      </c>
      <c r="T14" s="252" t="s">
        <v>333</v>
      </c>
      <c r="U14" s="252" t="s">
        <v>333</v>
      </c>
      <c r="V14" s="252" t="s">
        <v>333</v>
      </c>
      <c r="W14" s="98"/>
    </row>
    <row r="15" spans="1:30" s="102" customFormat="1" ht="12.4" x14ac:dyDescent="0.3">
      <c r="A15" s="98"/>
      <c r="B15" s="719"/>
      <c r="C15" s="724"/>
      <c r="D15" s="172" t="s">
        <v>398</v>
      </c>
      <c r="E15" s="172" t="s">
        <v>442</v>
      </c>
      <c r="F15" s="722"/>
      <c r="G15" s="252">
        <v>4.8246714398749446E-3</v>
      </c>
      <c r="H15" s="252">
        <v>4.8246714398749446E-3</v>
      </c>
      <c r="I15" s="252">
        <v>4.8246714398749446E-3</v>
      </c>
      <c r="J15" s="252">
        <v>4.8246714398749446E-3</v>
      </c>
      <c r="K15" s="164"/>
      <c r="L15" s="252">
        <v>4.8246714398749446E-3</v>
      </c>
      <c r="M15" s="252">
        <v>4.792117924437885E-3</v>
      </c>
      <c r="N15" s="252">
        <v>4.792117924437885E-3</v>
      </c>
      <c r="O15" s="252">
        <v>4.7547499952452499E-3</v>
      </c>
      <c r="P15" s="252">
        <v>4.7547499952452499E-3</v>
      </c>
      <c r="Q15" s="252">
        <v>4.7341311922435986E-3</v>
      </c>
      <c r="R15" s="252">
        <v>4.7341311922435986E-3</v>
      </c>
      <c r="S15" s="252" t="s">
        <v>333</v>
      </c>
      <c r="T15" s="252" t="s">
        <v>333</v>
      </c>
      <c r="U15" s="252" t="s">
        <v>333</v>
      </c>
      <c r="V15" s="252" t="s">
        <v>333</v>
      </c>
      <c r="W15" s="98"/>
    </row>
    <row r="16" spans="1:30" s="102" customFormat="1" ht="12.4" x14ac:dyDescent="0.3">
      <c r="A16" s="98"/>
      <c r="B16" s="719"/>
      <c r="C16" s="724"/>
      <c r="D16" s="172" t="s">
        <v>653</v>
      </c>
      <c r="E16" s="172" t="s">
        <v>442</v>
      </c>
      <c r="F16" s="722"/>
      <c r="G16" s="252">
        <v>6.8872237327111714</v>
      </c>
      <c r="H16" s="252">
        <v>6.7848785286764981</v>
      </c>
      <c r="I16" s="252">
        <v>9.4657822595028538</v>
      </c>
      <c r="J16" s="252">
        <v>9.6020290506292625</v>
      </c>
      <c r="K16" s="164"/>
      <c r="L16" s="252">
        <v>9.6020290506292625</v>
      </c>
      <c r="M16" s="252">
        <v>12.102727340581941</v>
      </c>
      <c r="N16" s="252">
        <v>12.019561302518888</v>
      </c>
      <c r="O16" s="252">
        <v>14.405621868812727</v>
      </c>
      <c r="P16" s="252">
        <v>13.547787409057753</v>
      </c>
      <c r="Q16" s="252">
        <v>13.21859177217712</v>
      </c>
      <c r="R16" s="252">
        <v>13.777101102574383</v>
      </c>
      <c r="S16" s="252" t="s">
        <v>333</v>
      </c>
      <c r="T16" s="252" t="s">
        <v>333</v>
      </c>
      <c r="U16" s="252" t="s">
        <v>333</v>
      </c>
      <c r="V16" s="252" t="s">
        <v>333</v>
      </c>
      <c r="W16" s="98"/>
    </row>
    <row r="17" spans="1:23" s="102" customFormat="1" ht="12.4" x14ac:dyDescent="0.3">
      <c r="A17" s="98"/>
      <c r="B17" s="719"/>
      <c r="C17" s="724"/>
      <c r="D17" s="173" t="s">
        <v>399</v>
      </c>
      <c r="E17" s="173" t="s">
        <v>400</v>
      </c>
      <c r="F17" s="722"/>
      <c r="G17" s="252">
        <v>1</v>
      </c>
      <c r="H17" s="252">
        <v>1.0127201565557731</v>
      </c>
      <c r="I17" s="252">
        <v>1.0273972602739725</v>
      </c>
      <c r="J17" s="252">
        <v>1.0362035225048924</v>
      </c>
      <c r="K17" s="164"/>
      <c r="L17" s="252">
        <v>1.0362035225048924</v>
      </c>
      <c r="M17" s="252">
        <v>1.047945205479452</v>
      </c>
      <c r="N17" s="252">
        <v>1.0557729941291585</v>
      </c>
      <c r="O17" s="252">
        <v>1.0616438356164384</v>
      </c>
      <c r="P17" s="252">
        <v>1.0645792563600782</v>
      </c>
      <c r="Q17" s="252">
        <v>1.0704500978473581</v>
      </c>
      <c r="R17" s="252">
        <v>1.0900195694716244</v>
      </c>
      <c r="S17" s="252" t="s">
        <v>333</v>
      </c>
      <c r="T17" s="252" t="s">
        <v>333</v>
      </c>
      <c r="U17" s="252" t="s">
        <v>333</v>
      </c>
      <c r="V17" s="252" t="s">
        <v>333</v>
      </c>
      <c r="W17" s="98"/>
    </row>
    <row r="18" spans="1:23" s="102" customFormat="1" ht="12.4" x14ac:dyDescent="0.3">
      <c r="A18" s="98"/>
      <c r="B18" s="720"/>
      <c r="C18" s="689"/>
      <c r="D18" s="173" t="s">
        <v>401</v>
      </c>
      <c r="E18" s="172" t="s">
        <v>442</v>
      </c>
      <c r="F18" s="722"/>
      <c r="G18" s="252">
        <v>0</v>
      </c>
      <c r="H18" s="252">
        <v>-0.18995176814939541</v>
      </c>
      <c r="I18" s="252">
        <v>2.3898674656215144</v>
      </c>
      <c r="J18" s="252">
        <v>2.4654635585146529</v>
      </c>
      <c r="K18" s="164"/>
      <c r="L18" s="252">
        <v>2.4654635585146529</v>
      </c>
      <c r="M18" s="252">
        <v>4.8850955964817686</v>
      </c>
      <c r="N18" s="252">
        <v>4.7480163427765101</v>
      </c>
      <c r="O18" s="252">
        <v>7.093641997338695</v>
      </c>
      <c r="P18" s="252">
        <v>6.2155900817178944</v>
      </c>
      <c r="Q18" s="252">
        <v>5.8459595331056082</v>
      </c>
      <c r="R18" s="252">
        <v>6.2696858243973583</v>
      </c>
      <c r="S18" s="252" t="s">
        <v>333</v>
      </c>
      <c r="T18" s="252" t="s">
        <v>333</v>
      </c>
      <c r="U18" s="252" t="s">
        <v>333</v>
      </c>
      <c r="V18" s="252" t="s">
        <v>333</v>
      </c>
      <c r="W18" s="98"/>
    </row>
    <row r="19" spans="1:23" s="102" customFormat="1" ht="12.4" x14ac:dyDescent="0.3">
      <c r="A19" s="98"/>
      <c r="B19" s="718" t="s">
        <v>33</v>
      </c>
      <c r="C19" s="688" t="s">
        <v>618</v>
      </c>
      <c r="D19" s="172" t="s">
        <v>395</v>
      </c>
      <c r="E19" s="172" t="s">
        <v>442</v>
      </c>
      <c r="F19" s="722"/>
      <c r="G19" s="252">
        <v>4.5260025088291487</v>
      </c>
      <c r="H19" s="252">
        <v>4.4300025088291486</v>
      </c>
      <c r="I19" s="252">
        <v>6.5073375147152479</v>
      </c>
      <c r="J19" s="252">
        <v>6.6214736964495673</v>
      </c>
      <c r="K19" s="164"/>
      <c r="L19" s="252">
        <v>6.6214736964495673</v>
      </c>
      <c r="M19" s="252">
        <v>8.705416394354847</v>
      </c>
      <c r="N19" s="252">
        <v>8.4956047001320023</v>
      </c>
      <c r="O19" s="252">
        <v>10.500573436950896</v>
      </c>
      <c r="P19" s="252">
        <v>9.8035943577862135</v>
      </c>
      <c r="Q19" s="252">
        <v>9.5737808938045479</v>
      </c>
      <c r="R19" s="252">
        <v>9.9029095394177755</v>
      </c>
      <c r="S19" s="252" t="s">
        <v>333</v>
      </c>
      <c r="T19" s="252" t="s">
        <v>333</v>
      </c>
      <c r="U19" s="252" t="s">
        <v>333</v>
      </c>
      <c r="V19" s="252" t="s">
        <v>333</v>
      </c>
      <c r="W19" s="98"/>
    </row>
    <row r="20" spans="1:23" s="102" customFormat="1" ht="12.4" x14ac:dyDescent="0.3">
      <c r="A20" s="98"/>
      <c r="B20" s="719"/>
      <c r="C20" s="724"/>
      <c r="D20" s="172" t="s">
        <v>397</v>
      </c>
      <c r="E20" s="172" t="s">
        <v>442</v>
      </c>
      <c r="F20" s="722"/>
      <c r="G20" s="252">
        <v>0.97639655244214729</v>
      </c>
      <c r="H20" s="252">
        <v>0.99405134840747456</v>
      </c>
      <c r="I20" s="252">
        <v>1.0456200733477303</v>
      </c>
      <c r="J20" s="252">
        <v>1.0456200733477303</v>
      </c>
      <c r="K20" s="164"/>
      <c r="L20" s="252">
        <v>1.0456200733477303</v>
      </c>
      <c r="M20" s="252">
        <v>1.0019685420102333</v>
      </c>
      <c r="N20" s="252">
        <v>1.0019685420102333</v>
      </c>
      <c r="O20" s="252">
        <v>0.7384926358636581</v>
      </c>
      <c r="P20" s="252">
        <v>0.7384926358636581</v>
      </c>
      <c r="Q20" s="252">
        <v>0.73579134800364243</v>
      </c>
      <c r="R20" s="252">
        <v>0.74230732827042023</v>
      </c>
      <c r="S20" s="252" t="s">
        <v>333</v>
      </c>
      <c r="T20" s="252" t="s">
        <v>333</v>
      </c>
      <c r="U20" s="252" t="s">
        <v>333</v>
      </c>
      <c r="V20" s="252" t="s">
        <v>333</v>
      </c>
      <c r="W20" s="98"/>
    </row>
    <row r="21" spans="1:23" s="102" customFormat="1" ht="12.4" x14ac:dyDescent="0.3">
      <c r="A21" s="98"/>
      <c r="B21" s="719"/>
      <c r="C21" s="724"/>
      <c r="D21" s="172" t="s">
        <v>398</v>
      </c>
      <c r="E21" s="172" t="s">
        <v>442</v>
      </c>
      <c r="F21" s="722"/>
      <c r="G21" s="252">
        <v>4.8246714398749438E-3</v>
      </c>
      <c r="H21" s="252">
        <v>4.8246714398749438E-3</v>
      </c>
      <c r="I21" s="252">
        <v>4.8246714398749438E-3</v>
      </c>
      <c r="J21" s="252">
        <v>4.8246714398749438E-3</v>
      </c>
      <c r="K21" s="164"/>
      <c r="L21" s="252">
        <v>4.8246714398749438E-3</v>
      </c>
      <c r="M21" s="252">
        <v>4.792117924437885E-3</v>
      </c>
      <c r="N21" s="252">
        <v>4.792117924437885E-3</v>
      </c>
      <c r="O21" s="252">
        <v>4.7547499952452499E-3</v>
      </c>
      <c r="P21" s="252">
        <v>4.7547499952452499E-3</v>
      </c>
      <c r="Q21" s="252">
        <v>4.7341311922435994E-3</v>
      </c>
      <c r="R21" s="252">
        <v>4.7341311922435994E-3</v>
      </c>
      <c r="S21" s="252" t="s">
        <v>333</v>
      </c>
      <c r="T21" s="252" t="s">
        <v>333</v>
      </c>
      <c r="U21" s="252" t="s">
        <v>333</v>
      </c>
      <c r="V21" s="252" t="s">
        <v>333</v>
      </c>
      <c r="W21" s="98"/>
    </row>
    <row r="22" spans="1:23" s="102" customFormat="1" ht="12.4" x14ac:dyDescent="0.3">
      <c r="A22" s="98"/>
      <c r="B22" s="719"/>
      <c r="C22" s="724"/>
      <c r="D22" s="172" t="s">
        <v>653</v>
      </c>
      <c r="E22" s="172" t="s">
        <v>442</v>
      </c>
      <c r="F22" s="722"/>
      <c r="G22" s="252">
        <v>5.5072237327111706</v>
      </c>
      <c r="H22" s="252">
        <v>5.4288785286764973</v>
      </c>
      <c r="I22" s="252">
        <v>7.5577822595028525</v>
      </c>
      <c r="J22" s="252">
        <v>7.6719184412371719</v>
      </c>
      <c r="K22" s="164"/>
      <c r="L22" s="252">
        <v>7.6719184412371719</v>
      </c>
      <c r="M22" s="252">
        <v>9.7121770542895192</v>
      </c>
      <c r="N22" s="252">
        <v>9.5023653600666744</v>
      </c>
      <c r="O22" s="252">
        <v>11.243820822809798</v>
      </c>
      <c r="P22" s="252">
        <v>10.546841743645116</v>
      </c>
      <c r="Q22" s="252">
        <v>10.314306373000434</v>
      </c>
      <c r="R22" s="252">
        <v>10.64995099888044</v>
      </c>
      <c r="S22" s="252" t="s">
        <v>333</v>
      </c>
      <c r="T22" s="252" t="s">
        <v>333</v>
      </c>
      <c r="U22" s="252" t="s">
        <v>333</v>
      </c>
      <c r="V22" s="252" t="s">
        <v>333</v>
      </c>
      <c r="W22" s="98"/>
    </row>
    <row r="23" spans="1:23" s="102" customFormat="1" ht="12.4" x14ac:dyDescent="0.3">
      <c r="A23" s="98"/>
      <c r="B23" s="719"/>
      <c r="C23" s="724"/>
      <c r="D23" s="173" t="s">
        <v>399</v>
      </c>
      <c r="E23" s="173" t="s">
        <v>400</v>
      </c>
      <c r="F23" s="722"/>
      <c r="G23" s="252">
        <v>1</v>
      </c>
      <c r="H23" s="252">
        <v>1.0127201565557731</v>
      </c>
      <c r="I23" s="252">
        <v>1.0273972602739725</v>
      </c>
      <c r="J23" s="252">
        <v>1.0362035225048924</v>
      </c>
      <c r="K23" s="164"/>
      <c r="L23" s="252">
        <v>1.0362035225048924</v>
      </c>
      <c r="M23" s="252">
        <v>1.047945205479452</v>
      </c>
      <c r="N23" s="252">
        <v>1.0557729941291585</v>
      </c>
      <c r="O23" s="252">
        <v>1.0616438356164384</v>
      </c>
      <c r="P23" s="252">
        <v>1.0645792563600782</v>
      </c>
      <c r="Q23" s="252">
        <v>1.0704500978473581</v>
      </c>
      <c r="R23" s="252">
        <v>1.0900195694716244</v>
      </c>
      <c r="S23" s="252" t="s">
        <v>333</v>
      </c>
      <c r="T23" s="252" t="s">
        <v>333</v>
      </c>
      <c r="U23" s="252" t="s">
        <v>333</v>
      </c>
      <c r="V23" s="252" t="s">
        <v>333</v>
      </c>
      <c r="W23" s="98"/>
    </row>
    <row r="24" spans="1:23" s="102" customFormat="1" ht="12.4" x14ac:dyDescent="0.3">
      <c r="A24" s="98"/>
      <c r="B24" s="720"/>
      <c r="C24" s="689"/>
      <c r="D24" s="173" t="s">
        <v>401</v>
      </c>
      <c r="E24" s="172" t="s">
        <v>442</v>
      </c>
      <c r="F24" s="723"/>
      <c r="G24" s="252">
        <v>0</v>
      </c>
      <c r="H24" s="252">
        <v>-0.14839795210242812</v>
      </c>
      <c r="I24" s="252">
        <v>1.8996756847995959</v>
      </c>
      <c r="J24" s="252">
        <v>1.9653138101793148</v>
      </c>
      <c r="K24" s="164"/>
      <c r="L24" s="252">
        <v>1.9653138101793148</v>
      </c>
      <c r="M24" s="252">
        <v>3.94070969375099</v>
      </c>
      <c r="N24" s="252">
        <v>3.6877871322225353</v>
      </c>
      <c r="O24" s="252">
        <v>5.396909444486452</v>
      </c>
      <c r="P24" s="252">
        <v>4.6837637900821658</v>
      </c>
      <c r="Q24" s="252">
        <v>4.418895268958277</v>
      </c>
      <c r="R24" s="252">
        <v>4.6467627265742566</v>
      </c>
      <c r="S24" s="252" t="s">
        <v>333</v>
      </c>
      <c r="T24" s="252" t="s">
        <v>333</v>
      </c>
      <c r="U24" s="252" t="s">
        <v>333</v>
      </c>
      <c r="V24" s="252" t="s">
        <v>333</v>
      </c>
      <c r="W24" s="98"/>
    </row>
    <row r="25" spans="1:23" s="98" customFormat="1" ht="12.4" x14ac:dyDescent="0.3"/>
    <row r="26" spans="1:23" s="98" customFormat="1" ht="12.4" x14ac:dyDescent="0.3">
      <c r="B26" s="325" t="s">
        <v>652</v>
      </c>
      <c r="C26" s="8"/>
    </row>
    <row r="27" spans="1:23" s="98" customFormat="1" ht="12.4" x14ac:dyDescent="0.3">
      <c r="B27" s="8"/>
      <c r="C27" s="8"/>
    </row>
    <row r="28" spans="1:23" s="163" customFormat="1" ht="24.75" x14ac:dyDescent="0.3">
      <c r="A28" s="98"/>
      <c r="B28" s="174" t="s">
        <v>41</v>
      </c>
      <c r="C28" s="430" t="s">
        <v>582</v>
      </c>
      <c r="D28" s="174" t="s">
        <v>394</v>
      </c>
      <c r="E28" s="174" t="s">
        <v>4</v>
      </c>
      <c r="F28" s="174" t="s">
        <v>5</v>
      </c>
      <c r="G28" s="685"/>
      <c r="H28" s="686"/>
      <c r="I28" s="687"/>
      <c r="J28" s="171" t="s">
        <v>304</v>
      </c>
      <c r="K28" s="164"/>
      <c r="L28" s="336" t="s">
        <v>449</v>
      </c>
      <c r="M28" s="171" t="s">
        <v>9</v>
      </c>
      <c r="N28" s="171" t="s">
        <v>10</v>
      </c>
      <c r="O28" s="171" t="s">
        <v>11</v>
      </c>
      <c r="P28" s="171" t="s">
        <v>12</v>
      </c>
      <c r="Q28" s="171" t="s">
        <v>13</v>
      </c>
      <c r="R28" s="171" t="s">
        <v>14</v>
      </c>
      <c r="S28" s="171" t="s">
        <v>15</v>
      </c>
      <c r="T28" s="171" t="s">
        <v>16</v>
      </c>
      <c r="U28" s="171" t="s">
        <v>17</v>
      </c>
      <c r="V28" s="171" t="s">
        <v>18</v>
      </c>
      <c r="W28" s="98"/>
    </row>
    <row r="29" spans="1:23" s="102" customFormat="1" ht="12.4" x14ac:dyDescent="0.3">
      <c r="A29" s="98"/>
      <c r="B29" s="423" t="s">
        <v>32</v>
      </c>
      <c r="C29" s="688" t="s">
        <v>619</v>
      </c>
      <c r="D29" s="690" t="s">
        <v>441</v>
      </c>
      <c r="E29" s="690" t="s">
        <v>442</v>
      </c>
      <c r="F29" s="680"/>
      <c r="G29" s="691"/>
      <c r="H29" s="692"/>
      <c r="I29" s="693"/>
      <c r="J29" s="253">
        <v>9.02</v>
      </c>
      <c r="K29" s="164"/>
      <c r="L29" s="253">
        <v>9.02</v>
      </c>
      <c r="M29" s="253">
        <v>9.02</v>
      </c>
      <c r="N29" s="253">
        <v>9.26</v>
      </c>
      <c r="O29" s="253">
        <v>9.4986124349857892</v>
      </c>
      <c r="P29" s="253">
        <v>10.64014630951915</v>
      </c>
      <c r="Q29" s="253">
        <v>10.64014630951915</v>
      </c>
      <c r="R29" s="253">
        <v>10.26</v>
      </c>
      <c r="S29" s="253" t="s">
        <v>333</v>
      </c>
      <c r="T29" s="253" t="s">
        <v>333</v>
      </c>
      <c r="U29" s="253" t="s">
        <v>333</v>
      </c>
      <c r="V29" s="253" t="s">
        <v>333</v>
      </c>
      <c r="W29" s="98"/>
    </row>
    <row r="30" spans="1:23" s="102" customFormat="1" ht="12.4" x14ac:dyDescent="0.3">
      <c r="A30" s="98"/>
      <c r="B30" s="423" t="s">
        <v>33</v>
      </c>
      <c r="C30" s="689"/>
      <c r="D30" s="689"/>
      <c r="E30" s="689"/>
      <c r="F30" s="681"/>
      <c r="G30" s="694"/>
      <c r="H30" s="695"/>
      <c r="I30" s="696"/>
      <c r="J30" s="382">
        <v>10.7</v>
      </c>
      <c r="K30" s="164"/>
      <c r="L30" s="382">
        <v>10.7</v>
      </c>
      <c r="M30" s="382">
        <v>10.7</v>
      </c>
      <c r="N30" s="382">
        <v>11.24</v>
      </c>
      <c r="O30" s="382">
        <v>11.773847615869055</v>
      </c>
      <c r="P30" s="382">
        <v>6.4812260764723026</v>
      </c>
      <c r="Q30" s="382">
        <v>6.4812260764723026</v>
      </c>
      <c r="R30" s="382">
        <v>3.33</v>
      </c>
      <c r="S30" s="382" t="s">
        <v>333</v>
      </c>
      <c r="T30" s="382" t="s">
        <v>333</v>
      </c>
      <c r="U30" s="382" t="s">
        <v>333</v>
      </c>
      <c r="V30" s="382" t="s">
        <v>333</v>
      </c>
      <c r="W30" s="98"/>
    </row>
    <row r="31" spans="1:23" s="102" customFormat="1" ht="12.4" x14ac:dyDescent="0.3">
      <c r="A31" s="98"/>
      <c r="B31" s="423" t="s">
        <v>32</v>
      </c>
      <c r="C31" s="688" t="s">
        <v>581</v>
      </c>
      <c r="D31" s="690" t="s">
        <v>441</v>
      </c>
      <c r="E31" s="690" t="s">
        <v>442</v>
      </c>
      <c r="F31" s="680"/>
      <c r="G31" s="682"/>
      <c r="H31" s="682"/>
      <c r="I31" s="682"/>
      <c r="J31" s="253">
        <v>0</v>
      </c>
      <c r="K31" s="164"/>
      <c r="L31" s="253">
        <v>0</v>
      </c>
      <c r="M31" s="253">
        <v>0</v>
      </c>
      <c r="N31" s="253">
        <v>0</v>
      </c>
      <c r="O31" s="253">
        <v>0</v>
      </c>
      <c r="P31" s="253">
        <v>0</v>
      </c>
      <c r="Q31" s="253">
        <v>0</v>
      </c>
      <c r="R31" s="253">
        <v>-2.6105662978165212</v>
      </c>
      <c r="S31" s="253" t="s">
        <v>333</v>
      </c>
      <c r="T31" s="253" t="s">
        <v>333</v>
      </c>
      <c r="U31" s="253" t="s">
        <v>333</v>
      </c>
      <c r="V31" s="253" t="s">
        <v>333</v>
      </c>
      <c r="W31" s="98"/>
    </row>
    <row r="32" spans="1:23" s="102" customFormat="1" ht="12.4" x14ac:dyDescent="0.3">
      <c r="A32" s="98"/>
      <c r="B32" s="423" t="s">
        <v>33</v>
      </c>
      <c r="C32" s="689"/>
      <c r="D32" s="689"/>
      <c r="E32" s="689"/>
      <c r="F32" s="681"/>
      <c r="G32" s="682"/>
      <c r="H32" s="682"/>
      <c r="I32" s="682"/>
      <c r="J32" s="253">
        <v>0</v>
      </c>
      <c r="K32" s="164"/>
      <c r="L32" s="253">
        <v>0</v>
      </c>
      <c r="M32" s="253">
        <v>0</v>
      </c>
      <c r="N32" s="253">
        <v>0</v>
      </c>
      <c r="O32" s="253">
        <v>0</v>
      </c>
      <c r="P32" s="253">
        <v>0</v>
      </c>
      <c r="Q32" s="253">
        <v>0</v>
      </c>
      <c r="R32" s="253">
        <v>-15.859334646899347</v>
      </c>
      <c r="S32" s="253" t="s">
        <v>333</v>
      </c>
      <c r="T32" s="253" t="s">
        <v>333</v>
      </c>
      <c r="U32" s="253" t="s">
        <v>333</v>
      </c>
      <c r="V32" s="253" t="s">
        <v>333</v>
      </c>
      <c r="W32" s="98"/>
    </row>
    <row r="33" spans="1:23" s="98" customFormat="1" ht="12.4" x14ac:dyDescent="0.3"/>
    <row r="34" spans="1:23" s="98" customFormat="1" ht="12.4" x14ac:dyDescent="0.3">
      <c r="B34" s="325" t="s">
        <v>643</v>
      </c>
    </row>
    <row r="35" spans="1:23" s="98" customFormat="1" ht="12.4" x14ac:dyDescent="0.3"/>
    <row r="36" spans="1:23" s="98" customFormat="1" ht="24.75" x14ac:dyDescent="0.3">
      <c r="B36" s="425" t="s">
        <v>41</v>
      </c>
      <c r="C36" s="430" t="s">
        <v>582</v>
      </c>
      <c r="D36" s="425" t="s">
        <v>394</v>
      </c>
      <c r="E36" s="425" t="s">
        <v>4</v>
      </c>
      <c r="F36" s="425" t="s">
        <v>5</v>
      </c>
      <c r="G36" s="685"/>
      <c r="H36" s="686"/>
      <c r="I36" s="687"/>
      <c r="J36" s="171" t="s">
        <v>304</v>
      </c>
      <c r="K36" s="164"/>
      <c r="L36" s="336" t="s">
        <v>449</v>
      </c>
      <c r="M36" s="171" t="s">
        <v>9</v>
      </c>
      <c r="N36" s="171" t="s">
        <v>10</v>
      </c>
      <c r="O36" s="171" t="s">
        <v>11</v>
      </c>
      <c r="P36" s="171" t="s">
        <v>12</v>
      </c>
      <c r="Q36" s="171" t="s">
        <v>13</v>
      </c>
      <c r="R36" s="171" t="s">
        <v>14</v>
      </c>
      <c r="S36" s="171" t="s">
        <v>15</v>
      </c>
      <c r="T36" s="171" t="s">
        <v>16</v>
      </c>
      <c r="U36" s="171" t="s">
        <v>17</v>
      </c>
      <c r="V36" s="171" t="s">
        <v>18</v>
      </c>
    </row>
    <row r="37" spans="1:23" s="98" customFormat="1" ht="12.4" x14ac:dyDescent="0.3">
      <c r="B37" s="423" t="s">
        <v>32</v>
      </c>
      <c r="C37" s="688" t="s">
        <v>581</v>
      </c>
      <c r="D37" s="690" t="s">
        <v>644</v>
      </c>
      <c r="E37" s="690" t="s">
        <v>442</v>
      </c>
      <c r="F37" s="680"/>
      <c r="G37" s="691"/>
      <c r="H37" s="692"/>
      <c r="I37" s="693"/>
      <c r="J37" s="253">
        <v>8.2378180039138957</v>
      </c>
      <c r="K37" s="164"/>
      <c r="L37" s="253">
        <v>8.2378180039138957</v>
      </c>
      <c r="M37" s="253">
        <v>8.3311643835616422</v>
      </c>
      <c r="N37" s="253">
        <v>8.3933953033268107</v>
      </c>
      <c r="O37" s="253">
        <v>8.4400684931506849</v>
      </c>
      <c r="P37" s="253">
        <v>8.4634050880626219</v>
      </c>
      <c r="Q37" s="253">
        <v>8.5100782778864978</v>
      </c>
      <c r="R37" s="253">
        <v>8.6656555772994146</v>
      </c>
      <c r="S37" s="253" t="s">
        <v>333</v>
      </c>
      <c r="T37" s="253" t="s">
        <v>333</v>
      </c>
      <c r="U37" s="253" t="s">
        <v>333</v>
      </c>
      <c r="V37" s="253" t="s">
        <v>333</v>
      </c>
    </row>
    <row r="38" spans="1:23" s="98" customFormat="1" ht="12.4" x14ac:dyDescent="0.3">
      <c r="B38" s="423" t="s">
        <v>33</v>
      </c>
      <c r="C38" s="689"/>
      <c r="D38" s="689"/>
      <c r="E38" s="689"/>
      <c r="F38" s="681"/>
      <c r="G38" s="694"/>
      <c r="H38" s="695"/>
      <c r="I38" s="696"/>
      <c r="J38" s="382">
        <v>9.2947455968688857</v>
      </c>
      <c r="K38" s="164"/>
      <c r="L38" s="382">
        <v>9.2947455968688857</v>
      </c>
      <c r="M38" s="382">
        <v>9.4000684931506839</v>
      </c>
      <c r="N38" s="382">
        <v>9.470283757338553</v>
      </c>
      <c r="O38" s="382">
        <v>9.5229452054794521</v>
      </c>
      <c r="P38" s="382">
        <v>9.5492759295499017</v>
      </c>
      <c r="Q38" s="382">
        <v>9.6019373776908026</v>
      </c>
      <c r="R38" s="382">
        <v>9.7774755381604717</v>
      </c>
      <c r="S38" s="382" t="s">
        <v>333</v>
      </c>
      <c r="T38" s="382" t="s">
        <v>333</v>
      </c>
      <c r="U38" s="382" t="s">
        <v>333</v>
      </c>
      <c r="V38" s="382" t="s">
        <v>333</v>
      </c>
    </row>
    <row r="39" spans="1:23" s="98" customFormat="1" ht="12.4" x14ac:dyDescent="0.3">
      <c r="B39" s="423" t="s">
        <v>32</v>
      </c>
      <c r="C39" s="688" t="s">
        <v>581</v>
      </c>
      <c r="D39" s="690" t="s">
        <v>645</v>
      </c>
      <c r="E39" s="690" t="s">
        <v>442</v>
      </c>
      <c r="F39" s="680"/>
      <c r="G39" s="682"/>
      <c r="H39" s="682"/>
      <c r="I39" s="682"/>
      <c r="J39" s="253" t="s">
        <v>333</v>
      </c>
      <c r="K39" s="164"/>
      <c r="L39" s="253" t="s">
        <v>333</v>
      </c>
      <c r="M39" s="253" t="s">
        <v>333</v>
      </c>
      <c r="N39" s="253" t="s">
        <v>333</v>
      </c>
      <c r="O39" s="253" t="s">
        <v>333</v>
      </c>
      <c r="P39" s="253">
        <v>0</v>
      </c>
      <c r="Q39" s="253">
        <v>0</v>
      </c>
      <c r="R39" s="253">
        <v>0</v>
      </c>
      <c r="S39" s="253" t="s">
        <v>333</v>
      </c>
      <c r="T39" s="253" t="s">
        <v>333</v>
      </c>
      <c r="U39" s="253" t="s">
        <v>333</v>
      </c>
      <c r="V39" s="253" t="s">
        <v>333</v>
      </c>
    </row>
    <row r="40" spans="1:23" s="98" customFormat="1" ht="12.4" x14ac:dyDescent="0.3">
      <c r="B40" s="423" t="s">
        <v>33</v>
      </c>
      <c r="C40" s="689"/>
      <c r="D40" s="689"/>
      <c r="E40" s="689"/>
      <c r="F40" s="681"/>
      <c r="G40" s="682"/>
      <c r="H40" s="682"/>
      <c r="I40" s="682"/>
      <c r="J40" s="253" t="s">
        <v>333</v>
      </c>
      <c r="K40" s="164"/>
      <c r="L40" s="253" t="s">
        <v>333</v>
      </c>
      <c r="M40" s="253" t="s">
        <v>333</v>
      </c>
      <c r="N40" s="253" t="s">
        <v>333</v>
      </c>
      <c r="O40" s="253" t="s">
        <v>333</v>
      </c>
      <c r="P40" s="253">
        <v>0</v>
      </c>
      <c r="Q40" s="253">
        <v>0</v>
      </c>
      <c r="R40" s="253">
        <v>-6.0818591087388754</v>
      </c>
      <c r="S40" s="253" t="s">
        <v>333</v>
      </c>
      <c r="T40" s="253" t="s">
        <v>333</v>
      </c>
      <c r="U40" s="253" t="s">
        <v>333</v>
      </c>
      <c r="V40" s="253" t="s">
        <v>333</v>
      </c>
    </row>
    <row r="41" spans="1:23" s="98" customFormat="1" ht="12.4" x14ac:dyDescent="0.3"/>
    <row r="42" spans="1:23" s="98" customFormat="1" ht="12.4" x14ac:dyDescent="0.3"/>
    <row r="43" spans="1:23" s="98" customFormat="1" ht="12.4" x14ac:dyDescent="0.3">
      <c r="B43" s="325" t="s">
        <v>495</v>
      </c>
      <c r="C43" s="325"/>
    </row>
    <row r="44" spans="1:23" s="98" customFormat="1" ht="12.4" x14ac:dyDescent="0.3">
      <c r="B44" s="8"/>
      <c r="C44" s="8"/>
      <c r="J44" s="392"/>
    </row>
    <row r="45" spans="1:23" s="163" customFormat="1" ht="24.75" x14ac:dyDescent="0.3">
      <c r="A45" s="98"/>
      <c r="B45" s="174" t="s">
        <v>41</v>
      </c>
      <c r="C45" s="430" t="s">
        <v>582</v>
      </c>
      <c r="D45" s="174" t="s">
        <v>394</v>
      </c>
      <c r="E45" s="175" t="s">
        <v>4</v>
      </c>
      <c r="F45" s="175" t="s">
        <v>5</v>
      </c>
      <c r="G45" s="171" t="s">
        <v>6</v>
      </c>
      <c r="H45" s="171" t="s">
        <v>7</v>
      </c>
      <c r="I45" s="171" t="s">
        <v>8</v>
      </c>
      <c r="J45" s="171" t="s">
        <v>304</v>
      </c>
      <c r="K45" s="164"/>
      <c r="L45" s="336" t="s">
        <v>449</v>
      </c>
      <c r="M45" s="171" t="s">
        <v>9</v>
      </c>
      <c r="N45" s="171" t="s">
        <v>10</v>
      </c>
      <c r="O45" s="171" t="s">
        <v>11</v>
      </c>
      <c r="P45" s="171" t="s">
        <v>12</v>
      </c>
      <c r="Q45" s="171" t="s">
        <v>13</v>
      </c>
      <c r="R45" s="171" t="s">
        <v>14</v>
      </c>
      <c r="S45" s="171" t="s">
        <v>15</v>
      </c>
      <c r="T45" s="171" t="s">
        <v>16</v>
      </c>
      <c r="U45" s="171" t="s">
        <v>17</v>
      </c>
      <c r="V45" s="171" t="s">
        <v>18</v>
      </c>
      <c r="W45" s="98"/>
    </row>
    <row r="46" spans="1:23" s="102" customFormat="1" ht="12.4" x14ac:dyDescent="0.3">
      <c r="A46" s="98"/>
      <c r="B46" s="423" t="s">
        <v>32</v>
      </c>
      <c r="C46" s="688" t="s">
        <v>619</v>
      </c>
      <c r="D46" s="699" t="s">
        <v>494</v>
      </c>
      <c r="E46" s="690" t="s">
        <v>396</v>
      </c>
      <c r="F46" s="680"/>
      <c r="G46" s="252">
        <v>0</v>
      </c>
      <c r="H46" s="252">
        <v>-0.18995111249132623</v>
      </c>
      <c r="I46" s="252">
        <v>2.3898870370752556</v>
      </c>
      <c r="J46" s="252">
        <v>11.485481460604181</v>
      </c>
      <c r="K46" s="164"/>
      <c r="L46" s="252">
        <v>11.485481460604181</v>
      </c>
      <c r="M46" s="252">
        <v>13.905095596481768</v>
      </c>
      <c r="N46" s="252">
        <v>14.008016342776511</v>
      </c>
      <c r="O46" s="252">
        <v>16.592254432324484</v>
      </c>
      <c r="P46" s="252">
        <v>16.855736391237045</v>
      </c>
      <c r="Q46" s="252">
        <v>16.48610584262476</v>
      </c>
      <c r="R46" s="252">
        <v>16.529685824397358</v>
      </c>
      <c r="S46" s="252" t="s">
        <v>333</v>
      </c>
      <c r="T46" s="252" t="s">
        <v>333</v>
      </c>
      <c r="U46" s="252" t="s">
        <v>333</v>
      </c>
      <c r="V46" s="252" t="s">
        <v>333</v>
      </c>
      <c r="W46" s="98"/>
    </row>
    <row r="47" spans="1:23" s="102" customFormat="1" ht="12.4" x14ac:dyDescent="0.3">
      <c r="A47" s="98"/>
      <c r="B47" s="423" t="s">
        <v>33</v>
      </c>
      <c r="C47" s="689"/>
      <c r="D47" s="700"/>
      <c r="E47" s="689"/>
      <c r="F47" s="681"/>
      <c r="G47" s="252">
        <v>0</v>
      </c>
      <c r="H47" s="252">
        <v>-0.14839729644435984</v>
      </c>
      <c r="I47" s="252">
        <v>1.899695256253338</v>
      </c>
      <c r="J47" s="252">
        <v>12.665365920990935</v>
      </c>
      <c r="K47" s="164"/>
      <c r="L47" s="252">
        <v>12.665365920990935</v>
      </c>
      <c r="M47" s="252">
        <v>14.640709693750988</v>
      </c>
      <c r="N47" s="252">
        <v>14.927787132222536</v>
      </c>
      <c r="O47" s="252">
        <v>17.170757060355506</v>
      </c>
      <c r="P47" s="252">
        <v>11.164989866554468</v>
      </c>
      <c r="Q47" s="252">
        <v>10.900121345430581</v>
      </c>
      <c r="R47" s="252">
        <v>7.9767627265742567</v>
      </c>
      <c r="S47" s="252" t="s">
        <v>333</v>
      </c>
      <c r="T47" s="252" t="s">
        <v>333</v>
      </c>
      <c r="U47" s="252" t="s">
        <v>333</v>
      </c>
      <c r="V47" s="252" t="s">
        <v>333</v>
      </c>
      <c r="W47" s="98"/>
    </row>
    <row r="48" spans="1:23" s="102" customFormat="1" ht="12.4" x14ac:dyDescent="0.3">
      <c r="A48" s="98"/>
      <c r="B48" s="423" t="s">
        <v>32</v>
      </c>
      <c r="C48" s="688" t="s">
        <v>581</v>
      </c>
      <c r="D48" s="699" t="s">
        <v>494</v>
      </c>
      <c r="E48" s="690" t="s">
        <v>396</v>
      </c>
      <c r="F48" s="680"/>
      <c r="G48" s="252">
        <v>0</v>
      </c>
      <c r="H48" s="252">
        <v>-0.18995111249132623</v>
      </c>
      <c r="I48" s="252">
        <v>2.3898870370752556</v>
      </c>
      <c r="J48" s="252">
        <v>2.4654814606041811</v>
      </c>
      <c r="K48" s="164"/>
      <c r="L48" s="252">
        <v>2.4654814606041811</v>
      </c>
      <c r="M48" s="252">
        <v>4.8850955964817686</v>
      </c>
      <c r="N48" s="252">
        <v>4.7480163427765101</v>
      </c>
      <c r="O48" s="252">
        <v>7.093641997338695</v>
      </c>
      <c r="P48" s="252">
        <v>6.2155900817178944</v>
      </c>
      <c r="Q48" s="252">
        <v>5.8459595331056082</v>
      </c>
      <c r="R48" s="252">
        <v>6.2696858243973583</v>
      </c>
      <c r="S48" s="252" t="s">
        <v>333</v>
      </c>
      <c r="T48" s="252" t="s">
        <v>333</v>
      </c>
      <c r="U48" s="252" t="s">
        <v>333</v>
      </c>
      <c r="V48" s="252" t="s">
        <v>333</v>
      </c>
      <c r="W48" s="98"/>
    </row>
    <row r="49" spans="1:23" s="102" customFormat="1" ht="12.4" x14ac:dyDescent="0.3">
      <c r="A49" s="98"/>
      <c r="B49" s="423" t="s">
        <v>33</v>
      </c>
      <c r="C49" s="689"/>
      <c r="D49" s="700"/>
      <c r="E49" s="689"/>
      <c r="F49" s="681"/>
      <c r="G49" s="252">
        <v>0</v>
      </c>
      <c r="H49" s="252">
        <v>-0.14839729644435984</v>
      </c>
      <c r="I49" s="252">
        <v>1.899695256253338</v>
      </c>
      <c r="J49" s="252">
        <v>1.9653659209909353</v>
      </c>
      <c r="K49" s="164"/>
      <c r="L49" s="252">
        <v>1.9653659209909353</v>
      </c>
      <c r="M49" s="252">
        <v>3.94070969375099</v>
      </c>
      <c r="N49" s="252">
        <v>3.6877871322225353</v>
      </c>
      <c r="O49" s="252">
        <v>5.396909444486452</v>
      </c>
      <c r="P49" s="252">
        <v>4.6837637900821658</v>
      </c>
      <c r="Q49" s="252">
        <v>4.418895268958277</v>
      </c>
      <c r="R49" s="252">
        <v>-1.4350963821646188</v>
      </c>
      <c r="S49" s="252" t="s">
        <v>333</v>
      </c>
      <c r="T49" s="252" t="s">
        <v>333</v>
      </c>
      <c r="U49" s="252" t="s">
        <v>333</v>
      </c>
      <c r="V49" s="252" t="s">
        <v>333</v>
      </c>
      <c r="W49" s="98"/>
    </row>
    <row r="50" spans="1:23" s="98" customFormat="1" ht="12.4" x14ac:dyDescent="0.3">
      <c r="J50" s="392"/>
    </row>
    <row r="51" spans="1:23" s="98" customFormat="1" ht="12.4" x14ac:dyDescent="0.3">
      <c r="B51" s="8" t="s">
        <v>492</v>
      </c>
      <c r="C51" s="8"/>
    </row>
    <row r="52" spans="1:23" s="98" customFormat="1" ht="12.4" x14ac:dyDescent="0.3">
      <c r="B52" s="8"/>
      <c r="C52" s="8"/>
    </row>
    <row r="53" spans="1:23" s="98" customFormat="1" ht="27" customHeight="1" x14ac:dyDescent="0.3">
      <c r="B53" s="683" t="s">
        <v>448</v>
      </c>
      <c r="C53" s="427" t="s">
        <v>646</v>
      </c>
      <c r="D53" s="301" t="s">
        <v>493</v>
      </c>
      <c r="E53" s="303">
        <v>0.69</v>
      </c>
    </row>
    <row r="54" spans="1:23" s="98" customFormat="1" ht="27" customHeight="1" x14ac:dyDescent="0.3">
      <c r="B54" s="684"/>
      <c r="C54" s="426" t="s">
        <v>581</v>
      </c>
      <c r="D54" s="428" t="s">
        <v>647</v>
      </c>
      <c r="E54" s="303">
        <v>0.69</v>
      </c>
    </row>
    <row r="55" spans="1:23" s="98" customFormat="1" ht="12.4" x14ac:dyDescent="0.3"/>
    <row r="56" spans="1:23" s="98" customFormat="1" ht="24.75" x14ac:dyDescent="0.3">
      <c r="B56" s="379" t="s">
        <v>41</v>
      </c>
      <c r="C56" s="430" t="s">
        <v>582</v>
      </c>
      <c r="D56" s="247" t="s">
        <v>394</v>
      </c>
      <c r="E56" s="248" t="s">
        <v>4</v>
      </c>
      <c r="F56" s="248" t="s">
        <v>5</v>
      </c>
      <c r="G56" s="171" t="s">
        <v>6</v>
      </c>
      <c r="H56" s="171" t="s">
        <v>7</v>
      </c>
      <c r="I56" s="171" t="s">
        <v>8</v>
      </c>
      <c r="J56" s="171" t="s">
        <v>304</v>
      </c>
      <c r="K56" s="164"/>
      <c r="L56" s="336" t="s">
        <v>449</v>
      </c>
      <c r="M56" s="171" t="s">
        <v>9</v>
      </c>
      <c r="N56" s="171" t="s">
        <v>10</v>
      </c>
      <c r="O56" s="171" t="s">
        <v>11</v>
      </c>
      <c r="P56" s="171" t="s">
        <v>12</v>
      </c>
      <c r="Q56" s="171" t="s">
        <v>13</v>
      </c>
      <c r="R56" s="171" t="s">
        <v>14</v>
      </c>
      <c r="S56" s="171" t="s">
        <v>15</v>
      </c>
      <c r="T56" s="171" t="s">
        <v>16</v>
      </c>
      <c r="U56" s="171" t="s">
        <v>17</v>
      </c>
      <c r="V56" s="171" t="s">
        <v>18</v>
      </c>
    </row>
    <row r="57" spans="1:23" s="98" customFormat="1" ht="12.4" x14ac:dyDescent="0.3">
      <c r="B57" s="423" t="s">
        <v>32</v>
      </c>
      <c r="C57" s="688" t="s">
        <v>619</v>
      </c>
      <c r="D57" s="699" t="s">
        <v>492</v>
      </c>
      <c r="E57" s="690" t="s">
        <v>396</v>
      </c>
      <c r="F57" s="680"/>
      <c r="G57" s="252">
        <v>0</v>
      </c>
      <c r="H57" s="252">
        <v>-0.1310662676190151</v>
      </c>
      <c r="I57" s="252">
        <v>1.6490220555819262</v>
      </c>
      <c r="J57" s="252">
        <v>7.9249822078168837</v>
      </c>
      <c r="K57" s="164"/>
      <c r="L57" s="252">
        <v>7.9249822078168837</v>
      </c>
      <c r="M57" s="252">
        <v>9.5945159615724194</v>
      </c>
      <c r="N57" s="252">
        <v>9.6655312765157912</v>
      </c>
      <c r="O57" s="252">
        <v>11.448655558303892</v>
      </c>
      <c r="P57" s="252">
        <v>11.63045810995356</v>
      </c>
      <c r="Q57" s="252">
        <v>11.375413031411084</v>
      </c>
      <c r="R57" s="252">
        <v>11.405483218834176</v>
      </c>
      <c r="S57" s="252" t="s">
        <v>333</v>
      </c>
      <c r="T57" s="252" t="s">
        <v>333</v>
      </c>
      <c r="U57" s="252" t="s">
        <v>333</v>
      </c>
      <c r="V57" s="252" t="s">
        <v>333</v>
      </c>
    </row>
    <row r="58" spans="1:23" s="98" customFormat="1" ht="12.4" x14ac:dyDescent="0.3">
      <c r="B58" s="423" t="s">
        <v>33</v>
      </c>
      <c r="C58" s="689"/>
      <c r="D58" s="700"/>
      <c r="E58" s="689"/>
      <c r="F58" s="681"/>
      <c r="G58" s="252">
        <v>0</v>
      </c>
      <c r="H58" s="252">
        <v>-0.10239413454660828</v>
      </c>
      <c r="I58" s="252">
        <v>1.3107897268148032</v>
      </c>
      <c r="J58" s="252">
        <v>8.7391024854837447</v>
      </c>
      <c r="K58" s="164"/>
      <c r="L58" s="252">
        <v>8.7391024854837447</v>
      </c>
      <c r="M58" s="252">
        <v>10.102089688688181</v>
      </c>
      <c r="N58" s="252">
        <v>10.300173121233549</v>
      </c>
      <c r="O58" s="252">
        <v>11.847822371645298</v>
      </c>
      <c r="P58" s="252">
        <v>7.7038430079225817</v>
      </c>
      <c r="Q58" s="252">
        <v>7.5210837283470999</v>
      </c>
      <c r="R58" s="252">
        <v>5.5039662813362371</v>
      </c>
      <c r="S58" s="252" t="s">
        <v>333</v>
      </c>
      <c r="T58" s="252" t="s">
        <v>333</v>
      </c>
      <c r="U58" s="252" t="s">
        <v>333</v>
      </c>
      <c r="V58" s="252" t="s">
        <v>333</v>
      </c>
    </row>
    <row r="59" spans="1:23" s="98" customFormat="1" ht="12.4" customHeight="1" x14ac:dyDescent="0.3">
      <c r="B59" s="423" t="s">
        <v>32</v>
      </c>
      <c r="C59" s="688" t="s">
        <v>581</v>
      </c>
      <c r="D59" s="697" t="s">
        <v>492</v>
      </c>
      <c r="E59" s="690" t="s">
        <v>396</v>
      </c>
      <c r="F59" s="680"/>
      <c r="G59" s="252">
        <v>0</v>
      </c>
      <c r="H59" s="252">
        <v>-0.1310662676190151</v>
      </c>
      <c r="I59" s="252">
        <v>1.6490220555819262</v>
      </c>
      <c r="J59" s="252">
        <v>1.7011822078168848</v>
      </c>
      <c r="K59" s="164"/>
      <c r="L59" s="252">
        <v>1.7011822078168848</v>
      </c>
      <c r="M59" s="252">
        <v>3.37071596157242</v>
      </c>
      <c r="N59" s="252">
        <v>3.2761312765157915</v>
      </c>
      <c r="O59" s="252">
        <v>4.8946129781636989</v>
      </c>
      <c r="P59" s="252">
        <v>4.2887571563853468</v>
      </c>
      <c r="Q59" s="252">
        <v>4.0337120778428694</v>
      </c>
      <c r="R59" s="252">
        <v>4.3260832188341771</v>
      </c>
      <c r="S59" s="252" t="s">
        <v>333</v>
      </c>
      <c r="T59" s="252" t="s">
        <v>333</v>
      </c>
      <c r="U59" s="252" t="s">
        <v>333</v>
      </c>
      <c r="V59" s="252" t="s">
        <v>333</v>
      </c>
    </row>
    <row r="60" spans="1:23" s="98" customFormat="1" ht="12.4" x14ac:dyDescent="0.3">
      <c r="B60" s="423" t="s">
        <v>33</v>
      </c>
      <c r="C60" s="689"/>
      <c r="D60" s="698"/>
      <c r="E60" s="689"/>
      <c r="F60" s="681"/>
      <c r="G60" s="252">
        <v>0</v>
      </c>
      <c r="H60" s="252">
        <v>-0.10239413454660828</v>
      </c>
      <c r="I60" s="252">
        <v>1.3107897268148032</v>
      </c>
      <c r="J60" s="252">
        <v>1.3561024854837453</v>
      </c>
      <c r="K60" s="164"/>
      <c r="L60" s="252">
        <v>1.3561024854837453</v>
      </c>
      <c r="M60" s="252">
        <v>2.7190896886881828</v>
      </c>
      <c r="N60" s="252">
        <v>2.5445731212335492</v>
      </c>
      <c r="O60" s="252">
        <v>3.7238675166956514</v>
      </c>
      <c r="P60" s="252">
        <v>3.2317970151566944</v>
      </c>
      <c r="Q60" s="252">
        <v>3.0490377355812108</v>
      </c>
      <c r="R60" s="252">
        <v>-2.8755928274026386</v>
      </c>
      <c r="S60" s="252" t="s">
        <v>333</v>
      </c>
      <c r="T60" s="252" t="s">
        <v>333</v>
      </c>
      <c r="U60" s="252" t="s">
        <v>333</v>
      </c>
      <c r="V60" s="252" t="s">
        <v>333</v>
      </c>
    </row>
    <row r="61" spans="1:23" s="98" customFormat="1" ht="12.4" x14ac:dyDescent="0.3"/>
    <row r="62" spans="1:23" s="98" customFormat="1" ht="12.4" x14ac:dyDescent="0.3"/>
  </sheetData>
  <mergeCells count="54">
    <mergeCell ref="G31:I32"/>
    <mergeCell ref="G29:I30"/>
    <mergeCell ref="D29:D30"/>
    <mergeCell ref="E29:E30"/>
    <mergeCell ref="F29:F30"/>
    <mergeCell ref="B13:B18"/>
    <mergeCell ref="F13:F24"/>
    <mergeCell ref="B19:B24"/>
    <mergeCell ref="G28:I28"/>
    <mergeCell ref="C13:C18"/>
    <mergeCell ref="C19:C24"/>
    <mergeCell ref="B3:M3"/>
    <mergeCell ref="B8:B12"/>
    <mergeCell ref="D8:D12"/>
    <mergeCell ref="E8:E12"/>
    <mergeCell ref="F8:F9"/>
    <mergeCell ref="G8:J8"/>
    <mergeCell ref="L8:V8"/>
    <mergeCell ref="G9:J9"/>
    <mergeCell ref="C8:C12"/>
    <mergeCell ref="L9:V9"/>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C57:C58"/>
    <mergeCell ref="C59:C60"/>
    <mergeCell ref="D59:D60"/>
    <mergeCell ref="E59:E60"/>
    <mergeCell ref="F59:F60"/>
    <mergeCell ref="D57:D58"/>
    <mergeCell ref="E57:E58"/>
    <mergeCell ref="F57:F58"/>
    <mergeCell ref="F39:F40"/>
    <mergeCell ref="G39:I40"/>
    <mergeCell ref="B53:B54"/>
    <mergeCell ref="G36:I36"/>
    <mergeCell ref="C37:C38"/>
    <mergeCell ref="D37:D38"/>
    <mergeCell ref="E37:E38"/>
    <mergeCell ref="F37:F38"/>
    <mergeCell ref="G37:I3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4"/>
  <sheetViews>
    <sheetView workbookViewId="0"/>
  </sheetViews>
  <sheetFormatPr defaultColWidth="0" defaultRowHeight="12.4" zeroHeight="1" x14ac:dyDescent="0.3"/>
  <cols>
    <col min="1" max="2" width="9" customWidth="1"/>
    <col min="3" max="3" width="13.64453125" customWidth="1"/>
    <col min="4" max="4" width="35" customWidth="1"/>
    <col min="5" max="5" width="33.64453125" customWidth="1"/>
    <col min="6" max="6" width="21" customWidth="1"/>
    <col min="7" max="8" width="10.76171875" customWidth="1"/>
    <col min="9" max="11" width="9" hidden="1" customWidth="1"/>
    <col min="12" max="32" width="0" hidden="1" customWidth="1"/>
    <col min="33" max="16384" width="9" hidden="1"/>
  </cols>
  <sheetData>
    <row r="1" spans="1:13" s="91" customFormat="1" ht="12.4" customHeight="1" x14ac:dyDescent="0.35"/>
    <row r="2" spans="1:13" s="91" customFormat="1" ht="18.399999999999999" customHeight="1" x14ac:dyDescent="0.45">
      <c r="B2" s="5" t="s">
        <v>393</v>
      </c>
      <c r="C2" s="5"/>
      <c r="D2" s="5"/>
    </row>
    <row r="3" spans="1:13" s="113" customFormat="1" ht="77.25" customHeight="1" x14ac:dyDescent="0.3">
      <c r="B3" s="638" t="s">
        <v>620</v>
      </c>
      <c r="C3" s="638"/>
      <c r="D3" s="638"/>
      <c r="E3" s="638"/>
      <c r="F3" s="638"/>
      <c r="G3" s="638"/>
      <c r="I3" s="115"/>
      <c r="J3" s="115"/>
      <c r="K3" s="115"/>
      <c r="L3" s="115"/>
      <c r="M3" s="115"/>
    </row>
    <row r="4" spans="1:13" s="113" customFormat="1" ht="12.4" customHeight="1" x14ac:dyDescent="0.3"/>
    <row r="5" spans="1:13" x14ac:dyDescent="0.3">
      <c r="A5" s="7"/>
      <c r="B5" s="7"/>
      <c r="C5" s="7"/>
      <c r="D5" s="7"/>
      <c r="E5" s="7"/>
      <c r="F5" s="7"/>
      <c r="G5" s="7"/>
      <c r="H5" s="206"/>
    </row>
    <row r="6" spans="1:13" x14ac:dyDescent="0.3">
      <c r="A6" s="7"/>
      <c r="B6" s="380" t="s">
        <v>440</v>
      </c>
      <c r="C6" s="380" t="s">
        <v>41</v>
      </c>
      <c r="D6" s="380" t="s">
        <v>334</v>
      </c>
      <c r="E6" s="380" t="s">
        <v>467</v>
      </c>
      <c r="F6" s="380" t="s">
        <v>345</v>
      </c>
      <c r="G6" s="381" t="s">
        <v>347</v>
      </c>
      <c r="H6" s="249"/>
    </row>
    <row r="7" spans="1:13" x14ac:dyDescent="0.3">
      <c r="A7" s="7"/>
      <c r="B7" s="725" t="s">
        <v>289</v>
      </c>
      <c r="C7" s="424" t="s">
        <v>32</v>
      </c>
      <c r="D7" s="424" t="s">
        <v>477</v>
      </c>
      <c r="E7" s="424" t="s">
        <v>290</v>
      </c>
      <c r="F7" s="424" t="s">
        <v>1</v>
      </c>
      <c r="G7" s="356">
        <v>13.745799999999999</v>
      </c>
      <c r="H7" s="355"/>
    </row>
    <row r="8" spans="1:13" x14ac:dyDescent="0.3">
      <c r="A8" s="7"/>
      <c r="B8" s="726"/>
      <c r="C8" s="424" t="s">
        <v>32</v>
      </c>
      <c r="D8" s="424" t="s">
        <v>477</v>
      </c>
      <c r="E8" s="424" t="s">
        <v>293</v>
      </c>
      <c r="F8" s="424" t="s">
        <v>1</v>
      </c>
      <c r="G8" s="356">
        <v>13.745799999999999</v>
      </c>
      <c r="H8" s="355"/>
    </row>
    <row r="9" spans="1:13" x14ac:dyDescent="0.3">
      <c r="A9" s="7"/>
      <c r="B9" s="726"/>
      <c r="C9" s="424" t="s">
        <v>32</v>
      </c>
      <c r="D9" s="424" t="s">
        <v>477</v>
      </c>
      <c r="E9" s="424" t="s">
        <v>290</v>
      </c>
      <c r="F9" s="424" t="s">
        <v>583</v>
      </c>
      <c r="G9" s="356">
        <v>3.4230999999999998</v>
      </c>
      <c r="H9" s="355"/>
    </row>
    <row r="10" spans="1:13" x14ac:dyDescent="0.3">
      <c r="A10" s="7"/>
      <c r="B10" s="726"/>
      <c r="C10" s="424" t="s">
        <v>32</v>
      </c>
      <c r="D10" s="424" t="s">
        <v>477</v>
      </c>
      <c r="E10" s="424" t="s">
        <v>293</v>
      </c>
      <c r="F10" s="424" t="s">
        <v>583</v>
      </c>
      <c r="G10" s="356">
        <v>3.4230999999999998</v>
      </c>
      <c r="H10" s="355"/>
    </row>
    <row r="11" spans="1:13" x14ac:dyDescent="0.3">
      <c r="A11" s="7"/>
      <c r="B11" s="726"/>
      <c r="C11" s="424" t="s">
        <v>32</v>
      </c>
      <c r="D11" s="424" t="s">
        <v>477</v>
      </c>
      <c r="E11" s="424" t="s">
        <v>290</v>
      </c>
      <c r="F11" s="424" t="s">
        <v>581</v>
      </c>
      <c r="G11" s="356">
        <v>24.4072</v>
      </c>
      <c r="H11" s="355"/>
    </row>
    <row r="12" spans="1:13" x14ac:dyDescent="0.3">
      <c r="A12" s="7"/>
      <c r="B12" s="726"/>
      <c r="C12" s="424" t="s">
        <v>32</v>
      </c>
      <c r="D12" s="424" t="s">
        <v>477</v>
      </c>
      <c r="E12" s="424" t="s">
        <v>293</v>
      </c>
      <c r="F12" s="424" t="s">
        <v>581</v>
      </c>
      <c r="G12" s="356">
        <v>24.4072</v>
      </c>
      <c r="H12" s="355"/>
    </row>
    <row r="13" spans="1:13" x14ac:dyDescent="0.3">
      <c r="A13" s="7"/>
      <c r="B13" s="726"/>
      <c r="C13" s="424" t="s">
        <v>32</v>
      </c>
      <c r="D13" s="424" t="s">
        <v>478</v>
      </c>
      <c r="E13" s="424" t="s">
        <v>290</v>
      </c>
      <c r="F13" s="424" t="s">
        <v>1</v>
      </c>
      <c r="G13" s="356">
        <v>13.745799999999999</v>
      </c>
      <c r="H13" s="355"/>
    </row>
    <row r="14" spans="1:13" x14ac:dyDescent="0.3">
      <c r="A14" s="7"/>
      <c r="B14" s="726"/>
      <c r="C14" s="424" t="s">
        <v>32</v>
      </c>
      <c r="D14" s="424" t="s">
        <v>478</v>
      </c>
      <c r="E14" s="424" t="s">
        <v>294</v>
      </c>
      <c r="F14" s="424" t="s">
        <v>1</v>
      </c>
      <c r="G14" s="356">
        <v>13.745799999999999</v>
      </c>
      <c r="H14" s="355"/>
    </row>
    <row r="15" spans="1:13" x14ac:dyDescent="0.3">
      <c r="A15" s="7"/>
      <c r="B15" s="726"/>
      <c r="C15" s="424" t="s">
        <v>32</v>
      </c>
      <c r="D15" s="424" t="s">
        <v>478</v>
      </c>
      <c r="E15" s="424" t="s">
        <v>290</v>
      </c>
      <c r="F15" s="424" t="s">
        <v>583</v>
      </c>
      <c r="G15" s="356">
        <v>3.4230999999999998</v>
      </c>
      <c r="H15" s="355"/>
    </row>
    <row r="16" spans="1:13" x14ac:dyDescent="0.3">
      <c r="A16" s="7"/>
      <c r="B16" s="726"/>
      <c r="C16" s="424" t="s">
        <v>32</v>
      </c>
      <c r="D16" s="424" t="s">
        <v>478</v>
      </c>
      <c r="E16" s="424" t="s">
        <v>294</v>
      </c>
      <c r="F16" s="424" t="s">
        <v>583</v>
      </c>
      <c r="G16" s="356">
        <v>3.4230999999999998</v>
      </c>
      <c r="H16" s="355"/>
    </row>
    <row r="17" spans="1:8" x14ac:dyDescent="0.3">
      <c r="A17" s="7"/>
      <c r="B17" s="726"/>
      <c r="C17" s="424" t="s">
        <v>32</v>
      </c>
      <c r="D17" s="424" t="s">
        <v>478</v>
      </c>
      <c r="E17" s="424" t="s">
        <v>290</v>
      </c>
      <c r="F17" s="424" t="s">
        <v>581</v>
      </c>
      <c r="G17" s="356">
        <v>24.4072</v>
      </c>
      <c r="H17" s="355"/>
    </row>
    <row r="18" spans="1:8" x14ac:dyDescent="0.3">
      <c r="A18" s="7"/>
      <c r="B18" s="726"/>
      <c r="C18" s="424" t="s">
        <v>32</v>
      </c>
      <c r="D18" s="424" t="s">
        <v>478</v>
      </c>
      <c r="E18" s="424" t="s">
        <v>294</v>
      </c>
      <c r="F18" s="424" t="s">
        <v>581</v>
      </c>
      <c r="G18" s="356">
        <v>24.4072</v>
      </c>
      <c r="H18" s="355"/>
    </row>
    <row r="19" spans="1:8" x14ac:dyDescent="0.3">
      <c r="A19" s="7"/>
      <c r="B19" s="726"/>
      <c r="C19" s="424" t="s">
        <v>33</v>
      </c>
      <c r="D19" s="424" t="s">
        <v>348</v>
      </c>
      <c r="E19" s="424" t="s">
        <v>290</v>
      </c>
      <c r="F19" s="424" t="s">
        <v>1</v>
      </c>
      <c r="G19" s="356">
        <v>13.440300000000001</v>
      </c>
      <c r="H19" s="355"/>
    </row>
    <row r="20" spans="1:8" x14ac:dyDescent="0.3">
      <c r="A20" s="7"/>
      <c r="B20" s="726"/>
      <c r="C20" s="424" t="s">
        <v>33</v>
      </c>
      <c r="D20" s="424" t="s">
        <v>348</v>
      </c>
      <c r="E20" s="424" t="s">
        <v>468</v>
      </c>
      <c r="F20" s="424" t="s">
        <v>1</v>
      </c>
      <c r="G20" s="356">
        <v>13.440300000000001</v>
      </c>
      <c r="H20" s="355"/>
    </row>
    <row r="21" spans="1:8" x14ac:dyDescent="0.3">
      <c r="A21" s="7"/>
      <c r="B21" s="726"/>
      <c r="C21" s="424" t="s">
        <v>33</v>
      </c>
      <c r="D21" s="424" t="s">
        <v>348</v>
      </c>
      <c r="E21" s="424" t="s">
        <v>290</v>
      </c>
      <c r="F21" s="424" t="s">
        <v>583</v>
      </c>
      <c r="G21" s="356">
        <v>3.1859000000000002</v>
      </c>
      <c r="H21" s="355"/>
    </row>
    <row r="22" spans="1:8" x14ac:dyDescent="0.3">
      <c r="A22" s="7"/>
      <c r="B22" s="726"/>
      <c r="C22" s="424" t="s">
        <v>33</v>
      </c>
      <c r="D22" s="424" t="s">
        <v>348</v>
      </c>
      <c r="E22" s="424" t="s">
        <v>468</v>
      </c>
      <c r="F22" s="424" t="s">
        <v>583</v>
      </c>
      <c r="G22" s="356">
        <v>3.1859000000000002</v>
      </c>
      <c r="H22" s="355"/>
    </row>
    <row r="23" spans="1:8" x14ac:dyDescent="0.3">
      <c r="A23" s="7"/>
      <c r="B23" s="726"/>
      <c r="C23" s="424" t="s">
        <v>33</v>
      </c>
      <c r="D23" s="424" t="s">
        <v>348</v>
      </c>
      <c r="E23" s="424" t="s">
        <v>290</v>
      </c>
      <c r="F23" s="424" t="s">
        <v>581</v>
      </c>
      <c r="G23" s="356">
        <v>39.661700000000003</v>
      </c>
      <c r="H23" s="355"/>
    </row>
    <row r="24" spans="1:8" x14ac:dyDescent="0.3">
      <c r="A24" s="7"/>
      <c r="B24" s="727"/>
      <c r="C24" s="424" t="s">
        <v>33</v>
      </c>
      <c r="D24" s="424" t="s">
        <v>348</v>
      </c>
      <c r="E24" s="424" t="s">
        <v>468</v>
      </c>
      <c r="F24" s="424" t="s">
        <v>581</v>
      </c>
      <c r="G24" s="356">
        <v>39.661700000000003</v>
      </c>
      <c r="H24" s="355"/>
    </row>
    <row r="25" spans="1:8" x14ac:dyDescent="0.3">
      <c r="A25" s="7"/>
      <c r="B25" s="725" t="s">
        <v>404</v>
      </c>
      <c r="C25" s="424" t="s">
        <v>32</v>
      </c>
      <c r="D25" s="424" t="s">
        <v>477</v>
      </c>
      <c r="E25" s="424" t="s">
        <v>290</v>
      </c>
      <c r="F25" s="424" t="s">
        <v>1</v>
      </c>
      <c r="G25" s="345">
        <v>5.8318000000000002E-2</v>
      </c>
      <c r="H25" s="357"/>
    </row>
    <row r="26" spans="1:8" x14ac:dyDescent="0.3">
      <c r="A26" s="7"/>
      <c r="B26" s="726"/>
      <c r="C26" s="424" t="s">
        <v>32</v>
      </c>
      <c r="D26" s="424" t="s">
        <v>477</v>
      </c>
      <c r="E26" s="424" t="s">
        <v>293</v>
      </c>
      <c r="F26" s="424" t="s">
        <v>1</v>
      </c>
      <c r="G26" s="345">
        <v>5.8318000000000002E-2</v>
      </c>
      <c r="H26" s="357"/>
    </row>
    <row r="27" spans="1:8" x14ac:dyDescent="0.3">
      <c r="A27" s="7"/>
      <c r="B27" s="726"/>
      <c r="C27" s="424" t="s">
        <v>32</v>
      </c>
      <c r="D27" s="424" t="s">
        <v>477</v>
      </c>
      <c r="E27" s="424" t="s">
        <v>290</v>
      </c>
      <c r="F27" s="424" t="s">
        <v>583</v>
      </c>
      <c r="G27" s="345">
        <v>4.8539999999999998E-3</v>
      </c>
      <c r="H27" s="357"/>
    </row>
    <row r="28" spans="1:8" x14ac:dyDescent="0.3">
      <c r="A28" s="7"/>
      <c r="B28" s="726"/>
      <c r="C28" s="424" t="s">
        <v>32</v>
      </c>
      <c r="D28" s="424" t="s">
        <v>477</v>
      </c>
      <c r="E28" s="424" t="s">
        <v>293</v>
      </c>
      <c r="F28" s="424" t="s">
        <v>583</v>
      </c>
      <c r="G28" s="345">
        <v>4.8539999999999998E-3</v>
      </c>
      <c r="H28" s="357"/>
    </row>
    <row r="29" spans="1:8" x14ac:dyDescent="0.3">
      <c r="A29" s="7"/>
      <c r="B29" s="726"/>
      <c r="C29" s="424" t="s">
        <v>32</v>
      </c>
      <c r="D29" s="424" t="s">
        <v>477</v>
      </c>
      <c r="E29" s="424" t="s">
        <v>290</v>
      </c>
      <c r="F29" s="424" t="s">
        <v>581</v>
      </c>
      <c r="G29" s="345">
        <v>0</v>
      </c>
      <c r="H29" s="357"/>
    </row>
    <row r="30" spans="1:8" x14ac:dyDescent="0.3">
      <c r="A30" s="7"/>
      <c r="B30" s="726"/>
      <c r="C30" s="424" t="s">
        <v>32</v>
      </c>
      <c r="D30" s="424" t="s">
        <v>477</v>
      </c>
      <c r="E30" s="424" t="s">
        <v>293</v>
      </c>
      <c r="F30" s="424" t="s">
        <v>581</v>
      </c>
      <c r="G30" s="345">
        <v>0</v>
      </c>
      <c r="H30" s="357"/>
    </row>
    <row r="31" spans="1:8" x14ac:dyDescent="0.3">
      <c r="A31" s="7"/>
      <c r="B31" s="726"/>
      <c r="C31" s="424" t="s">
        <v>32</v>
      </c>
      <c r="D31" s="424" t="s">
        <v>478</v>
      </c>
      <c r="E31" s="424" t="s">
        <v>290</v>
      </c>
      <c r="F31" s="424" t="s">
        <v>1</v>
      </c>
      <c r="G31" s="345">
        <v>5.7903999999999997E-2</v>
      </c>
      <c r="H31" s="357"/>
    </row>
    <row r="32" spans="1:8" x14ac:dyDescent="0.3">
      <c r="A32" s="7"/>
      <c r="B32" s="726"/>
      <c r="C32" s="424" t="s">
        <v>32</v>
      </c>
      <c r="D32" s="424" t="s">
        <v>478</v>
      </c>
      <c r="E32" s="424" t="s">
        <v>294</v>
      </c>
      <c r="F32" s="424" t="s">
        <v>1</v>
      </c>
      <c r="G32" s="345">
        <v>5.7903999999999997E-2</v>
      </c>
      <c r="H32" s="357"/>
    </row>
    <row r="33" spans="1:8" x14ac:dyDescent="0.3">
      <c r="A33" s="7"/>
      <c r="B33" s="726"/>
      <c r="C33" s="424" t="s">
        <v>32</v>
      </c>
      <c r="D33" s="424" t="s">
        <v>478</v>
      </c>
      <c r="E33" s="424" t="s">
        <v>290</v>
      </c>
      <c r="F33" s="424" t="s">
        <v>583</v>
      </c>
      <c r="G33" s="345">
        <v>4.7860000000000003E-3</v>
      </c>
      <c r="H33" s="357"/>
    </row>
    <row r="34" spans="1:8" x14ac:dyDescent="0.3">
      <c r="A34" s="7"/>
      <c r="B34" s="726"/>
      <c r="C34" s="424" t="s">
        <v>32</v>
      </c>
      <c r="D34" s="424" t="s">
        <v>478</v>
      </c>
      <c r="E34" s="424" t="s">
        <v>294</v>
      </c>
      <c r="F34" s="424" t="s">
        <v>583</v>
      </c>
      <c r="G34" s="345">
        <v>4.7860000000000003E-3</v>
      </c>
      <c r="H34" s="357"/>
    </row>
    <row r="35" spans="1:8" x14ac:dyDescent="0.3">
      <c r="A35" s="7"/>
      <c r="B35" s="726"/>
      <c r="C35" s="424" t="s">
        <v>32</v>
      </c>
      <c r="D35" s="424" t="s">
        <v>478</v>
      </c>
      <c r="E35" s="424" t="s">
        <v>290</v>
      </c>
      <c r="F35" s="424" t="s">
        <v>581</v>
      </c>
      <c r="G35" s="345">
        <v>0</v>
      </c>
      <c r="H35" s="357"/>
    </row>
    <row r="36" spans="1:8" x14ac:dyDescent="0.3">
      <c r="A36" s="7"/>
      <c r="B36" s="726"/>
      <c r="C36" s="424" t="s">
        <v>32</v>
      </c>
      <c r="D36" s="424" t="s">
        <v>478</v>
      </c>
      <c r="E36" s="424" t="s">
        <v>294</v>
      </c>
      <c r="F36" s="424" t="s">
        <v>581</v>
      </c>
      <c r="G36" s="345">
        <v>0</v>
      </c>
      <c r="H36" s="357"/>
    </row>
    <row r="37" spans="1:8" x14ac:dyDescent="0.3">
      <c r="A37" s="7"/>
      <c r="B37" s="726"/>
      <c r="C37" s="424" t="s">
        <v>33</v>
      </c>
      <c r="D37" s="424" t="s">
        <v>348</v>
      </c>
      <c r="E37" s="424" t="s">
        <v>290</v>
      </c>
      <c r="F37" s="424" t="s">
        <v>1</v>
      </c>
      <c r="G37" s="345">
        <v>5.7526000000000001E-2</v>
      </c>
      <c r="H37" s="357"/>
    </row>
    <row r="38" spans="1:8" x14ac:dyDescent="0.3">
      <c r="A38" s="7"/>
      <c r="B38" s="726"/>
      <c r="C38" s="424" t="s">
        <v>33</v>
      </c>
      <c r="D38" s="424" t="s">
        <v>348</v>
      </c>
      <c r="E38" s="424" t="s">
        <v>468</v>
      </c>
      <c r="F38" s="424" t="s">
        <v>1</v>
      </c>
      <c r="G38" s="345">
        <v>5.7526000000000001E-2</v>
      </c>
      <c r="H38" s="357"/>
    </row>
    <row r="39" spans="1:8" x14ac:dyDescent="0.3">
      <c r="A39" s="7"/>
      <c r="B39" s="726"/>
      <c r="C39" s="424" t="s">
        <v>33</v>
      </c>
      <c r="D39" s="424" t="s">
        <v>348</v>
      </c>
      <c r="E39" s="424" t="s">
        <v>290</v>
      </c>
      <c r="F39" s="424" t="s">
        <v>583</v>
      </c>
      <c r="G39" s="345">
        <v>4.1349999999999998E-3</v>
      </c>
      <c r="H39" s="357"/>
    </row>
    <row r="40" spans="1:8" x14ac:dyDescent="0.3">
      <c r="A40" s="7"/>
      <c r="B40" s="726"/>
      <c r="C40" s="424" t="s">
        <v>33</v>
      </c>
      <c r="D40" s="424" t="s">
        <v>348</v>
      </c>
      <c r="E40" s="424" t="s">
        <v>468</v>
      </c>
      <c r="F40" s="424" t="s">
        <v>583</v>
      </c>
      <c r="G40" s="345">
        <v>4.1349999999999998E-3</v>
      </c>
      <c r="H40" s="357"/>
    </row>
    <row r="41" spans="1:8" x14ac:dyDescent="0.3">
      <c r="A41" s="7"/>
      <c r="B41" s="726"/>
      <c r="C41" s="424" t="s">
        <v>33</v>
      </c>
      <c r="D41" s="424" t="s">
        <v>348</v>
      </c>
      <c r="E41" s="424" t="s">
        <v>290</v>
      </c>
      <c r="F41" s="424" t="s">
        <v>581</v>
      </c>
      <c r="G41" s="345">
        <v>0</v>
      </c>
      <c r="H41" s="357"/>
    </row>
    <row r="42" spans="1:8" x14ac:dyDescent="0.3">
      <c r="A42" s="7"/>
      <c r="B42" s="727"/>
      <c r="C42" s="424" t="s">
        <v>33</v>
      </c>
      <c r="D42" s="424" t="s">
        <v>348</v>
      </c>
      <c r="E42" s="424" t="s">
        <v>468</v>
      </c>
      <c r="F42" s="424" t="s">
        <v>581</v>
      </c>
      <c r="G42" s="345">
        <v>0</v>
      </c>
      <c r="H42" s="357"/>
    </row>
    <row r="43" spans="1:8" s="7" customFormat="1" x14ac:dyDescent="0.3">
      <c r="H43" s="206"/>
    </row>
    <row r="44" spans="1:8" s="7" customFormat="1" x14ac:dyDescent="0.3">
      <c r="H44" s="206"/>
    </row>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4"/>
  <sheetViews>
    <sheetView workbookViewId="0"/>
  </sheetViews>
  <sheetFormatPr defaultColWidth="0" defaultRowHeight="12.4" zeroHeight="1" x14ac:dyDescent="0.3"/>
  <cols>
    <col min="1" max="1" width="9" customWidth="1"/>
    <col min="2" max="2" width="13.46875" customWidth="1"/>
    <col min="3" max="3" width="31.76171875" customWidth="1"/>
    <col min="4" max="4" width="31.76171875" bestFit="1" customWidth="1"/>
    <col min="5" max="6" width="9" customWidth="1"/>
    <col min="7" max="32" width="0" hidden="1" customWidth="1"/>
    <col min="33" max="16384" width="9" hidden="1"/>
  </cols>
  <sheetData>
    <row r="1" spans="1:6" s="91" customFormat="1" ht="12.4" customHeight="1" x14ac:dyDescent="0.35"/>
    <row r="2" spans="1:6" s="91" customFormat="1" ht="18.399999999999999" customHeight="1" x14ac:dyDescent="0.45">
      <c r="B2" s="5" t="s">
        <v>469</v>
      </c>
      <c r="C2" s="5"/>
      <c r="D2" s="5"/>
    </row>
    <row r="3" spans="1:6" s="115" customFormat="1" ht="64.5" customHeight="1" x14ac:dyDescent="0.3">
      <c r="B3" s="638" t="s">
        <v>573</v>
      </c>
      <c r="C3" s="638"/>
      <c r="D3" s="638"/>
      <c r="E3" s="638"/>
      <c r="F3" s="638"/>
    </row>
    <row r="4" spans="1:6" s="113" customFormat="1" ht="12.4" customHeight="1" x14ac:dyDescent="0.3"/>
    <row r="5" spans="1:6" s="7" customFormat="1" ht="13.15" customHeight="1" x14ac:dyDescent="0.3"/>
    <row r="6" spans="1:6" x14ac:dyDescent="0.3">
      <c r="A6" s="7"/>
      <c r="B6" s="77" t="s">
        <v>41</v>
      </c>
      <c r="C6" s="77" t="s">
        <v>334</v>
      </c>
      <c r="D6" s="77" t="s">
        <v>467</v>
      </c>
      <c r="E6" s="25" t="s">
        <v>388</v>
      </c>
      <c r="F6" s="7"/>
    </row>
    <row r="7" spans="1:6" x14ac:dyDescent="0.3">
      <c r="A7" s="7"/>
      <c r="B7" s="26" t="s">
        <v>32</v>
      </c>
      <c r="C7" s="26" t="s">
        <v>477</v>
      </c>
      <c r="D7" s="26" t="s">
        <v>290</v>
      </c>
      <c r="E7" s="345">
        <v>1.9368E-2</v>
      </c>
      <c r="F7" s="7"/>
    </row>
    <row r="8" spans="1:6" x14ac:dyDescent="0.3">
      <c r="A8" s="7"/>
      <c r="B8" s="26" t="s">
        <v>32</v>
      </c>
      <c r="C8" s="26" t="s">
        <v>477</v>
      </c>
      <c r="D8" s="26" t="s">
        <v>293</v>
      </c>
      <c r="E8" s="345">
        <v>1.9368E-2</v>
      </c>
      <c r="F8" s="7"/>
    </row>
    <row r="9" spans="1:6" x14ac:dyDescent="0.3">
      <c r="A9" s="7"/>
      <c r="B9" s="26" t="s">
        <v>32</v>
      </c>
      <c r="C9" s="26" t="s">
        <v>478</v>
      </c>
      <c r="D9" s="26" t="s">
        <v>290</v>
      </c>
      <c r="E9" s="345">
        <v>1.9368E-2</v>
      </c>
      <c r="F9" s="7"/>
    </row>
    <row r="10" spans="1:6" x14ac:dyDescent="0.3">
      <c r="A10" s="7"/>
      <c r="B10" s="26" t="s">
        <v>32</v>
      </c>
      <c r="C10" s="26" t="s">
        <v>478</v>
      </c>
      <c r="D10" s="26" t="s">
        <v>294</v>
      </c>
      <c r="E10" s="345">
        <v>1.9368E-2</v>
      </c>
      <c r="F10" s="7"/>
    </row>
    <row r="11" spans="1:6" x14ac:dyDescent="0.3">
      <c r="A11" s="7"/>
      <c r="B11" s="26" t="s">
        <v>33</v>
      </c>
      <c r="C11" s="26" t="s">
        <v>348</v>
      </c>
      <c r="D11" s="26" t="s">
        <v>290</v>
      </c>
      <c r="E11" s="345">
        <v>1.9368E-2</v>
      </c>
      <c r="F11" s="7"/>
    </row>
    <row r="12" spans="1:6" x14ac:dyDescent="0.3">
      <c r="A12" s="7"/>
      <c r="B12" s="26" t="s">
        <v>33</v>
      </c>
      <c r="C12" s="26" t="s">
        <v>348</v>
      </c>
      <c r="D12" s="26" t="s">
        <v>468</v>
      </c>
      <c r="E12" s="345">
        <v>1.9368E-2</v>
      </c>
      <c r="F12" s="7"/>
    </row>
    <row r="13" spans="1:6" s="7" customFormat="1" x14ac:dyDescent="0.3"/>
    <row r="14" spans="1:6" s="7" customFormat="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5"/>
  <sheetViews>
    <sheetView workbookViewId="0"/>
  </sheetViews>
  <sheetFormatPr defaultColWidth="0" defaultRowHeight="12.4" zeroHeight="1" x14ac:dyDescent="0.3"/>
  <cols>
    <col min="1" max="1" width="9" customWidth="1"/>
    <col min="2" max="2" width="13.46875" customWidth="1"/>
    <col min="3" max="3" width="31.76171875" customWidth="1"/>
    <col min="4" max="4" width="33.1171875" customWidth="1"/>
    <col min="5" max="7" width="9" customWidth="1"/>
    <col min="8" max="32" width="0" hidden="1" customWidth="1"/>
    <col min="33" max="16384" width="9" hidden="1"/>
  </cols>
  <sheetData>
    <row r="1" spans="1:24" s="91" customFormat="1" ht="12.4" customHeight="1" x14ac:dyDescent="0.35"/>
    <row r="2" spans="1:24" s="91" customFormat="1" ht="18.399999999999999" customHeight="1" x14ac:dyDescent="0.45">
      <c r="B2" s="5" t="s">
        <v>465</v>
      </c>
      <c r="C2" s="5"/>
      <c r="D2" s="5"/>
      <c r="M2" s="5"/>
    </row>
    <row r="3" spans="1:24" s="113" customFormat="1" ht="57.75" customHeight="1" x14ac:dyDescent="0.3">
      <c r="B3" s="638" t="s">
        <v>466</v>
      </c>
      <c r="C3" s="638"/>
      <c r="D3" s="638"/>
      <c r="E3" s="638"/>
      <c r="F3" s="638"/>
      <c r="G3" s="115"/>
      <c r="H3" s="115"/>
      <c r="I3" s="115"/>
      <c r="J3" s="115"/>
      <c r="K3" s="115"/>
      <c r="L3" s="115"/>
      <c r="M3" s="115"/>
      <c r="N3" s="115"/>
      <c r="O3" s="115"/>
      <c r="P3" s="115"/>
      <c r="Q3" s="115"/>
      <c r="R3" s="115"/>
      <c r="S3" s="115"/>
      <c r="T3" s="115"/>
      <c r="U3" s="115"/>
      <c r="V3" s="115"/>
      <c r="W3" s="115"/>
      <c r="X3" s="115"/>
    </row>
    <row r="4" spans="1:24" s="113" customFormat="1" ht="12.4" customHeight="1" x14ac:dyDescent="0.3"/>
    <row r="5" spans="1:24" s="7" customFormat="1" x14ac:dyDescent="0.3"/>
    <row r="6" spans="1:24" s="7" customFormat="1" ht="13.15" customHeight="1" x14ac:dyDescent="0.3"/>
    <row r="7" spans="1:24" x14ac:dyDescent="0.3">
      <c r="A7" s="7"/>
      <c r="B7" s="77" t="s">
        <v>41</v>
      </c>
      <c r="C7" s="77" t="s">
        <v>334</v>
      </c>
      <c r="D7" s="77" t="s">
        <v>467</v>
      </c>
      <c r="E7" s="25" t="s">
        <v>402</v>
      </c>
      <c r="F7" s="7"/>
      <c r="G7" s="7"/>
    </row>
    <row r="8" spans="1:24" x14ac:dyDescent="0.3">
      <c r="A8" s="7"/>
      <c r="B8" s="26" t="s">
        <v>32</v>
      </c>
      <c r="C8" s="26" t="s">
        <v>477</v>
      </c>
      <c r="D8" s="26" t="s">
        <v>290</v>
      </c>
      <c r="E8" s="358">
        <v>1.4641E-2</v>
      </c>
      <c r="F8" s="7"/>
      <c r="G8" s="7"/>
    </row>
    <row r="9" spans="1:24" x14ac:dyDescent="0.3">
      <c r="A9" s="7"/>
      <c r="B9" s="26" t="s">
        <v>32</v>
      </c>
      <c r="C9" s="26" t="s">
        <v>477</v>
      </c>
      <c r="D9" s="26" t="s">
        <v>293</v>
      </c>
      <c r="E9" s="358">
        <v>1.4641E-2</v>
      </c>
      <c r="F9" s="7"/>
      <c r="G9" s="7"/>
    </row>
    <row r="10" spans="1:24" x14ac:dyDescent="0.3">
      <c r="A10" s="7"/>
      <c r="B10" s="26" t="s">
        <v>32</v>
      </c>
      <c r="C10" s="26" t="s">
        <v>478</v>
      </c>
      <c r="D10" s="26" t="s">
        <v>290</v>
      </c>
      <c r="E10" s="358">
        <v>1.4641E-2</v>
      </c>
      <c r="F10" s="7"/>
      <c r="G10" s="7"/>
    </row>
    <row r="11" spans="1:24" x14ac:dyDescent="0.3">
      <c r="A11" s="7"/>
      <c r="B11" s="26" t="s">
        <v>32</v>
      </c>
      <c r="C11" s="26" t="s">
        <v>478</v>
      </c>
      <c r="D11" s="26" t="s">
        <v>294</v>
      </c>
      <c r="E11" s="358">
        <v>1.4641E-2</v>
      </c>
      <c r="F11" s="7"/>
      <c r="G11" s="7"/>
    </row>
    <row r="12" spans="1:24" x14ac:dyDescent="0.3">
      <c r="A12" s="7"/>
      <c r="B12" s="26" t="s">
        <v>33</v>
      </c>
      <c r="C12" s="26" t="s">
        <v>348</v>
      </c>
      <c r="D12" s="26" t="s">
        <v>290</v>
      </c>
      <c r="E12" s="358">
        <v>1.4641E-2</v>
      </c>
      <c r="F12" s="7"/>
      <c r="G12" s="7"/>
    </row>
    <row r="13" spans="1:24" x14ac:dyDescent="0.3">
      <c r="A13" s="7"/>
      <c r="B13" s="26" t="s">
        <v>33</v>
      </c>
      <c r="C13" s="26" t="s">
        <v>348</v>
      </c>
      <c r="D13" s="26" t="s">
        <v>468</v>
      </c>
      <c r="E13" s="358">
        <v>1.4641E-2</v>
      </c>
      <c r="F13" s="7"/>
      <c r="G13" s="7"/>
    </row>
    <row r="14" spans="1:24" s="7" customFormat="1" x14ac:dyDescent="0.3"/>
    <row r="15" spans="1:24" s="7" customFormat="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120"/>
  <sheetViews>
    <sheetView zoomScaleNormal="100" workbookViewId="0"/>
  </sheetViews>
  <sheetFormatPr defaultColWidth="0" defaultRowHeight="12.4" zeroHeight="1" x14ac:dyDescent="0.3"/>
  <cols>
    <col min="1" max="1" width="8.3515625" style="277" customWidth="1"/>
    <col min="2" max="2" width="33.234375" style="278" customWidth="1"/>
    <col min="3" max="10" width="24.64453125" style="278" customWidth="1"/>
    <col min="11" max="11" width="18.3515625" style="278" customWidth="1"/>
    <col min="12" max="16384" width="8.1171875" style="278" hidden="1"/>
  </cols>
  <sheetData>
    <row r="1" spans="1:17" s="70" customFormat="1" ht="12.4" customHeight="1" x14ac:dyDescent="0.35">
      <c r="A1" s="254"/>
    </row>
    <row r="2" spans="1:17" s="70" customFormat="1" ht="18.399999999999999" customHeight="1" x14ac:dyDescent="0.45">
      <c r="A2" s="254"/>
      <c r="B2" s="27" t="s">
        <v>447</v>
      </c>
      <c r="C2" s="27"/>
      <c r="D2" s="27"/>
    </row>
    <row r="3" spans="1:17" s="70" customFormat="1" ht="35.450000000000003" customHeight="1" x14ac:dyDescent="0.35">
      <c r="A3" s="254"/>
      <c r="B3" s="463" t="s">
        <v>540</v>
      </c>
      <c r="C3" s="463"/>
      <c r="D3" s="463"/>
      <c r="E3" s="463"/>
      <c r="F3" s="463"/>
      <c r="G3" s="463"/>
      <c r="H3" s="463"/>
      <c r="I3" s="72"/>
      <c r="J3" s="72"/>
      <c r="K3" s="72"/>
      <c r="L3" s="72"/>
      <c r="M3" s="72"/>
      <c r="N3" s="72"/>
      <c r="O3" s="72"/>
      <c r="P3" s="72"/>
      <c r="Q3" s="72"/>
    </row>
    <row r="4" spans="1:17" s="332" customFormat="1" ht="19.899999999999999" customHeight="1" x14ac:dyDescent="0.3">
      <c r="A4" s="328"/>
      <c r="B4" s="329"/>
      <c r="C4" s="330"/>
      <c r="D4" s="330"/>
      <c r="E4" s="330"/>
      <c r="F4" s="331"/>
      <c r="G4" s="331"/>
      <c r="I4" s="333"/>
      <c r="J4" s="333"/>
      <c r="K4" s="333"/>
      <c r="L4" s="333"/>
      <c r="M4" s="333"/>
      <c r="N4" s="333"/>
      <c r="O4" s="333"/>
      <c r="P4" s="333"/>
      <c r="Q4" s="333"/>
    </row>
    <row r="5" spans="1:17" x14ac:dyDescent="0.3"/>
    <row r="6" spans="1:17" ht="17.25" customHeight="1" x14ac:dyDescent="0.3">
      <c r="B6" s="334" t="s">
        <v>5</v>
      </c>
      <c r="C6" s="297" t="s">
        <v>14</v>
      </c>
      <c r="D6" s="279"/>
    </row>
    <row r="7" spans="1:17" x14ac:dyDescent="0.3"/>
    <row r="8" spans="1:17" x14ac:dyDescent="0.3"/>
    <row r="9" spans="1:17" x14ac:dyDescent="0.3">
      <c r="B9" s="413" t="s">
        <v>587</v>
      </c>
      <c r="C9" s="279"/>
    </row>
    <row r="10" spans="1:17" x14ac:dyDescent="0.3">
      <c r="B10" s="280"/>
      <c r="C10" s="279"/>
    </row>
    <row r="11" spans="1:17" s="277" customFormat="1" ht="13.5" customHeight="1" x14ac:dyDescent="0.3">
      <c r="B11" s="298"/>
      <c r="C11" s="299" t="s">
        <v>598</v>
      </c>
      <c r="D11" s="299" t="s">
        <v>599</v>
      </c>
      <c r="E11" s="299" t="s">
        <v>600</v>
      </c>
      <c r="F11" s="299" t="s">
        <v>601</v>
      </c>
      <c r="G11" s="299" t="s">
        <v>602</v>
      </c>
      <c r="H11" s="299" t="s">
        <v>603</v>
      </c>
      <c r="I11" s="299"/>
      <c r="J11" s="299"/>
    </row>
    <row r="12" spans="1:17" ht="30" customHeight="1" x14ac:dyDescent="0.3">
      <c r="B12" s="465" t="s">
        <v>45</v>
      </c>
      <c r="C12" s="466" t="s">
        <v>532</v>
      </c>
      <c r="D12" s="466"/>
      <c r="E12" s="466" t="s">
        <v>533</v>
      </c>
      <c r="F12" s="466"/>
      <c r="G12" s="467" t="s">
        <v>33</v>
      </c>
      <c r="H12" s="467"/>
      <c r="I12" s="464" t="s">
        <v>418</v>
      </c>
      <c r="J12" s="464"/>
      <c r="L12" s="281"/>
      <c r="M12" s="281"/>
      <c r="N12" s="281"/>
      <c r="O12" s="281"/>
      <c r="P12" s="277"/>
    </row>
    <row r="13" spans="1:17" ht="25.5" customHeight="1" x14ac:dyDescent="0.3">
      <c r="A13" s="282"/>
      <c r="B13" s="465"/>
      <c r="C13" s="283" t="s">
        <v>0</v>
      </c>
      <c r="D13" s="283" t="s">
        <v>293</v>
      </c>
      <c r="E13" s="283" t="s">
        <v>0</v>
      </c>
      <c r="F13" s="283" t="s">
        <v>294</v>
      </c>
      <c r="G13" s="284" t="s">
        <v>0</v>
      </c>
      <c r="H13" s="326" t="s">
        <v>468</v>
      </c>
      <c r="I13" s="346" t="s">
        <v>0</v>
      </c>
      <c r="J13" s="346" t="s">
        <v>549</v>
      </c>
      <c r="L13" s="281"/>
      <c r="M13" s="285"/>
      <c r="N13" s="281"/>
      <c r="O13" s="285"/>
      <c r="P13" s="277"/>
    </row>
    <row r="14" spans="1:17" ht="15" customHeight="1" x14ac:dyDescent="0.3">
      <c r="B14" s="294" t="s">
        <v>322</v>
      </c>
      <c r="C14" s="305">
        <f t="shared" ref="C14:H27" ca="1" si="0">ROUND(INDEX(INDIRECT(C$11&amp;"!$G$15:$Z$194"),MATCH("Total_"&amp;$B14,INDIRECT(C$11&amp;"!$C$15:$C$194"),0),MATCH($C$6,INDIRECT(C$11&amp;"!$G$12:$Z$12"),0)),2)</f>
        <v>84.76</v>
      </c>
      <c r="D14" s="305">
        <f t="shared" ca="1" si="0"/>
        <v>679.4</v>
      </c>
      <c r="E14" s="305">
        <f t="shared" ca="1" si="0"/>
        <v>85.06</v>
      </c>
      <c r="F14" s="305">
        <f t="shared" ca="1" si="0"/>
        <v>839.24</v>
      </c>
      <c r="G14" s="305">
        <f t="shared" ca="1" si="0"/>
        <v>90.81</v>
      </c>
      <c r="H14" s="305">
        <f t="shared" ca="1" si="0"/>
        <v>552.91999999999996</v>
      </c>
      <c r="I14" s="347">
        <f ca="1">IFERROR(C14+G14,"-")</f>
        <v>175.57</v>
      </c>
      <c r="J14" s="347">
        <f ca="1">IFERROR(D14+H14,"-")</f>
        <v>1232.32</v>
      </c>
      <c r="L14" s="286"/>
      <c r="M14" s="286"/>
      <c r="N14" s="286"/>
      <c r="O14" s="286"/>
      <c r="P14" s="277"/>
    </row>
    <row r="15" spans="1:17" ht="15" customHeight="1" x14ac:dyDescent="0.3">
      <c r="B15" s="294" t="s">
        <v>321</v>
      </c>
      <c r="C15" s="305">
        <f t="shared" ca="1" si="0"/>
        <v>91.98</v>
      </c>
      <c r="D15" s="305">
        <f t="shared" ca="1" si="0"/>
        <v>688.59</v>
      </c>
      <c r="E15" s="305">
        <f t="shared" ca="1" si="0"/>
        <v>92.27</v>
      </c>
      <c r="F15" s="305">
        <f t="shared" ca="1" si="0"/>
        <v>853.4</v>
      </c>
      <c r="G15" s="305">
        <f t="shared" ca="1" si="0"/>
        <v>90.81</v>
      </c>
      <c r="H15" s="305">
        <f t="shared" ca="1" si="0"/>
        <v>542.79</v>
      </c>
      <c r="I15" s="347">
        <f t="shared" ref="I15:I27" ca="1" si="1">IFERROR(C15+G15,"-")</f>
        <v>182.79000000000002</v>
      </c>
      <c r="J15" s="347">
        <f t="shared" ref="J15:J27" ca="1" si="2">IFERROR(D15+H15,"-")</f>
        <v>1231.3800000000001</v>
      </c>
      <c r="L15" s="286"/>
      <c r="M15" s="286"/>
      <c r="N15" s="286"/>
      <c r="O15" s="286"/>
      <c r="P15" s="277"/>
    </row>
    <row r="16" spans="1:17" ht="15" customHeight="1" x14ac:dyDescent="0.3">
      <c r="B16" s="294" t="s">
        <v>327</v>
      </c>
      <c r="C16" s="305">
        <f t="shared" ca="1" si="0"/>
        <v>93.25</v>
      </c>
      <c r="D16" s="305">
        <f t="shared" ca="1" si="0"/>
        <v>685.99</v>
      </c>
      <c r="E16" s="305">
        <f t="shared" ca="1" si="0"/>
        <v>93.55</v>
      </c>
      <c r="F16" s="305">
        <f t="shared" ca="1" si="0"/>
        <v>851.34</v>
      </c>
      <c r="G16" s="305">
        <f t="shared" ca="1" si="0"/>
        <v>90.81</v>
      </c>
      <c r="H16" s="305">
        <f t="shared" ca="1" si="0"/>
        <v>545.98</v>
      </c>
      <c r="I16" s="347">
        <f t="shared" ca="1" si="1"/>
        <v>184.06</v>
      </c>
      <c r="J16" s="347">
        <f t="shared" ca="1" si="2"/>
        <v>1231.97</v>
      </c>
      <c r="L16" s="286"/>
      <c r="M16" s="286"/>
      <c r="N16" s="286"/>
      <c r="O16" s="286"/>
      <c r="P16" s="277"/>
    </row>
    <row r="17" spans="1:16" ht="15" customHeight="1" x14ac:dyDescent="0.3">
      <c r="B17" s="294" t="s">
        <v>329</v>
      </c>
      <c r="C17" s="305">
        <f t="shared" ca="1" si="0"/>
        <v>95.23</v>
      </c>
      <c r="D17" s="305">
        <f t="shared" ca="1" si="0"/>
        <v>710.34</v>
      </c>
      <c r="E17" s="305">
        <f t="shared" ca="1" si="0"/>
        <v>95.53</v>
      </c>
      <c r="F17" s="305">
        <f t="shared" ca="1" si="0"/>
        <v>885.3</v>
      </c>
      <c r="G17" s="305">
        <f t="shared" ca="1" si="0"/>
        <v>90.81</v>
      </c>
      <c r="H17" s="305">
        <f t="shared" ca="1" si="0"/>
        <v>549.16999999999996</v>
      </c>
      <c r="I17" s="347">
        <f t="shared" ca="1" si="1"/>
        <v>186.04000000000002</v>
      </c>
      <c r="J17" s="347">
        <f t="shared" ca="1" si="2"/>
        <v>1259.51</v>
      </c>
      <c r="L17" s="286"/>
      <c r="M17" s="286"/>
      <c r="N17" s="286"/>
      <c r="O17" s="286"/>
      <c r="P17" s="277"/>
    </row>
    <row r="18" spans="1:16" ht="15" customHeight="1" x14ac:dyDescent="0.3">
      <c r="B18" s="294" t="s">
        <v>323</v>
      </c>
      <c r="C18" s="305">
        <f t="shared" ca="1" si="0"/>
        <v>83.82</v>
      </c>
      <c r="D18" s="305">
        <f t="shared" ca="1" si="0"/>
        <v>694.37</v>
      </c>
      <c r="E18" s="305">
        <f t="shared" ca="1" si="0"/>
        <v>84.12</v>
      </c>
      <c r="F18" s="305">
        <f t="shared" ca="1" si="0"/>
        <v>855.47</v>
      </c>
      <c r="G18" s="305">
        <f t="shared" ca="1" si="0"/>
        <v>90.81</v>
      </c>
      <c r="H18" s="305">
        <f t="shared" ca="1" si="0"/>
        <v>567.21</v>
      </c>
      <c r="I18" s="347">
        <f t="shared" ca="1" si="1"/>
        <v>174.63</v>
      </c>
      <c r="J18" s="347">
        <f t="shared" ca="1" si="2"/>
        <v>1261.58</v>
      </c>
      <c r="L18" s="286"/>
      <c r="M18" s="286"/>
      <c r="N18" s="286"/>
      <c r="O18" s="286"/>
      <c r="P18" s="277"/>
    </row>
    <row r="19" spans="1:16" ht="15" customHeight="1" x14ac:dyDescent="0.3">
      <c r="B19" s="294" t="s">
        <v>328</v>
      </c>
      <c r="C19" s="305">
        <f t="shared" ca="1" si="0"/>
        <v>86.44</v>
      </c>
      <c r="D19" s="305">
        <f t="shared" ca="1" si="0"/>
        <v>688.48</v>
      </c>
      <c r="E19" s="305">
        <f t="shared" ca="1" si="0"/>
        <v>86.74</v>
      </c>
      <c r="F19" s="305">
        <f t="shared" ca="1" si="0"/>
        <v>854.13</v>
      </c>
      <c r="G19" s="305">
        <f t="shared" ca="1" si="0"/>
        <v>90.81</v>
      </c>
      <c r="H19" s="305">
        <f t="shared" ca="1" si="0"/>
        <v>549.15</v>
      </c>
      <c r="I19" s="347">
        <f t="shared" ca="1" si="1"/>
        <v>177.25</v>
      </c>
      <c r="J19" s="347">
        <f t="shared" ca="1" si="2"/>
        <v>1237.6300000000001</v>
      </c>
      <c r="L19" s="286"/>
      <c r="M19" s="286"/>
      <c r="N19" s="286"/>
      <c r="O19" s="286"/>
      <c r="P19" s="277"/>
    </row>
    <row r="20" spans="1:16" ht="15" customHeight="1" x14ac:dyDescent="0.3">
      <c r="B20" s="294" t="s">
        <v>319</v>
      </c>
      <c r="C20" s="305">
        <f t="shared" ca="1" si="0"/>
        <v>81.69</v>
      </c>
      <c r="D20" s="305">
        <f t="shared" ca="1" si="0"/>
        <v>731.1</v>
      </c>
      <c r="E20" s="305">
        <f t="shared" ca="1" si="0"/>
        <v>81.99</v>
      </c>
      <c r="F20" s="305">
        <f t="shared" ca="1" si="0"/>
        <v>903.97</v>
      </c>
      <c r="G20" s="305">
        <f t="shared" ca="1" si="0"/>
        <v>90.81</v>
      </c>
      <c r="H20" s="305">
        <f t="shared" ca="1" si="0"/>
        <v>555.45000000000005</v>
      </c>
      <c r="I20" s="347">
        <f t="shared" ca="1" si="1"/>
        <v>172.5</v>
      </c>
      <c r="J20" s="347">
        <f t="shared" ca="1" si="2"/>
        <v>1286.5500000000002</v>
      </c>
      <c r="L20" s="286"/>
      <c r="M20" s="286"/>
      <c r="N20" s="286"/>
      <c r="O20" s="286"/>
      <c r="P20" s="277"/>
    </row>
    <row r="21" spans="1:16" ht="15" customHeight="1" x14ac:dyDescent="0.3">
      <c r="B21" s="294" t="s">
        <v>318</v>
      </c>
      <c r="C21" s="305">
        <f t="shared" ca="1" si="0"/>
        <v>81.02</v>
      </c>
      <c r="D21" s="305">
        <f t="shared" ca="1" si="0"/>
        <v>694.31</v>
      </c>
      <c r="E21" s="305">
        <f t="shared" ca="1" si="0"/>
        <v>81.319999999999993</v>
      </c>
      <c r="F21" s="305">
        <f t="shared" ca="1" si="0"/>
        <v>850.87</v>
      </c>
      <c r="G21" s="305">
        <f t="shared" ca="1" si="0"/>
        <v>90.81</v>
      </c>
      <c r="H21" s="305">
        <f t="shared" ca="1" si="0"/>
        <v>569.35</v>
      </c>
      <c r="I21" s="347">
        <f t="shared" ca="1" si="1"/>
        <v>171.82999999999998</v>
      </c>
      <c r="J21" s="347">
        <f t="shared" ca="1" si="2"/>
        <v>1263.6599999999999</v>
      </c>
      <c r="L21" s="286"/>
      <c r="M21" s="286"/>
      <c r="N21" s="286"/>
      <c r="O21" s="286"/>
      <c r="P21" s="277"/>
    </row>
    <row r="22" spans="1:16" ht="15" customHeight="1" x14ac:dyDescent="0.3">
      <c r="B22" s="294" t="s">
        <v>324</v>
      </c>
      <c r="C22" s="305">
        <f t="shared" ca="1" si="0"/>
        <v>83.56</v>
      </c>
      <c r="D22" s="305">
        <f t="shared" ca="1" si="0"/>
        <v>720.02</v>
      </c>
      <c r="E22" s="305">
        <f t="shared" ca="1" si="0"/>
        <v>83.86</v>
      </c>
      <c r="F22" s="305">
        <f t="shared" ca="1" si="0"/>
        <v>881.03</v>
      </c>
      <c r="G22" s="305">
        <f t="shared" ca="1" si="0"/>
        <v>90.81</v>
      </c>
      <c r="H22" s="305">
        <f t="shared" ca="1" si="0"/>
        <v>554.02</v>
      </c>
      <c r="I22" s="347">
        <f t="shared" ca="1" si="1"/>
        <v>174.37</v>
      </c>
      <c r="J22" s="347">
        <f t="shared" ca="1" si="2"/>
        <v>1274.04</v>
      </c>
      <c r="L22" s="286"/>
      <c r="M22" s="286"/>
      <c r="N22" s="286"/>
      <c r="O22" s="286"/>
      <c r="P22" s="277"/>
    </row>
    <row r="23" spans="1:16" ht="15" customHeight="1" x14ac:dyDescent="0.3">
      <c r="B23" s="294" t="s">
        <v>315</v>
      </c>
      <c r="C23" s="305">
        <f t="shared" ca="1" si="0"/>
        <v>83.49</v>
      </c>
      <c r="D23" s="305">
        <f t="shared" ca="1" si="0"/>
        <v>699.68</v>
      </c>
      <c r="E23" s="305">
        <f t="shared" ca="1" si="0"/>
        <v>83.78</v>
      </c>
      <c r="F23" s="305">
        <f t="shared" ca="1" si="0"/>
        <v>855.86</v>
      </c>
      <c r="G23" s="305">
        <f t="shared" ca="1" si="0"/>
        <v>90.81</v>
      </c>
      <c r="H23" s="305">
        <f t="shared" ca="1" si="0"/>
        <v>554.34</v>
      </c>
      <c r="I23" s="347">
        <f t="shared" ca="1" si="1"/>
        <v>174.3</v>
      </c>
      <c r="J23" s="347">
        <f t="shared" ca="1" si="2"/>
        <v>1254.02</v>
      </c>
      <c r="L23" s="286"/>
      <c r="M23" s="286"/>
      <c r="N23" s="286"/>
      <c r="O23" s="286"/>
      <c r="P23" s="277"/>
    </row>
    <row r="24" spans="1:16" ht="15" customHeight="1" x14ac:dyDescent="0.3">
      <c r="B24" s="294" t="s">
        <v>317</v>
      </c>
      <c r="C24" s="305">
        <f t="shared" ca="1" si="0"/>
        <v>82.63</v>
      </c>
      <c r="D24" s="305">
        <f t="shared" ca="1" si="0"/>
        <v>682.46</v>
      </c>
      <c r="E24" s="305">
        <f t="shared" ca="1" si="0"/>
        <v>82.92</v>
      </c>
      <c r="F24" s="305">
        <f t="shared" ca="1" si="0"/>
        <v>845.57</v>
      </c>
      <c r="G24" s="305">
        <f t="shared" ca="1" si="0"/>
        <v>90.81</v>
      </c>
      <c r="H24" s="305">
        <f t="shared" ca="1" si="0"/>
        <v>546.52</v>
      </c>
      <c r="I24" s="347">
        <f t="shared" ca="1" si="1"/>
        <v>173.44</v>
      </c>
      <c r="J24" s="347">
        <f t="shared" ca="1" si="2"/>
        <v>1228.98</v>
      </c>
      <c r="L24" s="286"/>
      <c r="M24" s="286"/>
      <c r="N24" s="286"/>
      <c r="O24" s="286"/>
      <c r="P24" s="277"/>
    </row>
    <row r="25" spans="1:16" ht="15" customHeight="1" x14ac:dyDescent="0.3">
      <c r="B25" s="294" t="s">
        <v>320</v>
      </c>
      <c r="C25" s="305">
        <f t="shared" ca="1" si="0"/>
        <v>87.23</v>
      </c>
      <c r="D25" s="305">
        <f t="shared" ca="1" si="0"/>
        <v>695.18</v>
      </c>
      <c r="E25" s="305">
        <f t="shared" ca="1" si="0"/>
        <v>87.52</v>
      </c>
      <c r="F25" s="305">
        <f t="shared" ca="1" si="0"/>
        <v>862.52</v>
      </c>
      <c r="G25" s="305">
        <f t="shared" ca="1" si="0"/>
        <v>90.81</v>
      </c>
      <c r="H25" s="305">
        <f t="shared" ca="1" si="0"/>
        <v>553.32000000000005</v>
      </c>
      <c r="I25" s="347">
        <f t="shared" ca="1" si="1"/>
        <v>178.04000000000002</v>
      </c>
      <c r="J25" s="347">
        <f t="shared" ca="1" si="2"/>
        <v>1248.5</v>
      </c>
      <c r="L25" s="286"/>
      <c r="M25" s="286"/>
      <c r="N25" s="286"/>
      <c r="O25" s="286"/>
      <c r="P25" s="277"/>
    </row>
    <row r="26" spans="1:16" ht="15" customHeight="1" x14ac:dyDescent="0.3">
      <c r="B26" s="294" t="s">
        <v>326</v>
      </c>
      <c r="C26" s="305">
        <f t="shared" ca="1" si="0"/>
        <v>89.21</v>
      </c>
      <c r="D26" s="305">
        <f t="shared" ca="1" si="0"/>
        <v>727.14</v>
      </c>
      <c r="E26" s="305">
        <f t="shared" ca="1" si="0"/>
        <v>89.51</v>
      </c>
      <c r="F26" s="305">
        <f t="shared" ca="1" si="0"/>
        <v>896.6</v>
      </c>
      <c r="G26" s="305">
        <f t="shared" ca="1" si="0"/>
        <v>90.81</v>
      </c>
      <c r="H26" s="305">
        <f t="shared" ca="1" si="0"/>
        <v>570.47</v>
      </c>
      <c r="I26" s="347">
        <f t="shared" ca="1" si="1"/>
        <v>180.01999999999998</v>
      </c>
      <c r="J26" s="347">
        <f t="shared" ca="1" si="2"/>
        <v>1297.6100000000001</v>
      </c>
      <c r="L26" s="286"/>
      <c r="M26" s="286"/>
      <c r="N26" s="286"/>
      <c r="O26" s="286"/>
      <c r="P26" s="277"/>
    </row>
    <row r="27" spans="1:16" ht="15" customHeight="1" x14ac:dyDescent="0.3">
      <c r="B27" s="294" t="s">
        <v>325</v>
      </c>
      <c r="C27" s="305">
        <f t="shared" ca="1" si="0"/>
        <v>86.44</v>
      </c>
      <c r="D27" s="305">
        <f t="shared" ca="1" si="0"/>
        <v>711.76</v>
      </c>
      <c r="E27" s="305">
        <f t="shared" ca="1" si="0"/>
        <v>86.74</v>
      </c>
      <c r="F27" s="305">
        <f t="shared" ca="1" si="0"/>
        <v>881.75</v>
      </c>
      <c r="G27" s="305">
        <f t="shared" ca="1" si="0"/>
        <v>90.81</v>
      </c>
      <c r="H27" s="305">
        <f t="shared" ca="1" si="0"/>
        <v>567.87</v>
      </c>
      <c r="I27" s="347">
        <f t="shared" ca="1" si="1"/>
        <v>177.25</v>
      </c>
      <c r="J27" s="347">
        <f t="shared" ca="1" si="2"/>
        <v>1279.6300000000001</v>
      </c>
      <c r="L27" s="286"/>
      <c r="M27" s="286"/>
      <c r="N27" s="286"/>
      <c r="O27" s="286"/>
      <c r="P27" s="277"/>
    </row>
    <row r="28" spans="1:16" ht="15" customHeight="1" x14ac:dyDescent="0.3">
      <c r="A28" s="287"/>
      <c r="B28" s="296" t="s">
        <v>291</v>
      </c>
      <c r="C28" s="306">
        <f ca="1">IFERROR(AVERAGE(C14:C27),"-")</f>
        <v>86.482142857142861</v>
      </c>
      <c r="D28" s="306">
        <f t="shared" ref="D28:J28" ca="1" si="3">IFERROR(AVERAGE(D14:D27),"-")</f>
        <v>700.63</v>
      </c>
      <c r="E28" s="306">
        <f t="shared" ca="1" si="3"/>
        <v>86.779285714285706</v>
      </c>
      <c r="F28" s="306">
        <f t="shared" ca="1" si="3"/>
        <v>865.50357142857149</v>
      </c>
      <c r="G28" s="306">
        <f t="shared" ca="1" si="3"/>
        <v>90.809999999999974</v>
      </c>
      <c r="H28" s="306">
        <f t="shared" ca="1" si="3"/>
        <v>555.61142857142863</v>
      </c>
      <c r="I28" s="348">
        <f t="shared" ca="1" si="3"/>
        <v>177.29214285714286</v>
      </c>
      <c r="J28" s="348">
        <f t="shared" ca="1" si="3"/>
        <v>1256.2414285714287</v>
      </c>
      <c r="L28" s="286"/>
      <c r="M28" s="286"/>
      <c r="N28" s="286"/>
      <c r="O28" s="286"/>
      <c r="P28" s="277"/>
    </row>
    <row r="29" spans="1:16" ht="15" customHeight="1" x14ac:dyDescent="0.3">
      <c r="A29" s="287"/>
      <c r="B29" s="296" t="s">
        <v>450</v>
      </c>
      <c r="C29" s="306">
        <f ca="1">IFERROR(C28*1.05,"-")</f>
        <v>90.806250000000006</v>
      </c>
      <c r="D29" s="306">
        <f t="shared" ref="D29:J29" ca="1" si="4">IFERROR(D28*1.05,"-")</f>
        <v>735.66150000000005</v>
      </c>
      <c r="E29" s="306">
        <f t="shared" ca="1" si="4"/>
        <v>91.118249999999989</v>
      </c>
      <c r="F29" s="306">
        <f t="shared" ca="1" si="4"/>
        <v>908.77875000000006</v>
      </c>
      <c r="G29" s="306">
        <f t="shared" ca="1" si="4"/>
        <v>95.350499999999982</v>
      </c>
      <c r="H29" s="306">
        <f t="shared" ca="1" si="4"/>
        <v>583.39200000000005</v>
      </c>
      <c r="I29" s="348">
        <f t="shared" ca="1" si="4"/>
        <v>186.15675000000002</v>
      </c>
      <c r="J29" s="348">
        <f t="shared" ca="1" si="4"/>
        <v>1319.0535000000002</v>
      </c>
      <c r="L29" s="286"/>
      <c r="M29" s="286"/>
      <c r="N29" s="286"/>
      <c r="O29" s="286"/>
      <c r="P29" s="277"/>
    </row>
    <row r="30" spans="1:16" x14ac:dyDescent="0.3">
      <c r="L30" s="277"/>
      <c r="M30" s="277"/>
      <c r="N30" s="277"/>
      <c r="O30" s="277"/>
      <c r="P30" s="277"/>
    </row>
    <row r="31" spans="1:16" x14ac:dyDescent="0.3">
      <c r="B31" s="280" t="s">
        <v>1</v>
      </c>
      <c r="C31" s="279"/>
    </row>
    <row r="32" spans="1:16" s="277" customFormat="1" ht="13.5" customHeight="1" x14ac:dyDescent="0.3">
      <c r="B32" s="298"/>
      <c r="C32" s="299" t="s">
        <v>390</v>
      </c>
      <c r="D32" s="299" t="s">
        <v>509</v>
      </c>
      <c r="E32" s="299" t="s">
        <v>391</v>
      </c>
      <c r="F32" s="299" t="s">
        <v>510</v>
      </c>
      <c r="G32" s="299" t="s">
        <v>392</v>
      </c>
      <c r="H32" s="299" t="s">
        <v>511</v>
      </c>
      <c r="I32" s="299"/>
      <c r="J32" s="299"/>
    </row>
    <row r="33" spans="1:16" ht="30" customHeight="1" x14ac:dyDescent="0.3">
      <c r="B33" s="465" t="s">
        <v>45</v>
      </c>
      <c r="C33" s="466" t="s">
        <v>532</v>
      </c>
      <c r="D33" s="466"/>
      <c r="E33" s="466" t="s">
        <v>533</v>
      </c>
      <c r="F33" s="466"/>
      <c r="G33" s="467" t="s">
        <v>33</v>
      </c>
      <c r="H33" s="467"/>
      <c r="I33" s="464" t="s">
        <v>418</v>
      </c>
      <c r="J33" s="464"/>
      <c r="L33" s="281"/>
      <c r="M33" s="281"/>
      <c r="N33" s="281"/>
      <c r="O33" s="281"/>
      <c r="P33" s="277"/>
    </row>
    <row r="34" spans="1:16" ht="25.5" customHeight="1" x14ac:dyDescent="0.3">
      <c r="A34" s="282"/>
      <c r="B34" s="465"/>
      <c r="C34" s="283" t="s">
        <v>0</v>
      </c>
      <c r="D34" s="283" t="s">
        <v>293</v>
      </c>
      <c r="E34" s="283" t="s">
        <v>0</v>
      </c>
      <c r="F34" s="283" t="s">
        <v>294</v>
      </c>
      <c r="G34" s="284" t="s">
        <v>0</v>
      </c>
      <c r="H34" s="326" t="s">
        <v>468</v>
      </c>
      <c r="I34" s="346" t="s">
        <v>0</v>
      </c>
      <c r="J34" s="346" t="s">
        <v>549</v>
      </c>
      <c r="L34" s="281"/>
      <c r="M34" s="285"/>
      <c r="N34" s="281"/>
      <c r="O34" s="285"/>
      <c r="P34" s="277"/>
    </row>
    <row r="35" spans="1:16" ht="15" customHeight="1" x14ac:dyDescent="0.3">
      <c r="B35" s="294" t="s">
        <v>322</v>
      </c>
      <c r="C35" s="305">
        <f t="shared" ref="C35:H48" ca="1" si="5">ROUND(INDEX(INDIRECT(C$32&amp;"!$G$15:$Z$194"),MATCH("Total_"&amp;$B35,INDIRECT(C$32&amp;"!$C$15:$C$194"),0),MATCH($C$6,INDIRECT(C$32&amp;"!$G$12:$Z$12"),0)),2)</f>
        <v>100.71</v>
      </c>
      <c r="D35" s="305">
        <f t="shared" ca="1" si="5"/>
        <v>727.09</v>
      </c>
      <c r="E35" s="305">
        <f t="shared" ca="1" si="5"/>
        <v>101</v>
      </c>
      <c r="F35" s="305">
        <f t="shared" ca="1" si="5"/>
        <v>895.16</v>
      </c>
      <c r="G35" s="305">
        <f t="shared" ca="1" si="5"/>
        <v>107.01</v>
      </c>
      <c r="H35" s="305">
        <f t="shared" ca="1" si="5"/>
        <v>593.78</v>
      </c>
      <c r="I35" s="347">
        <f ca="1">IFERROR(C35+G35,"-")</f>
        <v>207.72</v>
      </c>
      <c r="J35" s="347">
        <f ca="1">IFERROR(D35+H35,"-")</f>
        <v>1320.87</v>
      </c>
      <c r="L35" s="286"/>
      <c r="M35" s="286"/>
      <c r="N35" s="286"/>
      <c r="O35" s="286"/>
      <c r="P35" s="277"/>
    </row>
    <row r="36" spans="1:16" ht="15" customHeight="1" x14ac:dyDescent="0.3">
      <c r="B36" s="294" t="s">
        <v>321</v>
      </c>
      <c r="C36" s="305">
        <f t="shared" ca="1" si="5"/>
        <v>108.32</v>
      </c>
      <c r="D36" s="305">
        <f t="shared" ca="1" si="5"/>
        <v>736.78</v>
      </c>
      <c r="E36" s="305">
        <f t="shared" ca="1" si="5"/>
        <v>108.6</v>
      </c>
      <c r="F36" s="305">
        <f t="shared" ca="1" si="5"/>
        <v>910.08</v>
      </c>
      <c r="G36" s="305">
        <f t="shared" ca="1" si="5"/>
        <v>107.01</v>
      </c>
      <c r="H36" s="305">
        <f t="shared" ca="1" si="5"/>
        <v>583.1</v>
      </c>
      <c r="I36" s="347">
        <f t="shared" ref="I36:I48" ca="1" si="6">IFERROR(C36+G36,"-")</f>
        <v>215.32999999999998</v>
      </c>
      <c r="J36" s="347">
        <f t="shared" ref="J36:J48" ca="1" si="7">IFERROR(D36+H36,"-")</f>
        <v>1319.88</v>
      </c>
      <c r="L36" s="286"/>
      <c r="M36" s="286"/>
      <c r="N36" s="286"/>
      <c r="O36" s="286"/>
      <c r="P36" s="277"/>
    </row>
    <row r="37" spans="1:16" ht="15" customHeight="1" x14ac:dyDescent="0.3">
      <c r="B37" s="294" t="s">
        <v>327</v>
      </c>
      <c r="C37" s="305">
        <f t="shared" ca="1" si="5"/>
        <v>109.66</v>
      </c>
      <c r="D37" s="305">
        <f t="shared" ca="1" si="5"/>
        <v>734.03</v>
      </c>
      <c r="E37" s="305">
        <f t="shared" ca="1" si="5"/>
        <v>109.94</v>
      </c>
      <c r="F37" s="305">
        <f t="shared" ca="1" si="5"/>
        <v>907.9</v>
      </c>
      <c r="G37" s="305">
        <f t="shared" ca="1" si="5"/>
        <v>107.01</v>
      </c>
      <c r="H37" s="305">
        <f t="shared" ca="1" si="5"/>
        <v>586.47</v>
      </c>
      <c r="I37" s="347">
        <f t="shared" ca="1" si="6"/>
        <v>216.67000000000002</v>
      </c>
      <c r="J37" s="347">
        <f t="shared" ca="1" si="7"/>
        <v>1320.5</v>
      </c>
      <c r="K37" s="288"/>
      <c r="L37" s="286"/>
      <c r="M37" s="286"/>
      <c r="N37" s="286"/>
      <c r="O37" s="286"/>
      <c r="P37" s="277"/>
    </row>
    <row r="38" spans="1:16" ht="15" customHeight="1" x14ac:dyDescent="0.3">
      <c r="B38" s="294" t="s">
        <v>329</v>
      </c>
      <c r="C38" s="305">
        <f t="shared" ca="1" si="5"/>
        <v>111.75</v>
      </c>
      <c r="D38" s="305">
        <f t="shared" ca="1" si="5"/>
        <v>759.7</v>
      </c>
      <c r="E38" s="305">
        <f t="shared" ca="1" si="5"/>
        <v>112.03</v>
      </c>
      <c r="F38" s="305">
        <f t="shared" ca="1" si="5"/>
        <v>943.69</v>
      </c>
      <c r="G38" s="305">
        <f t="shared" ca="1" si="5"/>
        <v>107.01</v>
      </c>
      <c r="H38" s="305">
        <f t="shared" ca="1" si="5"/>
        <v>589.83000000000004</v>
      </c>
      <c r="I38" s="347">
        <f t="shared" ca="1" si="6"/>
        <v>218.76</v>
      </c>
      <c r="J38" s="347">
        <f t="shared" ca="1" si="7"/>
        <v>1349.5300000000002</v>
      </c>
      <c r="L38" s="286"/>
      <c r="M38" s="286"/>
      <c r="N38" s="286"/>
      <c r="O38" s="286"/>
      <c r="P38" s="277"/>
    </row>
    <row r="39" spans="1:16" ht="15" customHeight="1" x14ac:dyDescent="0.3">
      <c r="B39" s="294" t="s">
        <v>323</v>
      </c>
      <c r="C39" s="305">
        <f t="shared" ca="1" si="5"/>
        <v>99.73</v>
      </c>
      <c r="D39" s="305">
        <f t="shared" ca="1" si="5"/>
        <v>742.86</v>
      </c>
      <c r="E39" s="305">
        <f t="shared" ca="1" si="5"/>
        <v>100.01</v>
      </c>
      <c r="F39" s="305">
        <f t="shared" ca="1" si="5"/>
        <v>912.24</v>
      </c>
      <c r="G39" s="305">
        <f t="shared" ca="1" si="5"/>
        <v>107.01</v>
      </c>
      <c r="H39" s="305">
        <f t="shared" ca="1" si="5"/>
        <v>608.84</v>
      </c>
      <c r="I39" s="347">
        <f t="shared" ca="1" si="6"/>
        <v>206.74</v>
      </c>
      <c r="J39" s="347">
        <f t="shared" ca="1" si="7"/>
        <v>1351.7</v>
      </c>
      <c r="L39" s="286"/>
      <c r="M39" s="286"/>
      <c r="N39" s="286"/>
      <c r="O39" s="286"/>
      <c r="P39" s="277"/>
    </row>
    <row r="40" spans="1:16" ht="15" customHeight="1" x14ac:dyDescent="0.3">
      <c r="B40" s="294" t="s">
        <v>328</v>
      </c>
      <c r="C40" s="305">
        <f t="shared" ca="1" si="5"/>
        <v>102.49</v>
      </c>
      <c r="D40" s="305">
        <f t="shared" ca="1" si="5"/>
        <v>736.65</v>
      </c>
      <c r="E40" s="305">
        <f t="shared" ca="1" si="5"/>
        <v>102.77</v>
      </c>
      <c r="F40" s="305">
        <f t="shared" ca="1" si="5"/>
        <v>910.84</v>
      </c>
      <c r="G40" s="305">
        <f t="shared" ca="1" si="5"/>
        <v>107.01</v>
      </c>
      <c r="H40" s="305">
        <f t="shared" ca="1" si="5"/>
        <v>589.80999999999995</v>
      </c>
      <c r="I40" s="347">
        <f t="shared" ca="1" si="6"/>
        <v>209.5</v>
      </c>
      <c r="J40" s="347">
        <f t="shared" ca="1" si="7"/>
        <v>1326.46</v>
      </c>
      <c r="L40" s="286"/>
      <c r="M40" s="286"/>
      <c r="N40" s="286"/>
      <c r="O40" s="286"/>
      <c r="P40" s="277"/>
    </row>
    <row r="41" spans="1:16" ht="15" customHeight="1" x14ac:dyDescent="0.3">
      <c r="B41" s="294" t="s">
        <v>319</v>
      </c>
      <c r="C41" s="305">
        <f t="shared" ca="1" si="5"/>
        <v>97.48</v>
      </c>
      <c r="D41" s="305">
        <f t="shared" ca="1" si="5"/>
        <v>781.57</v>
      </c>
      <c r="E41" s="305">
        <f t="shared" ca="1" si="5"/>
        <v>97.77</v>
      </c>
      <c r="F41" s="305">
        <f t="shared" ca="1" si="5"/>
        <v>963.35</v>
      </c>
      <c r="G41" s="305">
        <f t="shared" ca="1" si="5"/>
        <v>107.01</v>
      </c>
      <c r="H41" s="305">
        <f t="shared" ca="1" si="5"/>
        <v>596.45000000000005</v>
      </c>
      <c r="I41" s="347">
        <f t="shared" ca="1" si="6"/>
        <v>204.49</v>
      </c>
      <c r="J41" s="347">
        <f t="shared" ca="1" si="7"/>
        <v>1378.02</v>
      </c>
      <c r="L41" s="286"/>
      <c r="M41" s="286"/>
      <c r="N41" s="286"/>
      <c r="O41" s="286"/>
      <c r="P41" s="277"/>
    </row>
    <row r="42" spans="1:16" ht="15" customHeight="1" x14ac:dyDescent="0.3">
      <c r="B42" s="294" t="s">
        <v>318</v>
      </c>
      <c r="C42" s="305">
        <f t="shared" ca="1" si="5"/>
        <v>96.77</v>
      </c>
      <c r="D42" s="305">
        <f t="shared" ca="1" si="5"/>
        <v>742.8</v>
      </c>
      <c r="E42" s="305">
        <f t="shared" ca="1" si="5"/>
        <v>97.06</v>
      </c>
      <c r="F42" s="305">
        <f t="shared" ca="1" si="5"/>
        <v>907.4</v>
      </c>
      <c r="G42" s="305">
        <f t="shared" ca="1" si="5"/>
        <v>107.01</v>
      </c>
      <c r="H42" s="305">
        <f t="shared" ca="1" si="5"/>
        <v>611.1</v>
      </c>
      <c r="I42" s="347">
        <f t="shared" ca="1" si="6"/>
        <v>203.78</v>
      </c>
      <c r="J42" s="347">
        <f t="shared" ca="1" si="7"/>
        <v>1353.9</v>
      </c>
      <c r="L42" s="286"/>
      <c r="M42" s="286"/>
      <c r="N42" s="286"/>
      <c r="O42" s="286"/>
      <c r="P42" s="277"/>
    </row>
    <row r="43" spans="1:16" ht="15" customHeight="1" x14ac:dyDescent="0.3">
      <c r="B43" s="294" t="s">
        <v>324</v>
      </c>
      <c r="C43" s="305">
        <f t="shared" ca="1" si="5"/>
        <v>99.45</v>
      </c>
      <c r="D43" s="305">
        <f t="shared" ca="1" si="5"/>
        <v>769.9</v>
      </c>
      <c r="E43" s="305">
        <f t="shared" ca="1" si="5"/>
        <v>99.74</v>
      </c>
      <c r="F43" s="305">
        <f t="shared" ca="1" si="5"/>
        <v>939.18</v>
      </c>
      <c r="G43" s="305">
        <f t="shared" ca="1" si="5"/>
        <v>107.01</v>
      </c>
      <c r="H43" s="305">
        <f t="shared" ca="1" si="5"/>
        <v>594.94000000000005</v>
      </c>
      <c r="I43" s="347">
        <f t="shared" ca="1" si="6"/>
        <v>206.46</v>
      </c>
      <c r="J43" s="347">
        <f t="shared" ca="1" si="7"/>
        <v>1364.8400000000001</v>
      </c>
      <c r="L43" s="286"/>
      <c r="M43" s="286"/>
      <c r="N43" s="286"/>
      <c r="O43" s="286"/>
      <c r="P43" s="277"/>
    </row>
    <row r="44" spans="1:16" ht="15" customHeight="1" x14ac:dyDescent="0.3">
      <c r="B44" s="294" t="s">
        <v>315</v>
      </c>
      <c r="C44" s="305">
        <f t="shared" ca="1" si="5"/>
        <v>99.37</v>
      </c>
      <c r="D44" s="305">
        <f t="shared" ca="1" si="5"/>
        <v>748.46</v>
      </c>
      <c r="E44" s="305">
        <f t="shared" ca="1" si="5"/>
        <v>99.66</v>
      </c>
      <c r="F44" s="305">
        <f t="shared" ca="1" si="5"/>
        <v>912.66</v>
      </c>
      <c r="G44" s="305">
        <f t="shared" ca="1" si="5"/>
        <v>107.01</v>
      </c>
      <c r="H44" s="305">
        <f t="shared" ca="1" si="5"/>
        <v>595.28</v>
      </c>
      <c r="I44" s="347">
        <f t="shared" ca="1" si="6"/>
        <v>206.38</v>
      </c>
      <c r="J44" s="347">
        <f t="shared" ca="1" si="7"/>
        <v>1343.74</v>
      </c>
      <c r="L44" s="286"/>
      <c r="M44" s="286"/>
      <c r="N44" s="286"/>
      <c r="O44" s="286"/>
      <c r="P44" s="277"/>
    </row>
    <row r="45" spans="1:16" ht="15" customHeight="1" x14ac:dyDescent="0.3">
      <c r="B45" s="294" t="s">
        <v>317</v>
      </c>
      <c r="C45" s="305">
        <f t="shared" ca="1" si="5"/>
        <v>98.47</v>
      </c>
      <c r="D45" s="305">
        <f t="shared" ca="1" si="5"/>
        <v>730.31</v>
      </c>
      <c r="E45" s="305">
        <f t="shared" ca="1" si="5"/>
        <v>98.75</v>
      </c>
      <c r="F45" s="305">
        <f t="shared" ca="1" si="5"/>
        <v>901.82</v>
      </c>
      <c r="G45" s="305">
        <f t="shared" ca="1" si="5"/>
        <v>107.01</v>
      </c>
      <c r="H45" s="305">
        <f t="shared" ca="1" si="5"/>
        <v>587.03</v>
      </c>
      <c r="I45" s="347">
        <f t="shared" ca="1" si="6"/>
        <v>205.48000000000002</v>
      </c>
      <c r="J45" s="347">
        <f t="shared" ca="1" si="7"/>
        <v>1317.34</v>
      </c>
      <c r="L45" s="286"/>
      <c r="M45" s="286"/>
      <c r="N45" s="286"/>
      <c r="O45" s="286"/>
      <c r="P45" s="277"/>
    </row>
    <row r="46" spans="1:16" ht="15" customHeight="1" x14ac:dyDescent="0.3">
      <c r="B46" s="294" t="s">
        <v>320</v>
      </c>
      <c r="C46" s="305">
        <f t="shared" ca="1" si="5"/>
        <v>103.31</v>
      </c>
      <c r="D46" s="305">
        <f t="shared" ca="1" si="5"/>
        <v>743.71</v>
      </c>
      <c r="E46" s="305">
        <f t="shared" ca="1" si="5"/>
        <v>103.6</v>
      </c>
      <c r="F46" s="305">
        <f t="shared" ca="1" si="5"/>
        <v>919.68</v>
      </c>
      <c r="G46" s="305">
        <f t="shared" ca="1" si="5"/>
        <v>107.01</v>
      </c>
      <c r="H46" s="305">
        <f t="shared" ca="1" si="5"/>
        <v>594.20000000000005</v>
      </c>
      <c r="I46" s="347">
        <f t="shared" ca="1" si="6"/>
        <v>210.32</v>
      </c>
      <c r="J46" s="347">
        <f t="shared" ca="1" si="7"/>
        <v>1337.91</v>
      </c>
      <c r="L46" s="286"/>
      <c r="M46" s="286"/>
      <c r="N46" s="286"/>
      <c r="O46" s="286"/>
      <c r="P46" s="277"/>
    </row>
    <row r="47" spans="1:16" ht="15" customHeight="1" x14ac:dyDescent="0.3">
      <c r="B47" s="294" t="s">
        <v>326</v>
      </c>
      <c r="C47" s="305">
        <f t="shared" ca="1" si="5"/>
        <v>105.4</v>
      </c>
      <c r="D47" s="305">
        <f t="shared" ca="1" si="5"/>
        <v>777.41</v>
      </c>
      <c r="E47" s="305">
        <f t="shared" ca="1" si="5"/>
        <v>105.69</v>
      </c>
      <c r="F47" s="305">
        <f t="shared" ca="1" si="5"/>
        <v>955.59</v>
      </c>
      <c r="G47" s="305">
        <f t="shared" ca="1" si="5"/>
        <v>107.01</v>
      </c>
      <c r="H47" s="305">
        <f t="shared" ca="1" si="5"/>
        <v>612.28</v>
      </c>
      <c r="I47" s="347">
        <f t="shared" ca="1" si="6"/>
        <v>212.41000000000003</v>
      </c>
      <c r="J47" s="347">
        <f t="shared" ca="1" si="7"/>
        <v>1389.69</v>
      </c>
      <c r="L47" s="286"/>
      <c r="M47" s="286"/>
      <c r="N47" s="286"/>
      <c r="O47" s="286"/>
      <c r="P47" s="277"/>
    </row>
    <row r="48" spans="1:16" ht="15" customHeight="1" x14ac:dyDescent="0.3">
      <c r="B48" s="294" t="s">
        <v>325</v>
      </c>
      <c r="C48" s="305">
        <f t="shared" ca="1" si="5"/>
        <v>102.49</v>
      </c>
      <c r="D48" s="305">
        <f t="shared" ca="1" si="5"/>
        <v>761.19</v>
      </c>
      <c r="E48" s="305">
        <f t="shared" ca="1" si="5"/>
        <v>102.77</v>
      </c>
      <c r="F48" s="305">
        <f t="shared" ca="1" si="5"/>
        <v>939.94</v>
      </c>
      <c r="G48" s="305">
        <f t="shared" ca="1" si="5"/>
        <v>107.01</v>
      </c>
      <c r="H48" s="305">
        <f t="shared" ca="1" si="5"/>
        <v>609.54</v>
      </c>
      <c r="I48" s="347">
        <f t="shared" ca="1" si="6"/>
        <v>209.5</v>
      </c>
      <c r="J48" s="347">
        <f t="shared" ca="1" si="7"/>
        <v>1370.73</v>
      </c>
      <c r="L48" s="286"/>
      <c r="M48" s="286"/>
      <c r="N48" s="286"/>
      <c r="O48" s="286"/>
      <c r="P48" s="277"/>
    </row>
    <row r="49" spans="1:16" x14ac:dyDescent="0.3">
      <c r="B49" s="295" t="s">
        <v>291</v>
      </c>
      <c r="C49" s="306">
        <f ca="1">IFERROR(AVERAGE(C35:C48),"-")</f>
        <v>102.52857142857144</v>
      </c>
      <c r="D49" s="306">
        <f t="shared" ref="D49:J49" ca="1" si="8">IFERROR(AVERAGE(D35:D48),"-")</f>
        <v>749.46142857142866</v>
      </c>
      <c r="E49" s="306">
        <f t="shared" ca="1" si="8"/>
        <v>102.81357142857142</v>
      </c>
      <c r="F49" s="306">
        <f t="shared" ca="1" si="8"/>
        <v>922.82357142857143</v>
      </c>
      <c r="G49" s="306">
        <f t="shared" ca="1" si="8"/>
        <v>107.01</v>
      </c>
      <c r="H49" s="306">
        <f t="shared" ca="1" si="8"/>
        <v>596.61785714285725</v>
      </c>
      <c r="I49" s="348">
        <f t="shared" ca="1" si="8"/>
        <v>209.53857142857143</v>
      </c>
      <c r="J49" s="348">
        <f t="shared" ca="1" si="8"/>
        <v>1346.0792857142858</v>
      </c>
      <c r="L49" s="277"/>
      <c r="M49" s="277"/>
      <c r="N49" s="277"/>
      <c r="O49" s="277"/>
      <c r="P49" s="277"/>
    </row>
    <row r="50" spans="1:16" ht="15" customHeight="1" x14ac:dyDescent="0.3">
      <c r="A50" s="289"/>
      <c r="B50" s="295" t="s">
        <v>450</v>
      </c>
      <c r="C50" s="306">
        <f ca="1">IFERROR(C49*1.05,"-")</f>
        <v>107.65500000000002</v>
      </c>
      <c r="D50" s="306">
        <f t="shared" ref="D50:J50" ca="1" si="9">IFERROR(D49*1.05,"-")</f>
        <v>786.93450000000007</v>
      </c>
      <c r="E50" s="306">
        <f t="shared" ca="1" si="9"/>
        <v>107.95425</v>
      </c>
      <c r="F50" s="306">
        <f t="shared" ca="1" si="9"/>
        <v>968.96475000000009</v>
      </c>
      <c r="G50" s="306">
        <f t="shared" ca="1" si="9"/>
        <v>112.36050000000002</v>
      </c>
      <c r="H50" s="306">
        <f t="shared" ca="1" si="9"/>
        <v>626.44875000000013</v>
      </c>
      <c r="I50" s="348">
        <f t="shared" ca="1" si="9"/>
        <v>220.0155</v>
      </c>
      <c r="J50" s="348">
        <f t="shared" ca="1" si="9"/>
        <v>1413.3832500000001</v>
      </c>
      <c r="L50" s="286"/>
      <c r="M50" s="286"/>
      <c r="N50" s="286"/>
      <c r="O50" s="286"/>
      <c r="P50" s="277"/>
    </row>
    <row r="51" spans="1:16" ht="15" customHeight="1" x14ac:dyDescent="0.3">
      <c r="A51" s="289"/>
      <c r="B51" s="391"/>
      <c r="C51" s="418"/>
      <c r="D51" s="418"/>
      <c r="E51" s="418"/>
      <c r="F51" s="418"/>
      <c r="G51" s="418"/>
      <c r="H51" s="418"/>
      <c r="I51" s="419"/>
      <c r="J51" s="419"/>
      <c r="L51" s="286"/>
      <c r="M51" s="286"/>
      <c r="N51" s="286"/>
      <c r="O51" s="286"/>
      <c r="P51" s="277"/>
    </row>
    <row r="52" spans="1:16" x14ac:dyDescent="0.3">
      <c r="B52" s="280" t="s">
        <v>581</v>
      </c>
      <c r="C52" s="279"/>
    </row>
    <row r="53" spans="1:16" s="277" customFormat="1" ht="13.5" customHeight="1" x14ac:dyDescent="0.3">
      <c r="B53" s="298"/>
      <c r="C53" s="299" t="s">
        <v>590</v>
      </c>
      <c r="D53" s="299" t="s">
        <v>591</v>
      </c>
      <c r="E53" s="299" t="s">
        <v>592</v>
      </c>
      <c r="F53" s="299" t="s">
        <v>593</v>
      </c>
      <c r="G53" s="299" t="s">
        <v>594</v>
      </c>
      <c r="H53" s="299" t="s">
        <v>595</v>
      </c>
      <c r="I53" s="299"/>
      <c r="J53" s="299"/>
    </row>
    <row r="54" spans="1:16" ht="30" customHeight="1" x14ac:dyDescent="0.3">
      <c r="B54" s="459" t="s">
        <v>45</v>
      </c>
      <c r="C54" s="460" t="s">
        <v>532</v>
      </c>
      <c r="D54" s="460"/>
      <c r="E54" s="460" t="s">
        <v>533</v>
      </c>
      <c r="F54" s="460"/>
      <c r="G54" s="461" t="s">
        <v>33</v>
      </c>
      <c r="H54" s="461"/>
      <c r="I54" s="462" t="s">
        <v>418</v>
      </c>
      <c r="J54" s="462"/>
      <c r="L54" s="281"/>
      <c r="M54" s="281"/>
      <c r="N54" s="281"/>
      <c r="O54" s="281"/>
      <c r="P54" s="277"/>
    </row>
    <row r="55" spans="1:16" ht="25.5" customHeight="1" x14ac:dyDescent="0.3">
      <c r="A55" s="282"/>
      <c r="B55" s="459"/>
      <c r="C55" s="414" t="s">
        <v>0</v>
      </c>
      <c r="D55" s="414" t="s">
        <v>293</v>
      </c>
      <c r="E55" s="414" t="s">
        <v>0</v>
      </c>
      <c r="F55" s="414" t="s">
        <v>294</v>
      </c>
      <c r="G55" s="415" t="s">
        <v>0</v>
      </c>
      <c r="H55" s="415" t="s">
        <v>468</v>
      </c>
      <c r="I55" s="416" t="s">
        <v>0</v>
      </c>
      <c r="J55" s="416" t="s">
        <v>549</v>
      </c>
      <c r="L55" s="281"/>
      <c r="M55" s="285"/>
      <c r="N55" s="281"/>
      <c r="O55" s="285"/>
      <c r="P55" s="277"/>
    </row>
    <row r="56" spans="1:16" ht="15" customHeight="1" x14ac:dyDescent="0.3">
      <c r="B56" s="417" t="s">
        <v>322</v>
      </c>
      <c r="C56" s="305">
        <f ca="1">ROUND(INDEX(INDIRECT(C$53&amp;"!$G$15:$Z$194"),MATCH("Total_"&amp;$B56,INDIRECT(C$53&amp;"!$C$15:$C$194"),0),MATCH($C$6,INDIRECT(C$53&amp;"!$G$12:$Z$12"),0)),2)</f>
        <v>99.97</v>
      </c>
      <c r="D56" s="305">
        <f t="shared" ref="D56:H69" ca="1" si="10">ROUND(INDEX(INDIRECT(D$53&amp;"!$G$15:$Z$194"),MATCH("Total_"&amp;$B56,INDIRECT(D$53&amp;"!$C$15:$C$194"),0),MATCH($C$6,INDIRECT(D$53&amp;"!$G$12:$Z$12"),0)),2)</f>
        <v>684.59</v>
      </c>
      <c r="E56" s="305">
        <f t="shared" ca="1" si="10"/>
        <v>100.27</v>
      </c>
      <c r="F56" s="305">
        <f t="shared" ca="1" si="10"/>
        <v>843.72</v>
      </c>
      <c r="G56" s="305">
        <f t="shared" ca="1" si="10"/>
        <v>122.18</v>
      </c>
      <c r="H56" s="305">
        <f t="shared" ca="1" si="10"/>
        <v>577.46</v>
      </c>
      <c r="I56" s="347">
        <f ca="1">IFERROR(C56+G56,"-")</f>
        <v>222.15</v>
      </c>
      <c r="J56" s="347">
        <f ca="1">IFERROR(D56+H56,"-")</f>
        <v>1262.0500000000002</v>
      </c>
      <c r="L56" s="286"/>
      <c r="M56" s="286"/>
      <c r="N56" s="286"/>
      <c r="O56" s="286"/>
      <c r="P56" s="277"/>
    </row>
    <row r="57" spans="1:16" ht="15" customHeight="1" x14ac:dyDescent="0.3">
      <c r="B57" s="417" t="s">
        <v>321</v>
      </c>
      <c r="C57" s="305">
        <f t="shared" ref="C57:C69" ca="1" si="11">ROUND(INDEX(INDIRECT(C$53&amp;"!$G$15:$Z$194"),MATCH("Total_"&amp;$B57,INDIRECT(C$53&amp;"!$C$15:$C$194"),0),MATCH($C$6,INDIRECT(C$53&amp;"!$G$12:$Z$12"),0)),2)</f>
        <v>107.16</v>
      </c>
      <c r="D57" s="305">
        <f t="shared" ca="1" si="10"/>
        <v>693.74</v>
      </c>
      <c r="E57" s="305">
        <f t="shared" ca="1" si="10"/>
        <v>107.46</v>
      </c>
      <c r="F57" s="305">
        <f t="shared" ca="1" si="10"/>
        <v>857.81</v>
      </c>
      <c r="G57" s="305">
        <f t="shared" ca="1" si="10"/>
        <v>122.18</v>
      </c>
      <c r="H57" s="305">
        <f t="shared" ca="1" si="10"/>
        <v>567.37</v>
      </c>
      <c r="I57" s="347">
        <f t="shared" ref="I57:I69" ca="1" si="12">IFERROR(C57+G57,"-")</f>
        <v>229.34</v>
      </c>
      <c r="J57" s="347">
        <f t="shared" ref="J57:J69" ca="1" si="13">IFERROR(D57+H57,"-")</f>
        <v>1261.1100000000001</v>
      </c>
      <c r="L57" s="286"/>
      <c r="M57" s="286"/>
      <c r="N57" s="286"/>
      <c r="O57" s="286"/>
      <c r="P57" s="277"/>
    </row>
    <row r="58" spans="1:16" ht="15" customHeight="1" x14ac:dyDescent="0.3">
      <c r="B58" s="417" t="s">
        <v>327</v>
      </c>
      <c r="C58" s="305">
        <f t="shared" ca="1" si="11"/>
        <v>108.42</v>
      </c>
      <c r="D58" s="305">
        <f t="shared" ca="1" si="10"/>
        <v>691.15</v>
      </c>
      <c r="E58" s="305">
        <f t="shared" ca="1" si="10"/>
        <v>108.72</v>
      </c>
      <c r="F58" s="305">
        <f t="shared" ca="1" si="10"/>
        <v>855.75</v>
      </c>
      <c r="G58" s="305">
        <f t="shared" ca="1" si="10"/>
        <v>122.18</v>
      </c>
      <c r="H58" s="305">
        <f t="shared" ca="1" si="10"/>
        <v>570.54999999999995</v>
      </c>
      <c r="I58" s="347">
        <f t="shared" ca="1" si="12"/>
        <v>230.60000000000002</v>
      </c>
      <c r="J58" s="347">
        <f t="shared" ca="1" si="13"/>
        <v>1261.6999999999998</v>
      </c>
      <c r="K58" s="288"/>
      <c r="L58" s="286"/>
      <c r="M58" s="286"/>
      <c r="N58" s="286"/>
      <c r="O58" s="286"/>
      <c r="P58" s="277"/>
    </row>
    <row r="59" spans="1:16" ht="15" customHeight="1" x14ac:dyDescent="0.3">
      <c r="B59" s="417" t="s">
        <v>329</v>
      </c>
      <c r="C59" s="305">
        <f t="shared" ca="1" si="11"/>
        <v>110.39</v>
      </c>
      <c r="D59" s="305">
        <f t="shared" ca="1" si="10"/>
        <v>715.38</v>
      </c>
      <c r="E59" s="305">
        <f t="shared" ca="1" si="10"/>
        <v>110.7</v>
      </c>
      <c r="F59" s="305">
        <f t="shared" ca="1" si="10"/>
        <v>889.55</v>
      </c>
      <c r="G59" s="305">
        <f t="shared" ca="1" si="10"/>
        <v>122.18</v>
      </c>
      <c r="H59" s="305">
        <f t="shared" ca="1" si="10"/>
        <v>573.72</v>
      </c>
      <c r="I59" s="347">
        <f t="shared" ca="1" si="12"/>
        <v>232.57</v>
      </c>
      <c r="J59" s="347">
        <f t="shared" ca="1" si="13"/>
        <v>1289.0999999999999</v>
      </c>
      <c r="L59" s="286"/>
      <c r="M59" s="286"/>
      <c r="N59" s="286"/>
      <c r="O59" s="286"/>
      <c r="P59" s="277"/>
    </row>
    <row r="60" spans="1:16" ht="15" customHeight="1" x14ac:dyDescent="0.3">
      <c r="B60" s="417" t="s">
        <v>323</v>
      </c>
      <c r="C60" s="305">
        <f t="shared" ca="1" si="11"/>
        <v>99.04</v>
      </c>
      <c r="D60" s="305">
        <f t="shared" ca="1" si="10"/>
        <v>699.49</v>
      </c>
      <c r="E60" s="305">
        <f t="shared" ca="1" si="10"/>
        <v>99.34</v>
      </c>
      <c r="F60" s="305">
        <f t="shared" ca="1" si="10"/>
        <v>859.86</v>
      </c>
      <c r="G60" s="305">
        <f t="shared" ca="1" si="10"/>
        <v>122.18</v>
      </c>
      <c r="H60" s="305">
        <f t="shared" ca="1" si="10"/>
        <v>591.67999999999995</v>
      </c>
      <c r="I60" s="347">
        <f t="shared" ca="1" si="12"/>
        <v>221.22000000000003</v>
      </c>
      <c r="J60" s="347">
        <f t="shared" ca="1" si="13"/>
        <v>1291.17</v>
      </c>
      <c r="L60" s="286"/>
      <c r="M60" s="286"/>
      <c r="N60" s="286"/>
      <c r="O60" s="286"/>
      <c r="P60" s="277"/>
    </row>
    <row r="61" spans="1:16" ht="15" customHeight="1" x14ac:dyDescent="0.3">
      <c r="B61" s="417" t="s">
        <v>328</v>
      </c>
      <c r="C61" s="305">
        <f t="shared" ca="1" si="11"/>
        <v>101.65</v>
      </c>
      <c r="D61" s="305">
        <f t="shared" ca="1" si="10"/>
        <v>693.62</v>
      </c>
      <c r="E61" s="305">
        <f t="shared" ca="1" si="10"/>
        <v>101.95</v>
      </c>
      <c r="F61" s="305">
        <f t="shared" ca="1" si="10"/>
        <v>858.53</v>
      </c>
      <c r="G61" s="305">
        <f t="shared" ca="1" si="10"/>
        <v>122.18</v>
      </c>
      <c r="H61" s="305">
        <f t="shared" ca="1" si="10"/>
        <v>573.71</v>
      </c>
      <c r="I61" s="347">
        <f t="shared" ca="1" si="12"/>
        <v>223.83</v>
      </c>
      <c r="J61" s="347">
        <f t="shared" ca="1" si="13"/>
        <v>1267.33</v>
      </c>
      <c r="L61" s="286"/>
      <c r="M61" s="286"/>
      <c r="N61" s="286"/>
      <c r="O61" s="286"/>
      <c r="P61" s="277"/>
    </row>
    <row r="62" spans="1:16" ht="15" customHeight="1" x14ac:dyDescent="0.3">
      <c r="B62" s="417" t="s">
        <v>319</v>
      </c>
      <c r="C62" s="305">
        <f t="shared" ca="1" si="11"/>
        <v>96.92</v>
      </c>
      <c r="D62" s="305">
        <f t="shared" ca="1" si="10"/>
        <v>736.04</v>
      </c>
      <c r="E62" s="305">
        <f t="shared" ca="1" si="10"/>
        <v>97.22</v>
      </c>
      <c r="F62" s="305">
        <f t="shared" ca="1" si="10"/>
        <v>908.14</v>
      </c>
      <c r="G62" s="305">
        <f t="shared" ca="1" si="10"/>
        <v>122.18</v>
      </c>
      <c r="H62" s="305">
        <f t="shared" ca="1" si="10"/>
        <v>579.98</v>
      </c>
      <c r="I62" s="347">
        <f t="shared" ca="1" si="12"/>
        <v>219.10000000000002</v>
      </c>
      <c r="J62" s="347">
        <f t="shared" ca="1" si="13"/>
        <v>1316.02</v>
      </c>
      <c r="L62" s="286"/>
      <c r="M62" s="286"/>
      <c r="N62" s="286"/>
      <c r="O62" s="286"/>
      <c r="P62" s="277"/>
    </row>
    <row r="63" spans="1:16" ht="15" customHeight="1" x14ac:dyDescent="0.3">
      <c r="B63" s="417" t="s">
        <v>318</v>
      </c>
      <c r="C63" s="305">
        <f t="shared" ca="1" si="11"/>
        <v>96.25</v>
      </c>
      <c r="D63" s="305">
        <f t="shared" ca="1" si="10"/>
        <v>699.43</v>
      </c>
      <c r="E63" s="305">
        <f t="shared" ca="1" si="10"/>
        <v>96.55</v>
      </c>
      <c r="F63" s="305">
        <f t="shared" ca="1" si="10"/>
        <v>855.28</v>
      </c>
      <c r="G63" s="305">
        <f t="shared" ca="1" si="10"/>
        <v>122.18</v>
      </c>
      <c r="H63" s="305">
        <f t="shared" ca="1" si="10"/>
        <v>593.82000000000005</v>
      </c>
      <c r="I63" s="347">
        <f t="shared" ca="1" si="12"/>
        <v>218.43</v>
      </c>
      <c r="J63" s="347">
        <f t="shared" ca="1" si="13"/>
        <v>1293.25</v>
      </c>
      <c r="L63" s="286"/>
      <c r="M63" s="286"/>
      <c r="N63" s="286"/>
      <c r="O63" s="286"/>
      <c r="P63" s="277"/>
    </row>
    <row r="64" spans="1:16" ht="15" customHeight="1" x14ac:dyDescent="0.3">
      <c r="B64" s="417" t="s">
        <v>324</v>
      </c>
      <c r="C64" s="305">
        <f t="shared" ca="1" si="11"/>
        <v>98.78</v>
      </c>
      <c r="D64" s="305">
        <f t="shared" ca="1" si="10"/>
        <v>725.02</v>
      </c>
      <c r="E64" s="305">
        <f t="shared" ca="1" si="10"/>
        <v>99.08</v>
      </c>
      <c r="F64" s="305">
        <f t="shared" ca="1" si="10"/>
        <v>885.31</v>
      </c>
      <c r="G64" s="305">
        <f t="shared" ca="1" si="10"/>
        <v>122.18</v>
      </c>
      <c r="H64" s="305">
        <f t="shared" ca="1" si="10"/>
        <v>578.54999999999995</v>
      </c>
      <c r="I64" s="347">
        <f t="shared" ca="1" si="12"/>
        <v>220.96</v>
      </c>
      <c r="J64" s="347">
        <f t="shared" ca="1" si="13"/>
        <v>1303.57</v>
      </c>
      <c r="L64" s="286"/>
      <c r="M64" s="286"/>
      <c r="N64" s="286"/>
      <c r="O64" s="286"/>
      <c r="P64" s="277"/>
    </row>
    <row r="65" spans="1:16" ht="15" customHeight="1" x14ac:dyDescent="0.3">
      <c r="B65" s="417" t="s">
        <v>315</v>
      </c>
      <c r="C65" s="305">
        <f t="shared" ca="1" si="11"/>
        <v>98.71</v>
      </c>
      <c r="D65" s="305">
        <f t="shared" ca="1" si="10"/>
        <v>704.77</v>
      </c>
      <c r="E65" s="305">
        <f t="shared" ca="1" si="10"/>
        <v>99.01</v>
      </c>
      <c r="F65" s="305">
        <f t="shared" ca="1" si="10"/>
        <v>860.25</v>
      </c>
      <c r="G65" s="305">
        <f t="shared" ca="1" si="10"/>
        <v>122.18</v>
      </c>
      <c r="H65" s="305">
        <f t="shared" ca="1" si="10"/>
        <v>578.87</v>
      </c>
      <c r="I65" s="347">
        <f t="shared" ca="1" si="12"/>
        <v>220.89</v>
      </c>
      <c r="J65" s="347">
        <f t="shared" ca="1" si="13"/>
        <v>1283.6399999999999</v>
      </c>
      <c r="L65" s="286"/>
      <c r="M65" s="286"/>
      <c r="N65" s="286"/>
      <c r="O65" s="286"/>
      <c r="P65" s="277"/>
    </row>
    <row r="66" spans="1:16" ht="15" customHeight="1" x14ac:dyDescent="0.3">
      <c r="B66" s="417" t="s">
        <v>317</v>
      </c>
      <c r="C66" s="305">
        <f t="shared" ca="1" si="11"/>
        <v>97.85</v>
      </c>
      <c r="D66" s="305">
        <f t="shared" ca="1" si="10"/>
        <v>687.64</v>
      </c>
      <c r="E66" s="305">
        <f t="shared" ca="1" si="10"/>
        <v>98.15</v>
      </c>
      <c r="F66" s="305">
        <f t="shared" ca="1" si="10"/>
        <v>850.01</v>
      </c>
      <c r="G66" s="305">
        <f t="shared" ca="1" si="10"/>
        <v>122.18</v>
      </c>
      <c r="H66" s="305">
        <f t="shared" ca="1" si="10"/>
        <v>571.08000000000004</v>
      </c>
      <c r="I66" s="347">
        <f t="shared" ca="1" si="12"/>
        <v>220.03</v>
      </c>
      <c r="J66" s="347">
        <f t="shared" ca="1" si="13"/>
        <v>1258.72</v>
      </c>
      <c r="L66" s="286"/>
      <c r="M66" s="286"/>
      <c r="N66" s="286"/>
      <c r="O66" s="286"/>
      <c r="P66" s="277"/>
    </row>
    <row r="67" spans="1:16" ht="15" customHeight="1" x14ac:dyDescent="0.3">
      <c r="B67" s="417" t="s">
        <v>320</v>
      </c>
      <c r="C67" s="305">
        <f t="shared" ca="1" si="11"/>
        <v>102.43</v>
      </c>
      <c r="D67" s="305">
        <f t="shared" ca="1" si="10"/>
        <v>700.29</v>
      </c>
      <c r="E67" s="305">
        <f t="shared" ca="1" si="10"/>
        <v>102.73</v>
      </c>
      <c r="F67" s="305">
        <f t="shared" ca="1" si="10"/>
        <v>866.88</v>
      </c>
      <c r="G67" s="305">
        <f t="shared" ca="1" si="10"/>
        <v>122.18</v>
      </c>
      <c r="H67" s="305">
        <f t="shared" ca="1" si="10"/>
        <v>577.85</v>
      </c>
      <c r="I67" s="347">
        <f t="shared" ca="1" si="12"/>
        <v>224.61</v>
      </c>
      <c r="J67" s="347">
        <f t="shared" ca="1" si="13"/>
        <v>1278.1399999999999</v>
      </c>
      <c r="L67" s="286"/>
      <c r="M67" s="286"/>
      <c r="N67" s="286"/>
      <c r="O67" s="286"/>
      <c r="P67" s="277"/>
    </row>
    <row r="68" spans="1:16" ht="15" customHeight="1" x14ac:dyDescent="0.3">
      <c r="B68" s="417" t="s">
        <v>326</v>
      </c>
      <c r="C68" s="305">
        <f t="shared" ca="1" si="11"/>
        <v>104.4</v>
      </c>
      <c r="D68" s="305">
        <f t="shared" ca="1" si="10"/>
        <v>732.1</v>
      </c>
      <c r="E68" s="305">
        <f t="shared" ca="1" si="10"/>
        <v>104.7</v>
      </c>
      <c r="F68" s="305">
        <f t="shared" ca="1" si="10"/>
        <v>900.8</v>
      </c>
      <c r="G68" s="305">
        <f t="shared" ca="1" si="10"/>
        <v>122.18</v>
      </c>
      <c r="H68" s="305">
        <f t="shared" ca="1" si="10"/>
        <v>594.92999999999995</v>
      </c>
      <c r="I68" s="347">
        <f t="shared" ca="1" si="12"/>
        <v>226.58</v>
      </c>
      <c r="J68" s="347">
        <f t="shared" ca="1" si="13"/>
        <v>1327.03</v>
      </c>
      <c r="L68" s="286"/>
      <c r="M68" s="286"/>
      <c r="N68" s="286"/>
      <c r="O68" s="286"/>
      <c r="P68" s="277"/>
    </row>
    <row r="69" spans="1:16" ht="15" customHeight="1" x14ac:dyDescent="0.3">
      <c r="B69" s="417" t="s">
        <v>325</v>
      </c>
      <c r="C69" s="305">
        <f t="shared" ca="1" si="11"/>
        <v>101.65</v>
      </c>
      <c r="D69" s="305">
        <f t="shared" ca="1" si="10"/>
        <v>716.79</v>
      </c>
      <c r="E69" s="305">
        <f t="shared" ca="1" si="10"/>
        <v>101.95</v>
      </c>
      <c r="F69" s="305">
        <f t="shared" ca="1" si="10"/>
        <v>886.02</v>
      </c>
      <c r="G69" s="305">
        <f t="shared" ca="1" si="10"/>
        <v>122.18</v>
      </c>
      <c r="H69" s="305">
        <f t="shared" ca="1" si="10"/>
        <v>592.34</v>
      </c>
      <c r="I69" s="347">
        <f t="shared" ca="1" si="12"/>
        <v>223.83</v>
      </c>
      <c r="J69" s="347">
        <f t="shared" ca="1" si="13"/>
        <v>1309.1300000000001</v>
      </c>
      <c r="L69" s="286"/>
      <c r="M69" s="286"/>
      <c r="N69" s="286"/>
      <c r="O69" s="286"/>
      <c r="P69" s="277"/>
    </row>
    <row r="70" spans="1:16" x14ac:dyDescent="0.3">
      <c r="B70" s="296" t="s">
        <v>291</v>
      </c>
      <c r="C70" s="306">
        <f ca="1">IFERROR(AVERAGE(C56:C69),"-")</f>
        <v>101.68714285714286</v>
      </c>
      <c r="D70" s="306">
        <f t="shared" ref="D70:J70" ca="1" si="14">IFERROR(AVERAGE(D56:D69),"-")</f>
        <v>705.71785714285738</v>
      </c>
      <c r="E70" s="306">
        <f t="shared" ca="1" si="14"/>
        <v>101.98785714285715</v>
      </c>
      <c r="F70" s="306">
        <f t="shared" ca="1" si="14"/>
        <v>869.85071428571416</v>
      </c>
      <c r="G70" s="306">
        <f t="shared" ca="1" si="14"/>
        <v>122.18000000000005</v>
      </c>
      <c r="H70" s="306">
        <f t="shared" ca="1" si="14"/>
        <v>580.13642857142861</v>
      </c>
      <c r="I70" s="348">
        <f t="shared" ca="1" si="14"/>
        <v>223.86714285714288</v>
      </c>
      <c r="J70" s="348">
        <f t="shared" ca="1" si="14"/>
        <v>1285.8542857142857</v>
      </c>
      <c r="L70" s="277"/>
      <c r="M70" s="277"/>
      <c r="N70" s="277"/>
      <c r="O70" s="277"/>
      <c r="P70" s="277"/>
    </row>
    <row r="71" spans="1:16" ht="15" customHeight="1" x14ac:dyDescent="0.3">
      <c r="A71" s="289"/>
      <c r="B71" s="296" t="s">
        <v>450</v>
      </c>
      <c r="C71" s="306">
        <f ca="1">IFERROR(C70*1.05,"-")</f>
        <v>106.7715</v>
      </c>
      <c r="D71" s="306">
        <f t="shared" ref="D71:J71" ca="1" si="15">IFERROR(D70*1.05,"-")</f>
        <v>741.00375000000031</v>
      </c>
      <c r="E71" s="306">
        <f t="shared" ca="1" si="15"/>
        <v>107.08725000000001</v>
      </c>
      <c r="F71" s="306">
        <f t="shared" ca="1" si="15"/>
        <v>913.3432499999999</v>
      </c>
      <c r="G71" s="306">
        <f t="shared" ca="1" si="15"/>
        <v>128.28900000000004</v>
      </c>
      <c r="H71" s="306">
        <f t="shared" ca="1" si="15"/>
        <v>609.14325000000008</v>
      </c>
      <c r="I71" s="348">
        <f t="shared" ca="1" si="15"/>
        <v>235.06050000000005</v>
      </c>
      <c r="J71" s="348">
        <f t="shared" ca="1" si="15"/>
        <v>1350.1469999999999</v>
      </c>
      <c r="L71" s="286"/>
      <c r="M71" s="286"/>
      <c r="N71" s="286"/>
      <c r="O71" s="286"/>
      <c r="P71" s="277"/>
    </row>
    <row r="72" spans="1:16" x14ac:dyDescent="0.3">
      <c r="A72" s="290"/>
    </row>
    <row r="73" spans="1:16" x14ac:dyDescent="0.3">
      <c r="A73" s="290"/>
    </row>
    <row r="74" spans="1:16" ht="33.75" customHeight="1" x14ac:dyDescent="0.3">
      <c r="A74" s="290"/>
      <c r="B74" s="291"/>
      <c r="C74" s="292"/>
      <c r="D74" s="292"/>
      <c r="E74" s="292"/>
      <c r="F74" s="292"/>
      <c r="G74" s="292"/>
      <c r="H74" s="292"/>
      <c r="I74" s="292"/>
      <c r="J74" s="292"/>
      <c r="K74" s="292"/>
      <c r="L74" s="292"/>
      <c r="M74" s="292"/>
    </row>
    <row r="75" spans="1:16" ht="24.75" customHeight="1" x14ac:dyDescent="0.3">
      <c r="A75" s="290"/>
      <c r="B75" s="318" t="s">
        <v>458</v>
      </c>
      <c r="C75" s="292"/>
      <c r="D75" s="292"/>
      <c r="E75" s="292"/>
      <c r="F75" s="292"/>
      <c r="G75" s="292"/>
      <c r="H75" s="292"/>
      <c r="I75" s="292"/>
      <c r="J75" s="292"/>
      <c r="K75" s="292"/>
      <c r="L75" s="292"/>
      <c r="M75" s="292"/>
    </row>
    <row r="76" spans="1:16" ht="20.65" customHeight="1" x14ac:dyDescent="0.3">
      <c r="B76" s="319" t="s">
        <v>537</v>
      </c>
      <c r="C76" s="319" t="s">
        <v>459</v>
      </c>
      <c r="D76" s="300"/>
      <c r="E76" s="300"/>
      <c r="F76" s="300"/>
      <c r="H76" s="277"/>
      <c r="I76" s="277"/>
    </row>
    <row r="77" spans="1:16" ht="36.4" customHeight="1" x14ac:dyDescent="0.3">
      <c r="A77" s="290"/>
      <c r="B77" s="320" t="s">
        <v>303</v>
      </c>
      <c r="C77" s="319">
        <v>9</v>
      </c>
      <c r="D77" s="300"/>
      <c r="E77" s="321" t="s">
        <v>460</v>
      </c>
      <c r="F77" s="319">
        <f>VLOOKUP(C6,B77:C95,2,FALSE)</f>
        <v>24</v>
      </c>
      <c r="H77" s="293"/>
      <c r="I77" s="277"/>
    </row>
    <row r="78" spans="1:16" ht="22.15" customHeight="1" x14ac:dyDescent="0.3">
      <c r="A78" s="290"/>
      <c r="B78" s="320" t="s">
        <v>297</v>
      </c>
      <c r="C78" s="319">
        <v>10</v>
      </c>
      <c r="D78" s="300"/>
      <c r="E78" s="300"/>
      <c r="F78" s="300"/>
      <c r="H78" s="293"/>
      <c r="I78" s="277"/>
    </row>
    <row r="79" spans="1:16" ht="33" customHeight="1" x14ac:dyDescent="0.3">
      <c r="A79" s="290"/>
      <c r="B79" s="320" t="s">
        <v>298</v>
      </c>
      <c r="C79" s="319">
        <v>11</v>
      </c>
      <c r="D79" s="300"/>
      <c r="E79" s="300"/>
      <c r="F79" s="300"/>
      <c r="H79" s="293"/>
      <c r="I79" s="277"/>
    </row>
    <row r="80" spans="1:16" ht="23.65" customHeight="1" x14ac:dyDescent="0.3">
      <c r="A80" s="290"/>
      <c r="B80" s="320" t="s">
        <v>299</v>
      </c>
      <c r="C80" s="319">
        <v>13</v>
      </c>
      <c r="D80" s="300"/>
      <c r="E80" s="300"/>
      <c r="F80" s="300"/>
      <c r="H80" s="293"/>
      <c r="I80" s="277"/>
    </row>
    <row r="81" spans="1:9" ht="24" customHeight="1" x14ac:dyDescent="0.3">
      <c r="B81" s="320" t="s">
        <v>6</v>
      </c>
      <c r="C81" s="319">
        <v>14</v>
      </c>
      <c r="D81" s="300"/>
      <c r="E81" s="300"/>
      <c r="F81" s="300"/>
      <c r="H81" s="293"/>
      <c r="I81" s="277"/>
    </row>
    <row r="82" spans="1:9" ht="38.65" customHeight="1" x14ac:dyDescent="0.3">
      <c r="B82" s="320" t="s">
        <v>7</v>
      </c>
      <c r="C82" s="319">
        <v>15</v>
      </c>
      <c r="D82" s="300"/>
      <c r="E82" s="300"/>
      <c r="F82" s="300"/>
      <c r="H82" s="293"/>
      <c r="I82" s="277"/>
    </row>
    <row r="83" spans="1:9" ht="24.75" customHeight="1" x14ac:dyDescent="0.3">
      <c r="B83" s="320" t="s">
        <v>8</v>
      </c>
      <c r="C83" s="319">
        <v>16</v>
      </c>
      <c r="D83" s="300"/>
      <c r="E83" s="300"/>
      <c r="F83" s="300"/>
      <c r="H83" s="293"/>
      <c r="I83" s="277"/>
    </row>
    <row r="84" spans="1:9" ht="31.5" customHeight="1" x14ac:dyDescent="0.3">
      <c r="A84" s="290"/>
      <c r="B84" s="320" t="s">
        <v>304</v>
      </c>
      <c r="C84" s="319">
        <v>17</v>
      </c>
      <c r="D84" s="300"/>
      <c r="E84" s="300"/>
      <c r="F84" s="300"/>
      <c r="H84" s="293"/>
      <c r="I84" s="277"/>
    </row>
    <row r="85" spans="1:9" ht="30" customHeight="1" x14ac:dyDescent="0.3">
      <c r="A85" s="290"/>
      <c r="B85" s="320" t="s">
        <v>449</v>
      </c>
      <c r="C85" s="319">
        <v>18</v>
      </c>
      <c r="D85" s="300"/>
      <c r="E85" s="300"/>
      <c r="F85" s="300"/>
      <c r="H85" s="293"/>
      <c r="I85" s="277"/>
    </row>
    <row r="86" spans="1:9" ht="27.75" customHeight="1" x14ac:dyDescent="0.3">
      <c r="B86" s="320" t="s">
        <v>9</v>
      </c>
      <c r="C86" s="319">
        <v>19</v>
      </c>
      <c r="D86" s="300"/>
      <c r="E86" s="300"/>
      <c r="F86" s="300"/>
      <c r="H86" s="293"/>
      <c r="I86" s="277"/>
    </row>
    <row r="87" spans="1:9" ht="26.65" customHeight="1" x14ac:dyDescent="0.3">
      <c r="A87" s="290"/>
      <c r="B87" s="320" t="s">
        <v>10</v>
      </c>
      <c r="C87" s="319">
        <v>20</v>
      </c>
      <c r="D87" s="300"/>
      <c r="E87" s="300"/>
      <c r="F87" s="300"/>
      <c r="H87" s="293"/>
      <c r="I87" s="277"/>
    </row>
    <row r="88" spans="1:9" ht="26.25" customHeight="1" x14ac:dyDescent="0.3">
      <c r="A88" s="290"/>
      <c r="B88" s="320" t="s">
        <v>11</v>
      </c>
      <c r="C88" s="319">
        <v>21</v>
      </c>
      <c r="D88" s="300"/>
      <c r="E88" s="300"/>
      <c r="F88" s="300"/>
      <c r="H88" s="293"/>
      <c r="I88" s="277"/>
    </row>
    <row r="89" spans="1:9" ht="33" customHeight="1" x14ac:dyDescent="0.3">
      <c r="A89" s="290"/>
      <c r="B89" s="320" t="s">
        <v>12</v>
      </c>
      <c r="C89" s="319">
        <v>22</v>
      </c>
      <c r="D89" s="300"/>
      <c r="E89" s="300"/>
      <c r="F89" s="300"/>
      <c r="H89" s="293"/>
      <c r="I89" s="277"/>
    </row>
    <row r="90" spans="1:9" ht="23.25" customHeight="1" x14ac:dyDescent="0.3">
      <c r="A90" s="290"/>
      <c r="B90" s="320" t="s">
        <v>13</v>
      </c>
      <c r="C90" s="319">
        <v>23</v>
      </c>
      <c r="D90" s="300"/>
      <c r="E90" s="300"/>
      <c r="F90" s="300"/>
      <c r="H90" s="293"/>
      <c r="I90" s="277"/>
    </row>
    <row r="91" spans="1:9" ht="26.65" customHeight="1" x14ac:dyDescent="0.3">
      <c r="A91" s="290"/>
      <c r="B91" s="320" t="s">
        <v>14</v>
      </c>
      <c r="C91" s="319">
        <v>24</v>
      </c>
      <c r="D91" s="300"/>
      <c r="E91" s="300"/>
      <c r="F91" s="300"/>
      <c r="H91" s="293"/>
      <c r="I91" s="277"/>
    </row>
    <row r="92" spans="1:9" ht="13.5" customHeight="1" x14ac:dyDescent="0.3">
      <c r="A92" s="290"/>
      <c r="B92" s="320" t="s">
        <v>15</v>
      </c>
      <c r="C92" s="319">
        <v>25</v>
      </c>
      <c r="D92" s="300"/>
      <c r="E92" s="300"/>
      <c r="F92" s="300"/>
      <c r="H92" s="293"/>
      <c r="I92" s="277"/>
    </row>
    <row r="93" spans="1:9" ht="13.15" customHeight="1" x14ac:dyDescent="0.3">
      <c r="A93" s="290"/>
      <c r="B93" s="320" t="s">
        <v>16</v>
      </c>
      <c r="C93" s="319">
        <v>26</v>
      </c>
      <c r="D93" s="300"/>
      <c r="E93" s="300"/>
      <c r="F93" s="300"/>
      <c r="H93" s="293"/>
      <c r="I93" s="277"/>
    </row>
    <row r="94" spans="1:9" ht="29.25" customHeight="1" x14ac:dyDescent="0.3">
      <c r="A94" s="290"/>
      <c r="B94" s="320" t="s">
        <v>17</v>
      </c>
      <c r="C94" s="319">
        <v>27</v>
      </c>
      <c r="D94" s="300"/>
      <c r="E94" s="300"/>
      <c r="F94" s="300"/>
      <c r="H94" s="293"/>
      <c r="I94" s="277"/>
    </row>
    <row r="95" spans="1:9" ht="17.25" customHeight="1" x14ac:dyDescent="0.3">
      <c r="A95" s="290"/>
      <c r="B95" s="320" t="s">
        <v>18</v>
      </c>
      <c r="C95" s="319">
        <v>28</v>
      </c>
      <c r="D95" s="300"/>
      <c r="E95" s="300"/>
      <c r="F95" s="300"/>
      <c r="H95" s="293"/>
      <c r="I95" s="277"/>
    </row>
    <row r="96" spans="1:9" x14ac:dyDescent="0.3">
      <c r="B96" s="300"/>
      <c r="C96" s="300"/>
      <c r="D96" s="300"/>
      <c r="E96" s="300"/>
      <c r="F96" s="300"/>
      <c r="H96" s="293"/>
      <c r="I96" s="277"/>
    </row>
    <row r="97" spans="1:6" ht="125.25" customHeight="1" x14ac:dyDescent="0.3">
      <c r="A97" s="290"/>
      <c r="B97" s="300"/>
      <c r="C97" s="300"/>
      <c r="D97" s="300"/>
      <c r="E97" s="300"/>
      <c r="F97" s="300"/>
    </row>
    <row r="98" spans="1:6" hidden="1" x14ac:dyDescent="0.3">
      <c r="A98" s="290"/>
    </row>
    <row r="99" spans="1:6" hidden="1" x14ac:dyDescent="0.3">
      <c r="A99" s="290"/>
    </row>
    <row r="100" spans="1:6" hidden="1" x14ac:dyDescent="0.3">
      <c r="A100" s="290"/>
    </row>
    <row r="102" spans="1:6" hidden="1" x14ac:dyDescent="0.3">
      <c r="A102" s="290"/>
    </row>
    <row r="103" spans="1:6" hidden="1" x14ac:dyDescent="0.3">
      <c r="A103" s="290"/>
    </row>
    <row r="104" spans="1:6" hidden="1" x14ac:dyDescent="0.3">
      <c r="A104" s="290"/>
    </row>
    <row r="105" spans="1:6" hidden="1" x14ac:dyDescent="0.3">
      <c r="A105" s="290"/>
    </row>
    <row r="107" spans="1:6" hidden="1" x14ac:dyDescent="0.3">
      <c r="A107" s="290"/>
    </row>
    <row r="108" spans="1:6" hidden="1" x14ac:dyDescent="0.3">
      <c r="A108" s="290"/>
    </row>
    <row r="109" spans="1:6" hidden="1" x14ac:dyDescent="0.3">
      <c r="A109" s="290"/>
    </row>
    <row r="110" spans="1:6" hidden="1" x14ac:dyDescent="0.3">
      <c r="A110" s="290"/>
    </row>
    <row r="112" spans="1:6" hidden="1" x14ac:dyDescent="0.3">
      <c r="A112" s="290"/>
    </row>
    <row r="113" spans="1:1" hidden="1" x14ac:dyDescent="0.3">
      <c r="A113" s="290"/>
    </row>
    <row r="114" spans="1:1" hidden="1" x14ac:dyDescent="0.3">
      <c r="A114" s="290"/>
    </row>
    <row r="115" spans="1:1" hidden="1" x14ac:dyDescent="0.3">
      <c r="A115" s="290"/>
    </row>
    <row r="117" spans="1:1" hidden="1" x14ac:dyDescent="0.3">
      <c r="A117" s="290"/>
    </row>
    <row r="118" spans="1:1" hidden="1" x14ac:dyDescent="0.3">
      <c r="A118" s="290"/>
    </row>
    <row r="119" spans="1:1" hidden="1" x14ac:dyDescent="0.3">
      <c r="A119" s="290"/>
    </row>
    <row r="120" spans="1:1" hidden="1" x14ac:dyDescent="0.3">
      <c r="A120" s="290"/>
    </row>
  </sheetData>
  <mergeCells count="16">
    <mergeCell ref="B3:H3"/>
    <mergeCell ref="I12:J12"/>
    <mergeCell ref="I33:J33"/>
    <mergeCell ref="B33:B34"/>
    <mergeCell ref="C33:D33"/>
    <mergeCell ref="E33:F33"/>
    <mergeCell ref="G33:H33"/>
    <mergeCell ref="B12:B13"/>
    <mergeCell ref="C12:D12"/>
    <mergeCell ref="E12:F12"/>
    <mergeCell ref="G12:H12"/>
    <mergeCell ref="B54:B55"/>
    <mergeCell ref="C54:D54"/>
    <mergeCell ref="E54:F54"/>
    <mergeCell ref="G54:H54"/>
    <mergeCell ref="I54:J54"/>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X260"/>
  <sheetViews>
    <sheetView zoomScaleNormal="100" workbookViewId="0"/>
  </sheetViews>
  <sheetFormatPr defaultColWidth="0" defaultRowHeight="11.25" zeroHeight="1" x14ac:dyDescent="0.3"/>
  <cols>
    <col min="1" max="1" width="4" style="85" customWidth="1"/>
    <col min="2" max="2" width="19.87890625" style="85" customWidth="1"/>
    <col min="3" max="3" width="19" style="85" customWidth="1"/>
    <col min="4" max="13" width="12.64453125" style="85" customWidth="1"/>
    <col min="14" max="14" width="16.3515625" style="85" customWidth="1"/>
    <col min="15" max="48" width="12.64453125" style="85" customWidth="1"/>
    <col min="49" max="49" width="9" style="85" customWidth="1"/>
    <col min="50" max="50" width="0" style="85" hidden="1" customWidth="1"/>
    <col min="51" max="16384" width="9" style="85" hidden="1"/>
  </cols>
  <sheetData>
    <row r="1" spans="1:48" s="70" customFormat="1" ht="12.4" customHeight="1" x14ac:dyDescent="0.35">
      <c r="A1" s="254"/>
    </row>
    <row r="2" spans="1:48" s="70" customFormat="1" ht="18.399999999999999" customHeight="1" x14ac:dyDescent="0.45">
      <c r="A2" s="254"/>
      <c r="B2" s="27" t="s">
        <v>451</v>
      </c>
      <c r="C2" s="27"/>
      <c r="D2" s="27"/>
    </row>
    <row r="3" spans="1:48" s="70" customFormat="1" ht="23.25" customHeight="1" x14ac:dyDescent="0.35">
      <c r="A3" s="254"/>
      <c r="B3" s="463" t="s">
        <v>538</v>
      </c>
      <c r="C3" s="463"/>
      <c r="D3" s="463"/>
      <c r="E3" s="463"/>
      <c r="F3" s="463"/>
      <c r="G3" s="463"/>
      <c r="H3" s="463"/>
      <c r="I3" s="463"/>
      <c r="J3" s="463"/>
      <c r="K3" s="463"/>
      <c r="L3" s="463"/>
      <c r="M3" s="463"/>
      <c r="N3" s="463"/>
      <c r="O3" s="72"/>
      <c r="P3" s="72"/>
      <c r="Q3" s="72"/>
      <c r="R3" s="72"/>
      <c r="S3" s="72"/>
      <c r="T3" s="72"/>
      <c r="U3" s="72"/>
      <c r="V3" s="72"/>
      <c r="W3" s="72"/>
      <c r="X3" s="72"/>
      <c r="Y3" s="72"/>
      <c r="Z3" s="72"/>
      <c r="AA3" s="72"/>
      <c r="AB3" s="72"/>
      <c r="AC3" s="72"/>
    </row>
    <row r="4" spans="1:48" s="70" customFormat="1" ht="16.149999999999999" customHeight="1" x14ac:dyDescent="0.35">
      <c r="A4" s="254"/>
      <c r="B4" s="226"/>
      <c r="C4" s="226"/>
      <c r="D4" s="226"/>
      <c r="E4" s="226"/>
      <c r="F4" s="71"/>
      <c r="G4" s="71"/>
      <c r="H4" s="71"/>
      <c r="I4" s="71"/>
      <c r="J4" s="71"/>
      <c r="K4" s="71"/>
      <c r="L4" s="71"/>
      <c r="M4" s="71"/>
      <c r="O4" s="72"/>
      <c r="P4" s="72"/>
      <c r="Q4" s="72"/>
      <c r="R4" s="72"/>
      <c r="S4" s="72"/>
      <c r="T4" s="72"/>
      <c r="U4" s="72"/>
      <c r="V4" s="72"/>
      <c r="W4" s="72"/>
      <c r="X4" s="72"/>
      <c r="Y4" s="72"/>
      <c r="Z4" s="72"/>
      <c r="AA4" s="72"/>
      <c r="AB4" s="72"/>
      <c r="AC4" s="72"/>
    </row>
    <row r="5" spans="1:48" x14ac:dyDescent="0.3"/>
    <row r="6" spans="1:48" s="185" customFormat="1" ht="10.5" customHeight="1" x14ac:dyDescent="0.3">
      <c r="B6" s="186" t="s">
        <v>539</v>
      </c>
    </row>
    <row r="7" spans="1:48" s="189" customFormat="1" ht="10.5" customHeight="1" x14ac:dyDescent="0.3">
      <c r="B7" s="190"/>
    </row>
    <row r="8" spans="1:48" s="194" customFormat="1" ht="16.899999999999999" customHeight="1" x14ac:dyDescent="0.35">
      <c r="B8" s="420" t="s">
        <v>587</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8"/>
    </row>
    <row r="9" spans="1:48" s="194" customFormat="1" ht="10.5" customHeight="1" x14ac:dyDescent="0.35">
      <c r="B9" s="191"/>
    </row>
    <row r="10" spans="1:48" s="116" customFormat="1" ht="10.5" customHeight="1" x14ac:dyDescent="0.3">
      <c r="B10" s="199" t="s">
        <v>532</v>
      </c>
      <c r="C10" s="200"/>
      <c r="D10" s="200"/>
      <c r="E10" s="200"/>
      <c r="F10" s="200"/>
      <c r="G10" s="200"/>
      <c r="H10" s="200"/>
      <c r="I10" s="200"/>
      <c r="J10" s="200"/>
      <c r="K10" s="200"/>
      <c r="L10" s="201"/>
      <c r="M10" s="195"/>
      <c r="N10" s="199" t="s">
        <v>533</v>
      </c>
      <c r="O10" s="200"/>
      <c r="P10" s="200"/>
      <c r="Q10" s="200"/>
      <c r="R10" s="200"/>
      <c r="S10" s="200"/>
      <c r="T10" s="200"/>
      <c r="U10" s="200"/>
      <c r="V10" s="200"/>
      <c r="W10" s="200"/>
      <c r="X10" s="201"/>
      <c r="Z10" s="199" t="s">
        <v>33</v>
      </c>
      <c r="AA10" s="200"/>
      <c r="AB10" s="200"/>
      <c r="AC10" s="200"/>
      <c r="AD10" s="200"/>
      <c r="AE10" s="200"/>
      <c r="AF10" s="200"/>
      <c r="AG10" s="200"/>
      <c r="AH10" s="200"/>
      <c r="AI10" s="200"/>
      <c r="AJ10" s="201"/>
      <c r="AK10" s="195"/>
      <c r="AL10" s="199" t="s">
        <v>418</v>
      </c>
      <c r="AM10" s="200"/>
      <c r="AN10" s="200"/>
      <c r="AO10" s="200"/>
      <c r="AP10" s="200"/>
      <c r="AQ10" s="200"/>
      <c r="AR10" s="200"/>
      <c r="AS10" s="200"/>
      <c r="AT10" s="200"/>
      <c r="AU10" s="200"/>
      <c r="AV10" s="201"/>
    </row>
    <row r="11" spans="1:48" s="189" customFormat="1" ht="10.5" customHeight="1" x14ac:dyDescent="0.3">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row>
    <row r="12" spans="1:48" s="189" customFormat="1" ht="38.25" customHeight="1" x14ac:dyDescent="0.3">
      <c r="B12" s="193" t="s">
        <v>42</v>
      </c>
      <c r="C12" s="106" t="s">
        <v>419</v>
      </c>
      <c r="D12" s="106" t="s">
        <v>420</v>
      </c>
      <c r="E12" s="106" t="s">
        <v>421</v>
      </c>
      <c r="F12" s="106" t="s">
        <v>422</v>
      </c>
      <c r="G12" s="106" t="s">
        <v>558</v>
      </c>
      <c r="H12" s="106" t="s">
        <v>566</v>
      </c>
      <c r="I12" s="106" t="s">
        <v>575</v>
      </c>
      <c r="J12" s="106" t="s">
        <v>627</v>
      </c>
      <c r="K12" s="106" t="s">
        <v>637</v>
      </c>
      <c r="L12" s="106" t="s">
        <v>654</v>
      </c>
      <c r="M12" s="7"/>
      <c r="N12" s="193" t="s">
        <v>42</v>
      </c>
      <c r="O12" s="106" t="s">
        <v>419</v>
      </c>
      <c r="P12" s="106" t="s">
        <v>420</v>
      </c>
      <c r="Q12" s="106" t="s">
        <v>421</v>
      </c>
      <c r="R12" s="106" t="s">
        <v>422</v>
      </c>
      <c r="S12" s="106" t="s">
        <v>558</v>
      </c>
      <c r="T12" s="106" t="s">
        <v>566</v>
      </c>
      <c r="U12" s="106" t="s">
        <v>575</v>
      </c>
      <c r="V12" s="106" t="s">
        <v>627</v>
      </c>
      <c r="W12" s="106" t="s">
        <v>637</v>
      </c>
      <c r="X12" s="106" t="s">
        <v>654</v>
      </c>
      <c r="Z12" s="193" t="s">
        <v>42</v>
      </c>
      <c r="AA12" s="106" t="s">
        <v>419</v>
      </c>
      <c r="AB12" s="106" t="s">
        <v>420</v>
      </c>
      <c r="AC12" s="106" t="s">
        <v>421</v>
      </c>
      <c r="AD12" s="106" t="s">
        <v>422</v>
      </c>
      <c r="AE12" s="106" t="s">
        <v>558</v>
      </c>
      <c r="AF12" s="106" t="s">
        <v>566</v>
      </c>
      <c r="AG12" s="106" t="s">
        <v>575</v>
      </c>
      <c r="AH12" s="106" t="s">
        <v>627</v>
      </c>
      <c r="AI12" s="106" t="s">
        <v>637</v>
      </c>
      <c r="AJ12" s="106" t="s">
        <v>654</v>
      </c>
      <c r="AK12" s="7"/>
      <c r="AL12" s="193" t="s">
        <v>42</v>
      </c>
      <c r="AM12" s="106" t="s">
        <v>419</v>
      </c>
      <c r="AN12" s="106" t="s">
        <v>420</v>
      </c>
      <c r="AO12" s="106" t="s">
        <v>421</v>
      </c>
      <c r="AP12" s="106" t="s">
        <v>422</v>
      </c>
      <c r="AQ12" s="106" t="s">
        <v>558</v>
      </c>
      <c r="AR12" s="106" t="s">
        <v>566</v>
      </c>
      <c r="AS12" s="106" t="s">
        <v>575</v>
      </c>
      <c r="AT12" s="106" t="s">
        <v>627</v>
      </c>
      <c r="AU12" s="106" t="s">
        <v>637</v>
      </c>
      <c r="AV12" s="106" t="s">
        <v>654</v>
      </c>
    </row>
    <row r="13" spans="1:48" s="189" customFormat="1" ht="10.5" customHeight="1" x14ac:dyDescent="0.3">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7"/>
      <c r="N13" s="135" t="s">
        <v>341</v>
      </c>
      <c r="O13" s="38" t="str">
        <f>ElecMulti_Other_Nil!K183</f>
        <v>-</v>
      </c>
      <c r="P13" s="38" t="str">
        <f>ElecMulti_Other_Nil!L183</f>
        <v>-</v>
      </c>
      <c r="Q13" s="38" t="str">
        <f>ElecMulti_Other_Nil!M183</f>
        <v>-</v>
      </c>
      <c r="R13" s="38" t="str">
        <f>ElecMulti_Other_Nil!N183</f>
        <v>-</v>
      </c>
      <c r="S13" s="38" t="str">
        <f>ElecMulti_Other_Nil!Q183</f>
        <v>-</v>
      </c>
      <c r="T13" s="38" t="str">
        <f>ElecMulti_Other_Nil!R183</f>
        <v>-</v>
      </c>
      <c r="U13" s="38" t="str">
        <f>ElecMulti_Other_Nil!S183</f>
        <v>-</v>
      </c>
      <c r="V13" s="38" t="str">
        <f>ElecMulti_Other_Nil!T183</f>
        <v>-</v>
      </c>
      <c r="W13" s="38" t="str">
        <f>ElecMulti_Other_Nil!U183</f>
        <v>-</v>
      </c>
      <c r="X13" s="38" t="str">
        <f>ElecMulti_Other_Nil!V183</f>
        <v>-</v>
      </c>
      <c r="Z13" s="135" t="s">
        <v>341</v>
      </c>
      <c r="AA13" s="38" t="str">
        <f>Gas_Other_Nil!K183</f>
        <v>-</v>
      </c>
      <c r="AB13" s="38" t="str">
        <f>Gas_Other_Nil!L183</f>
        <v>-</v>
      </c>
      <c r="AC13" s="38" t="str">
        <f>Gas_Other_Nil!M183</f>
        <v>-</v>
      </c>
      <c r="AD13" s="38" t="str">
        <f>Gas_Other_Nil!N183</f>
        <v>-</v>
      </c>
      <c r="AE13" s="38" t="str">
        <f>Gas_Other_Nil!Q183</f>
        <v>-</v>
      </c>
      <c r="AF13" s="38" t="str">
        <f>Gas_Other_Nil!R183</f>
        <v>-</v>
      </c>
      <c r="AG13" s="38" t="str">
        <f>Gas_Other_Nil!S183</f>
        <v>-</v>
      </c>
      <c r="AH13" s="38" t="str">
        <f>Gas_Other_Nil!T183</f>
        <v>-</v>
      </c>
      <c r="AI13" s="38" t="str">
        <f>Gas_Other_Nil!U183</f>
        <v>-</v>
      </c>
      <c r="AJ13" s="38" t="str">
        <f>Gas_Other_Nil!V183</f>
        <v>-</v>
      </c>
      <c r="AK13" s="7"/>
      <c r="AL13" s="135" t="s">
        <v>341</v>
      </c>
      <c r="AM13" s="38" t="str">
        <f t="shared" ref="AM13:AV13" si="0">IFERROR(C13+AA13,"-")</f>
        <v>-</v>
      </c>
      <c r="AN13" s="38" t="str">
        <f t="shared" si="0"/>
        <v>-</v>
      </c>
      <c r="AO13" s="38" t="str">
        <f t="shared" si="0"/>
        <v>-</v>
      </c>
      <c r="AP13" s="38" t="str">
        <f t="shared" si="0"/>
        <v>-</v>
      </c>
      <c r="AQ13" s="38" t="str">
        <f t="shared" si="0"/>
        <v>-</v>
      </c>
      <c r="AR13" s="38" t="str">
        <f t="shared" si="0"/>
        <v>-</v>
      </c>
      <c r="AS13" s="38" t="str">
        <f t="shared" si="0"/>
        <v>-</v>
      </c>
      <c r="AT13" s="38" t="str">
        <f t="shared" si="0"/>
        <v>-</v>
      </c>
      <c r="AU13" s="38" t="str">
        <f t="shared" si="0"/>
        <v>-</v>
      </c>
      <c r="AV13" s="38" t="str">
        <f t="shared" si="0"/>
        <v>-</v>
      </c>
    </row>
    <row r="14" spans="1:48" s="189" customFormat="1" ht="10.5" customHeight="1" x14ac:dyDescent="0.3">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7"/>
      <c r="N14" s="135" t="s">
        <v>300</v>
      </c>
      <c r="O14" s="38" t="str">
        <f>ElecMulti_Other_Nil!K184</f>
        <v>-</v>
      </c>
      <c r="P14" s="38" t="str">
        <f>ElecMulti_Other_Nil!L184</f>
        <v>-</v>
      </c>
      <c r="Q14" s="38" t="str">
        <f>ElecMulti_Other_Nil!M184</f>
        <v>-</v>
      </c>
      <c r="R14" s="38" t="str">
        <f>ElecMulti_Other_Nil!N184</f>
        <v>-</v>
      </c>
      <c r="S14" s="38" t="str">
        <f>ElecMulti_Other_Nil!Q184</f>
        <v>-</v>
      </c>
      <c r="T14" s="38" t="str">
        <f>ElecMulti_Other_Nil!R184</f>
        <v>-</v>
      </c>
      <c r="U14" s="38" t="str">
        <f>ElecMulti_Other_Nil!S184</f>
        <v>-</v>
      </c>
      <c r="V14" s="38" t="str">
        <f>ElecMulti_Other_Nil!T184</f>
        <v>-</v>
      </c>
      <c r="W14" s="38" t="str">
        <f>ElecMulti_Other_Nil!U184</f>
        <v>-</v>
      </c>
      <c r="X14" s="38" t="str">
        <f>ElecMulti_Other_Nil!V184</f>
        <v>-</v>
      </c>
      <c r="Z14" s="135" t="s">
        <v>300</v>
      </c>
      <c r="AA14" s="38"/>
      <c r="AB14" s="38"/>
      <c r="AC14" s="38"/>
      <c r="AD14" s="38"/>
      <c r="AE14" s="38"/>
      <c r="AF14" s="38"/>
      <c r="AG14" s="38"/>
      <c r="AH14" s="38"/>
      <c r="AI14" s="38"/>
      <c r="AJ14" s="38"/>
      <c r="AK14" s="7"/>
      <c r="AL14" s="135" t="s">
        <v>300</v>
      </c>
      <c r="AM14" s="38" t="str">
        <f t="shared" ref="AM14:AM24" si="1">IFERROR(C14+AA14,"-")</f>
        <v>-</v>
      </c>
      <c r="AN14" s="38" t="str">
        <f t="shared" ref="AN14:AN24" si="2">IFERROR(D14+AB14,"-")</f>
        <v>-</v>
      </c>
      <c r="AO14" s="38" t="str">
        <f t="shared" ref="AO14:AO24" si="3">IFERROR(E14+AC14,"-")</f>
        <v>-</v>
      </c>
      <c r="AP14" s="38" t="str">
        <f t="shared" ref="AP14:AP24" si="4">IFERROR(F14+AD14,"-")</f>
        <v>-</v>
      </c>
      <c r="AQ14" s="38" t="str">
        <f t="shared" ref="AQ14:AQ24" si="5">IFERROR(G14+AE14,"-")</f>
        <v>-</v>
      </c>
      <c r="AR14" s="38" t="str">
        <f t="shared" ref="AR14:AR24" si="6">IFERROR(H14+AF14,"-")</f>
        <v>-</v>
      </c>
      <c r="AS14" s="38" t="str">
        <f t="shared" ref="AS14:AS24" si="7">IFERROR(I14+AG14,"-")</f>
        <v>-</v>
      </c>
      <c r="AT14" s="38" t="str">
        <f t="shared" ref="AT14:AT24" si="8">IFERROR(J14+AH14,"-")</f>
        <v>-</v>
      </c>
      <c r="AU14" s="38" t="str">
        <f t="shared" ref="AU14:AV24" si="9">IFERROR(K14+AI14,"-")</f>
        <v>-</v>
      </c>
      <c r="AV14" s="38" t="str">
        <f t="shared" si="9"/>
        <v>-</v>
      </c>
    </row>
    <row r="15" spans="1:48" s="189" customFormat="1" ht="10.5" customHeight="1" x14ac:dyDescent="0.3">
      <c r="B15" s="135" t="s">
        <v>597</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7"/>
      <c r="N15" s="135" t="s">
        <v>597</v>
      </c>
      <c r="O15" s="38" t="str">
        <f>ElecMulti_Other_Nil!K185</f>
        <v>-</v>
      </c>
      <c r="P15" s="38" t="str">
        <f>ElecMulti_Other_Nil!L185</f>
        <v>-</v>
      </c>
      <c r="Q15" s="38" t="str">
        <f>ElecMulti_Other_Nil!M185</f>
        <v>-</v>
      </c>
      <c r="R15" s="38" t="str">
        <f>ElecMulti_Other_Nil!N185</f>
        <v>-</v>
      </c>
      <c r="S15" s="38" t="str">
        <f>ElecMulti_Other_Nil!Q185</f>
        <v>-</v>
      </c>
      <c r="T15" s="38" t="str">
        <f>ElecMulti_Other_Nil!R185</f>
        <v>-</v>
      </c>
      <c r="U15" s="38" t="str">
        <f>ElecMulti_Other_Nil!S185</f>
        <v>-</v>
      </c>
      <c r="V15" s="38">
        <f>ElecMulti_Other_Nil!T185</f>
        <v>0</v>
      </c>
      <c r="W15" s="38">
        <f>ElecMulti_Other_Nil!U185</f>
        <v>1.4870742269298101</v>
      </c>
      <c r="X15" s="38">
        <f>ElecMulti_Other_Nil!V185</f>
        <v>0.70457099735818818</v>
      </c>
      <c r="Z15" s="135" t="s">
        <v>597</v>
      </c>
      <c r="AA15" s="38" t="str">
        <f>Gas_Other_Nil!K185</f>
        <v>-</v>
      </c>
      <c r="AB15" s="38" t="str">
        <f>Gas_Other_Nil!L185</f>
        <v>-</v>
      </c>
      <c r="AC15" s="38" t="str">
        <f>Gas_Other_Nil!M185</f>
        <v>-</v>
      </c>
      <c r="AD15" s="38" t="str">
        <f>Gas_Other_Nil!N185</f>
        <v>-</v>
      </c>
      <c r="AE15" s="38" t="str">
        <f>Gas_Other_Nil!Q185</f>
        <v>-</v>
      </c>
      <c r="AF15" s="38" t="str">
        <f>Gas_Other_Nil!R185</f>
        <v>-</v>
      </c>
      <c r="AG15" s="38" t="str">
        <f>Gas_Other_Nil!S185</f>
        <v>-</v>
      </c>
      <c r="AH15" s="38">
        <f>Gas_Other_Nil!T185</f>
        <v>0</v>
      </c>
      <c r="AI15" s="38">
        <f>Gas_Other_Nil!U185</f>
        <v>1.4870742269298101</v>
      </c>
      <c r="AJ15" s="38">
        <f>Gas_Other_Nil!V185</f>
        <v>0.70457099735818818</v>
      </c>
      <c r="AK15" s="7"/>
      <c r="AL15" s="135" t="s">
        <v>597</v>
      </c>
      <c r="AM15" s="38" t="str">
        <f t="shared" si="1"/>
        <v>-</v>
      </c>
      <c r="AN15" s="38" t="str">
        <f t="shared" si="2"/>
        <v>-</v>
      </c>
      <c r="AO15" s="38" t="str">
        <f t="shared" si="3"/>
        <v>-</v>
      </c>
      <c r="AP15" s="38" t="str">
        <f t="shared" si="4"/>
        <v>-</v>
      </c>
      <c r="AQ15" s="38" t="str">
        <f t="shared" si="5"/>
        <v>-</v>
      </c>
      <c r="AR15" s="38" t="str">
        <f t="shared" si="6"/>
        <v>-</v>
      </c>
      <c r="AS15" s="38" t="str">
        <f t="shared" si="7"/>
        <v>-</v>
      </c>
      <c r="AT15" s="38">
        <f t="shared" si="8"/>
        <v>0</v>
      </c>
      <c r="AU15" s="38">
        <f t="shared" si="9"/>
        <v>2.9741484538596201</v>
      </c>
      <c r="AV15" s="38">
        <f t="shared" si="9"/>
        <v>1.4091419947163764</v>
      </c>
    </row>
    <row r="16" spans="1:48" s="189" customFormat="1" ht="10.5" customHeight="1" x14ac:dyDescent="0.3">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7"/>
      <c r="N16" s="135" t="s">
        <v>342</v>
      </c>
      <c r="O16" s="38">
        <f>ElecMulti_Other_Nil!K186</f>
        <v>6.6995028867368616</v>
      </c>
      <c r="P16" s="38">
        <f>ElecMulti_Other_Nil!L186</f>
        <v>6.6995028867368616</v>
      </c>
      <c r="Q16" s="38">
        <f>ElecMulti_Other_Nil!M186</f>
        <v>7.113121830127354</v>
      </c>
      <c r="R16" s="38">
        <f>ElecMulti_Other_Nil!N186</f>
        <v>7.113121830127354</v>
      </c>
      <c r="S16" s="38">
        <f>ElecMulti_Other_Nil!Q186</f>
        <v>7.2804579515147188</v>
      </c>
      <c r="T16" s="38">
        <f>ElecMulti_Other_Nil!R186</f>
        <v>7.1935840895118579</v>
      </c>
      <c r="U16" s="38">
        <f>ElecMulti_Other_Nil!S186</f>
        <v>7.3593999937099719</v>
      </c>
      <c r="V16" s="38">
        <f>ElecMulti_Other_Nil!T186</f>
        <v>7.0492243060839295</v>
      </c>
      <c r="W16" s="38">
        <f>ElecMulti_Other_Nil!U186</f>
        <v>7.1089669218364691</v>
      </c>
      <c r="X16" s="38">
        <f>ElecMulti_Other_Nil!V186</f>
        <v>6.9829560851947958</v>
      </c>
      <c r="Z16" s="135" t="s">
        <v>342</v>
      </c>
      <c r="AA16" s="38">
        <f>Gas_Other_Nil!K186</f>
        <v>6.6995028867368616</v>
      </c>
      <c r="AB16" s="38">
        <f>Gas_Other_Nil!L186</f>
        <v>6.6995028867368616</v>
      </c>
      <c r="AC16" s="38">
        <f>Gas_Other_Nil!M186</f>
        <v>7.113121830127354</v>
      </c>
      <c r="AD16" s="38">
        <f>Gas_Other_Nil!N186</f>
        <v>7.113121830127354</v>
      </c>
      <c r="AE16" s="38">
        <f>Gas_Other_Nil!Q186</f>
        <v>7.2804579515147188</v>
      </c>
      <c r="AF16" s="38">
        <f>Gas_Other_Nil!R186</f>
        <v>7.1935840895118579</v>
      </c>
      <c r="AG16" s="38">
        <f>Gas_Other_Nil!S186</f>
        <v>7.3593999937099719</v>
      </c>
      <c r="AH16" s="38">
        <f>Gas_Other_Nil!T186</f>
        <v>7.0492243060839295</v>
      </c>
      <c r="AI16" s="38">
        <f>Gas_Other_Nil!U186</f>
        <v>7.1089669218364691</v>
      </c>
      <c r="AJ16" s="38">
        <f>Gas_Other_Nil!V186</f>
        <v>6.9829560851947958</v>
      </c>
      <c r="AK16" s="7"/>
      <c r="AL16" s="135" t="s">
        <v>342</v>
      </c>
      <c r="AM16" s="38">
        <f t="shared" si="1"/>
        <v>13.399005773473723</v>
      </c>
      <c r="AN16" s="38">
        <f t="shared" si="2"/>
        <v>13.399005773473723</v>
      </c>
      <c r="AO16" s="38">
        <f t="shared" si="3"/>
        <v>14.226243660254708</v>
      </c>
      <c r="AP16" s="38">
        <f t="shared" si="4"/>
        <v>14.226243660254708</v>
      </c>
      <c r="AQ16" s="38">
        <f t="shared" si="5"/>
        <v>14.560915903029438</v>
      </c>
      <c r="AR16" s="38">
        <f t="shared" si="6"/>
        <v>14.387168179023716</v>
      </c>
      <c r="AS16" s="38">
        <f t="shared" si="7"/>
        <v>14.718799987419944</v>
      </c>
      <c r="AT16" s="38">
        <f t="shared" si="8"/>
        <v>14.098448612167859</v>
      </c>
      <c r="AU16" s="38">
        <f t="shared" si="9"/>
        <v>14.217933843672938</v>
      </c>
      <c r="AV16" s="38">
        <f t="shared" si="9"/>
        <v>13.965912170389592</v>
      </c>
    </row>
    <row r="17" spans="2:48" s="189" customFormat="1" ht="10.5" customHeight="1" x14ac:dyDescent="0.3">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7"/>
      <c r="N17" s="135" t="s">
        <v>343</v>
      </c>
      <c r="O17" s="38">
        <f>ElecMulti_Other_Nil!K187</f>
        <v>16.43282142857143</v>
      </c>
      <c r="P17" s="38">
        <f>ElecMulti_Other_Nil!L187</f>
        <v>16.43282142857143</v>
      </c>
      <c r="Q17" s="38">
        <f>ElecMulti_Other_Nil!M187</f>
        <v>16.727428571428572</v>
      </c>
      <c r="R17" s="38">
        <f>ElecMulti_Other_Nil!N187</f>
        <v>16.727428571428572</v>
      </c>
      <c r="S17" s="38">
        <f>ElecMulti_Other_Nil!Q187</f>
        <v>16.54232142857143</v>
      </c>
      <c r="T17" s="38">
        <f>ElecMulti_Other_Nil!R187</f>
        <v>16.54232142857143</v>
      </c>
      <c r="U17" s="38">
        <f>ElecMulti_Other_Nil!S187</f>
        <v>17.267107142857146</v>
      </c>
      <c r="V17" s="38">
        <f>ElecMulti_Other_Nil!T187</f>
        <v>17.267107142857146</v>
      </c>
      <c r="W17" s="38">
        <f>ElecMulti_Other_Nil!U187</f>
        <v>17.41310714285714</v>
      </c>
      <c r="X17" s="38">
        <f>ElecMulti_Other_Nil!V187</f>
        <v>17.41310714285714</v>
      </c>
      <c r="Z17" s="135" t="s">
        <v>343</v>
      </c>
      <c r="AA17" s="38"/>
      <c r="AB17" s="38"/>
      <c r="AC17" s="38"/>
      <c r="AD17" s="38"/>
      <c r="AE17" s="38"/>
      <c r="AF17" s="38"/>
      <c r="AG17" s="38"/>
      <c r="AH17" s="38"/>
      <c r="AI17" s="38"/>
      <c r="AJ17" s="38"/>
      <c r="AK17" s="7"/>
      <c r="AL17" s="135" t="s">
        <v>343</v>
      </c>
      <c r="AM17" s="38">
        <f t="shared" si="1"/>
        <v>16.43282142857143</v>
      </c>
      <c r="AN17" s="38">
        <f t="shared" si="2"/>
        <v>16.43282142857143</v>
      </c>
      <c r="AO17" s="38">
        <f t="shared" si="3"/>
        <v>16.727428571428572</v>
      </c>
      <c r="AP17" s="38">
        <f t="shared" si="4"/>
        <v>16.727428571428572</v>
      </c>
      <c r="AQ17" s="38">
        <f t="shared" si="5"/>
        <v>16.54232142857143</v>
      </c>
      <c r="AR17" s="38">
        <f t="shared" si="6"/>
        <v>16.54232142857143</v>
      </c>
      <c r="AS17" s="38">
        <f t="shared" si="7"/>
        <v>17.267107142857146</v>
      </c>
      <c r="AT17" s="38">
        <f t="shared" si="8"/>
        <v>17.267107142857146</v>
      </c>
      <c r="AU17" s="38">
        <f t="shared" si="9"/>
        <v>17.41310714285714</v>
      </c>
      <c r="AV17" s="38">
        <f t="shared" si="9"/>
        <v>17.41310714285714</v>
      </c>
    </row>
    <row r="18" spans="2:48" s="189" customFormat="1" ht="10.5" customHeight="1" x14ac:dyDescent="0.3">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7"/>
      <c r="N18" s="135" t="s">
        <v>344</v>
      </c>
      <c r="O18" s="38">
        <f>ElecMulti_Other_Nil!K188</f>
        <v>39.933199999999992</v>
      </c>
      <c r="P18" s="38">
        <f>ElecMulti_Other_Nil!L188</f>
        <v>40.441156555772992</v>
      </c>
      <c r="Q18" s="38">
        <f>ElecMulti_Other_Nil!M188</f>
        <v>41.027260273972608</v>
      </c>
      <c r="R18" s="38">
        <f>ElecMulti_Other_Nil!N188</f>
        <v>41.37892250489238</v>
      </c>
      <c r="S18" s="38">
        <f>ElecMulti_Other_Nil!Q188</f>
        <v>41.847805479452056</v>
      </c>
      <c r="T18" s="38">
        <f>ElecMulti_Other_Nil!R188</f>
        <v>42.160394129158519</v>
      </c>
      <c r="U18" s="38">
        <f>ElecMulti_Other_Nil!S188</f>
        <v>42.39483561643835</v>
      </c>
      <c r="V18" s="38">
        <f>ElecMulti_Other_Nil!T188</f>
        <v>42.51205636007829</v>
      </c>
      <c r="W18" s="38">
        <f>ElecMulti_Other_Nil!U188</f>
        <v>42.746497847358121</v>
      </c>
      <c r="X18" s="38">
        <f>ElecMulti_Other_Nil!V188</f>
        <v>43.527969471624267</v>
      </c>
      <c r="Z18" s="135" t="s">
        <v>344</v>
      </c>
      <c r="AA18" s="38">
        <f>Gas_Other_Nil!K188</f>
        <v>64.944500000000033</v>
      </c>
      <c r="AB18" s="38">
        <f>Gas_Other_Nil!L188</f>
        <v>65.770604207436435</v>
      </c>
      <c r="AC18" s="38">
        <f>Gas_Other_Nil!M188</f>
        <v>66.723801369863025</v>
      </c>
      <c r="AD18" s="38">
        <f>Gas_Other_Nil!N188</f>
        <v>67.295719667318977</v>
      </c>
      <c r="AE18" s="38">
        <f>Gas_Other_Nil!Q188</f>
        <v>68.058277397260298</v>
      </c>
      <c r="AF18" s="38">
        <f>Gas_Other_Nil!R188</f>
        <v>68.566649217221112</v>
      </c>
      <c r="AG18" s="38">
        <f>Gas_Other_Nil!S188</f>
        <v>68.94792808219178</v>
      </c>
      <c r="AH18" s="38">
        <f>Gas_Other_Nil!T188</f>
        <v>69.138567514677106</v>
      </c>
      <c r="AI18" s="38">
        <f>Gas_Other_Nil!U188</f>
        <v>69.519846379647774</v>
      </c>
      <c r="AJ18" s="38">
        <f>Gas_Other_Nil!V188</f>
        <v>70.790775929549909</v>
      </c>
      <c r="AK18" s="7"/>
      <c r="AL18" s="135" t="s">
        <v>344</v>
      </c>
      <c r="AM18" s="38">
        <f t="shared" si="1"/>
        <v>104.60930000000005</v>
      </c>
      <c r="AN18" s="38">
        <f t="shared" si="2"/>
        <v>105.93994667318985</v>
      </c>
      <c r="AO18" s="38">
        <f t="shared" si="3"/>
        <v>107.4753082191781</v>
      </c>
      <c r="AP18" s="38">
        <f t="shared" si="4"/>
        <v>108.39652514677104</v>
      </c>
      <c r="AQ18" s="38">
        <f t="shared" si="5"/>
        <v>109.62481438356166</v>
      </c>
      <c r="AR18" s="38">
        <f t="shared" si="6"/>
        <v>110.44367387475536</v>
      </c>
      <c r="AS18" s="38">
        <f t="shared" si="7"/>
        <v>111.05781849315068</v>
      </c>
      <c r="AT18" s="38">
        <f t="shared" si="8"/>
        <v>111.36489080234833</v>
      </c>
      <c r="AU18" s="38">
        <f t="shared" si="9"/>
        <v>111.97903542074366</v>
      </c>
      <c r="AV18" s="38">
        <f t="shared" si="9"/>
        <v>114.02618414872801</v>
      </c>
    </row>
    <row r="19" spans="2:48" s="189" customFormat="1" ht="10.5" customHeight="1" x14ac:dyDescent="0.3">
      <c r="B19" s="135"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7"/>
      <c r="N19" s="135" t="s">
        <v>43</v>
      </c>
      <c r="O19" s="38">
        <f>ElecMulti_Other_Nil!K189</f>
        <v>0</v>
      </c>
      <c r="P19" s="38">
        <f>ElecMulti_Other_Nil!L189</f>
        <v>-0.1310662676190151</v>
      </c>
      <c r="Q19" s="38">
        <f>ElecMulti_Other_Nil!M189</f>
        <v>1.6490220555819268</v>
      </c>
      <c r="R19" s="38">
        <f>ElecMulti_Other_Nil!N189</f>
        <v>7.9249822078168828</v>
      </c>
      <c r="S19" s="38">
        <f>ElecMulti_Other_Nil!Q189</f>
        <v>9.5945159615724229</v>
      </c>
      <c r="T19" s="38">
        <f>ElecMulti_Other_Nil!R189</f>
        <v>9.6655312765157912</v>
      </c>
      <c r="U19" s="38">
        <f>ElecMulti_Other_Nil!S189</f>
        <v>11.448655558303896</v>
      </c>
      <c r="V19" s="38">
        <f>ElecMulti_Other_Nil!T189</f>
        <v>11.630458109953564</v>
      </c>
      <c r="W19" s="38">
        <f>ElecMulti_Other_Nil!U189</f>
        <v>11.375413031411084</v>
      </c>
      <c r="X19" s="38">
        <f>ElecMulti_Other_Nil!V189</f>
        <v>11.405483218834176</v>
      </c>
      <c r="Z19" s="135" t="s">
        <v>43</v>
      </c>
      <c r="AA19" s="38">
        <f>Gas_Other_Nil!K189</f>
        <v>0</v>
      </c>
      <c r="AB19" s="38">
        <f>Gas_Other_Nil!L189</f>
        <v>-0.1023941345466083</v>
      </c>
      <c r="AC19" s="38">
        <f>Gas_Other_Nil!M189</f>
        <v>1.3107897268148034</v>
      </c>
      <c r="AD19" s="38">
        <f>Gas_Other_Nil!N189</f>
        <v>8.7391024854837429</v>
      </c>
      <c r="AE19" s="38">
        <f>Gas_Other_Nil!Q189</f>
        <v>10.102089688688181</v>
      </c>
      <c r="AF19" s="38">
        <f>Gas_Other_Nil!R189</f>
        <v>10.300173121233545</v>
      </c>
      <c r="AG19" s="38">
        <f>Gas_Other_Nil!S189</f>
        <v>11.847822371645295</v>
      </c>
      <c r="AH19" s="38">
        <f>Gas_Other_Nil!T189</f>
        <v>7.7038430079225835</v>
      </c>
      <c r="AI19" s="38">
        <f>Gas_Other_Nil!U189</f>
        <v>7.5210837283470982</v>
      </c>
      <c r="AJ19" s="38">
        <f>Gas_Other_Nil!V189</f>
        <v>5.503966281336238</v>
      </c>
      <c r="AK19" s="7"/>
      <c r="AL19" s="135" t="s">
        <v>43</v>
      </c>
      <c r="AM19" s="38">
        <f t="shared" si="1"/>
        <v>0</v>
      </c>
      <c r="AN19" s="38">
        <f t="shared" si="2"/>
        <v>-0.23346040216562342</v>
      </c>
      <c r="AO19" s="38">
        <f t="shared" si="3"/>
        <v>2.9598117823967303</v>
      </c>
      <c r="AP19" s="38">
        <f t="shared" si="4"/>
        <v>16.664084693300627</v>
      </c>
      <c r="AQ19" s="38">
        <f t="shared" si="5"/>
        <v>19.696605650260604</v>
      </c>
      <c r="AR19" s="38">
        <f t="shared" si="6"/>
        <v>19.965704397749334</v>
      </c>
      <c r="AS19" s="38">
        <f t="shared" si="7"/>
        <v>23.296477929949191</v>
      </c>
      <c r="AT19" s="38">
        <f t="shared" si="8"/>
        <v>19.334301117876148</v>
      </c>
      <c r="AU19" s="38">
        <f t="shared" si="9"/>
        <v>18.896496759758183</v>
      </c>
      <c r="AV19" s="38">
        <f t="shared" si="9"/>
        <v>16.909449500170414</v>
      </c>
    </row>
    <row r="20" spans="2:48" s="189" customFormat="1" ht="10.5" customHeight="1" x14ac:dyDescent="0.3">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7"/>
      <c r="N20" s="135" t="s">
        <v>389</v>
      </c>
      <c r="O20" s="38">
        <f>ElecMulti_Other_Nil!K190</f>
        <v>3.4230999999999985</v>
      </c>
      <c r="P20" s="38">
        <f>ElecMulti_Other_Nil!L190</f>
        <v>3.4666423679060681</v>
      </c>
      <c r="Q20" s="38">
        <f>ElecMulti_Other_Nil!M190</f>
        <v>3.516883561643835</v>
      </c>
      <c r="R20" s="38">
        <f>ElecMulti_Other_Nil!N190</f>
        <v>3.547028277886497</v>
      </c>
      <c r="S20" s="38">
        <f>ElecMulti_Other_Nil!Q190</f>
        <v>3.5872212328767126</v>
      </c>
      <c r="T20" s="38">
        <f>ElecMulti_Other_Nil!R190</f>
        <v>3.6140165362035224</v>
      </c>
      <c r="U20" s="38">
        <f>ElecMulti_Other_Nil!S190</f>
        <v>3.6341130136986304</v>
      </c>
      <c r="V20" s="38">
        <f>ElecMulti_Other_Nil!T190</f>
        <v>3.6441612524461822</v>
      </c>
      <c r="W20" s="38">
        <f>ElecMulti_Other_Nil!U190</f>
        <v>3.6642577299412911</v>
      </c>
      <c r="X20" s="38">
        <f>ElecMulti_Other_Nil!V190</f>
        <v>3.731245988258316</v>
      </c>
      <c r="Z20" s="135" t="s">
        <v>389</v>
      </c>
      <c r="AA20" s="38">
        <f>Gas_Other_Nil!K190</f>
        <v>3.1859000000000006</v>
      </c>
      <c r="AB20" s="38">
        <f>Gas_Other_Nil!L190</f>
        <v>3.2264251467710374</v>
      </c>
      <c r="AC20" s="38">
        <f>Gas_Other_Nil!M190</f>
        <v>3.2731849315068478</v>
      </c>
      <c r="AD20" s="38">
        <f>Gas_Other_Nil!N190</f>
        <v>3.3012408023483384</v>
      </c>
      <c r="AE20" s="38">
        <f>Gas_Other_Nil!Q190</f>
        <v>3.3386486301369867</v>
      </c>
      <c r="AF20" s="38">
        <f>Gas_Other_Nil!R190</f>
        <v>3.3635871819960861</v>
      </c>
      <c r="AG20" s="38">
        <f>Gas_Other_Nil!S190</f>
        <v>3.3822910958904111</v>
      </c>
      <c r="AH20" s="38">
        <f>Gas_Other_Nil!T190</f>
        <v>3.3916430528375732</v>
      </c>
      <c r="AI20" s="38">
        <f>Gas_Other_Nil!U190</f>
        <v>3.4103469667319</v>
      </c>
      <c r="AJ20" s="38">
        <f>Gas_Other_Nil!V190</f>
        <v>3.4726933463796494</v>
      </c>
      <c r="AK20" s="7"/>
      <c r="AL20" s="135" t="s">
        <v>389</v>
      </c>
      <c r="AM20" s="38">
        <f t="shared" si="1"/>
        <v>6.6089999999999991</v>
      </c>
      <c r="AN20" s="38">
        <f t="shared" si="2"/>
        <v>6.6930675146771055</v>
      </c>
      <c r="AO20" s="38">
        <f t="shared" si="3"/>
        <v>6.7900684931506827</v>
      </c>
      <c r="AP20" s="38">
        <f t="shared" si="4"/>
        <v>6.8482690802348358</v>
      </c>
      <c r="AQ20" s="38">
        <f t="shared" si="5"/>
        <v>6.9258698630136992</v>
      </c>
      <c r="AR20" s="38">
        <f t="shared" si="6"/>
        <v>6.9776037181996085</v>
      </c>
      <c r="AS20" s="38">
        <f t="shared" si="7"/>
        <v>7.0164041095890415</v>
      </c>
      <c r="AT20" s="38">
        <f t="shared" si="8"/>
        <v>7.0358043052837553</v>
      </c>
      <c r="AU20" s="38">
        <f t="shared" si="9"/>
        <v>7.074604696673191</v>
      </c>
      <c r="AV20" s="38">
        <f t="shared" si="9"/>
        <v>7.2039393346379654</v>
      </c>
    </row>
    <row r="21" spans="2:48" s="189" customFormat="1" ht="10.5" customHeight="1" x14ac:dyDescent="0.3">
      <c r="B21" s="135"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7"/>
      <c r="N21" s="135" t="s">
        <v>404</v>
      </c>
      <c r="O21" s="38">
        <f>ElecMulti_Other_Nil!K191</f>
        <v>0.30183159937306542</v>
      </c>
      <c r="P21" s="38">
        <f>ElecMulti_Other_Nil!L191</f>
        <v>0.30363539629217046</v>
      </c>
      <c r="Q21" s="38">
        <f>ElecMulti_Other_Nil!M191</f>
        <v>0.31834956145109461</v>
      </c>
      <c r="R21" s="38">
        <f>ElecMulti_Other_Nil!N191</f>
        <v>0.35006936217687307</v>
      </c>
      <c r="S21" s="38">
        <f>ElecMulti_Other_Nil!Q191</f>
        <v>0.36021877252983547</v>
      </c>
      <c r="T21" s="38">
        <f>ElecMulti_Other_Nil!R191</f>
        <v>0.36163892280110382</v>
      </c>
      <c r="U21" s="38">
        <f>ElecMulti_Other_Nil!S191</f>
        <v>0.37555741191792663</v>
      </c>
      <c r="V21" s="38">
        <f>ElecMulti_Other_Nil!T191</f>
        <v>0.37550403656820436</v>
      </c>
      <c r="W21" s="38">
        <f>ElecMulti_Other_Nil!U191</f>
        <v>0.38350724918949913</v>
      </c>
      <c r="X21" s="38">
        <f>ElecMulti_Other_Nil!V191</f>
        <v>0.38304313997934702</v>
      </c>
      <c r="Z21" s="135" t="s">
        <v>404</v>
      </c>
      <c r="AA21" s="38">
        <f>Gas_Other_Nil!K191</f>
        <v>0.29624795193665687</v>
      </c>
      <c r="AB21" s="38">
        <f>Gas_Other_Nil!L191</f>
        <v>0.29924049308805628</v>
      </c>
      <c r="AC21" s="38">
        <f>Gas_Other_Nil!M191</f>
        <v>0.31073579295233944</v>
      </c>
      <c r="AD21" s="38">
        <f>Gas_Other_Nil!N191</f>
        <v>0.34381674836941578</v>
      </c>
      <c r="AE21" s="38">
        <f>Gas_Other_Nil!Q191</f>
        <v>0.3532978115299103</v>
      </c>
      <c r="AF21" s="38">
        <f>Gas_Other_Nil!R191</f>
        <v>0.35585978057964157</v>
      </c>
      <c r="AG21" s="38">
        <f>Gas_Other_Nil!S191</f>
        <v>0.36452154710060708</v>
      </c>
      <c r="AH21" s="38">
        <f>Gas_Other_Nil!T191</f>
        <v>0.34689191001660669</v>
      </c>
      <c r="AI21" s="38">
        <f>Gas_Other_Nil!U191</f>
        <v>0.35410887614670727</v>
      </c>
      <c r="AJ21" s="38">
        <f>Gas_Other_Nil!V191</f>
        <v>0.34726668352837076</v>
      </c>
      <c r="AK21" s="7"/>
      <c r="AL21" s="135" t="s">
        <v>404</v>
      </c>
      <c r="AM21" s="38">
        <f t="shared" si="1"/>
        <v>0.60106519336316322</v>
      </c>
      <c r="AN21" s="38">
        <f t="shared" si="2"/>
        <v>0.60587058798030724</v>
      </c>
      <c r="AO21" s="38">
        <f t="shared" si="3"/>
        <v>0.63226999190586186</v>
      </c>
      <c r="AP21" s="38">
        <f t="shared" si="4"/>
        <v>0.69750995345257172</v>
      </c>
      <c r="AQ21" s="38">
        <f t="shared" si="5"/>
        <v>0.71726933364982781</v>
      </c>
      <c r="AR21" s="38">
        <f t="shared" si="6"/>
        <v>0.72126143246829677</v>
      </c>
      <c r="AS21" s="38">
        <f t="shared" si="7"/>
        <v>0.74403179487630555</v>
      </c>
      <c r="AT21" s="38">
        <f t="shared" si="8"/>
        <v>0.72634419977383735</v>
      </c>
      <c r="AU21" s="38">
        <f t="shared" si="9"/>
        <v>0.74167044041419627</v>
      </c>
      <c r="AV21" s="38">
        <f t="shared" si="9"/>
        <v>0.73433204909862293</v>
      </c>
    </row>
    <row r="22" spans="2:48" s="189" customFormat="1" ht="10.5" customHeight="1" x14ac:dyDescent="0.3">
      <c r="B22" s="135"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7"/>
      <c r="N22" s="135" t="s">
        <v>388</v>
      </c>
      <c r="O22" s="38">
        <f>ElecMulti_Other_Nil!K192</f>
        <v>1.2935975501555486</v>
      </c>
      <c r="P22" s="38">
        <f>ElecMulti_Other_Nil!L192</f>
        <v>1.3017754257768488</v>
      </c>
      <c r="Q22" s="38">
        <f>ElecMulti_Other_Nil!M192</f>
        <v>1.3625788114642496</v>
      </c>
      <c r="R22" s="38">
        <f>ElecMulti_Other_Nil!N192</f>
        <v>1.4921407937458351</v>
      </c>
      <c r="S22" s="38">
        <f>ElecMulti_Other_Nil!Q192</f>
        <v>1.5341884907279846</v>
      </c>
      <c r="T22" s="38">
        <f>ElecMulti_Other_Nil!R192</f>
        <v>1.5404820362613385</v>
      </c>
      <c r="U22" s="38">
        <f>ElecMulti_Other_Nil!S192</f>
        <v>1.5974662240967812</v>
      </c>
      <c r="V22" s="38">
        <f>ElecMulti_Other_Nil!T192</f>
        <v>1.597443805076298</v>
      </c>
      <c r="W22" s="38">
        <f>ElecMulti_Other_Nil!U192</f>
        <v>1.6303754661279695</v>
      </c>
      <c r="X22" s="38">
        <f>ElecMulti_Other_Nil!V192</f>
        <v>1.6297857472222499</v>
      </c>
      <c r="Z22" s="135" t="s">
        <v>388</v>
      </c>
      <c r="AA22" s="38">
        <f>Gas_Other_Nil!K192</f>
        <v>1.4550432894434293</v>
      </c>
      <c r="AB22" s="38">
        <f>Gas_Other_Nil!L192</f>
        <v>1.4699029567148398</v>
      </c>
      <c r="AC22" s="38">
        <f>Gas_Other_Nil!M192</f>
        <v>1.5248742805576883</v>
      </c>
      <c r="AD22" s="38">
        <f>Gas_Other_Nil!N192</f>
        <v>1.6810068537036915</v>
      </c>
      <c r="AE22" s="38">
        <f>Gas_Other_Nil!Q192</f>
        <v>1.7263235180077918</v>
      </c>
      <c r="AF22" s="38">
        <f>Gas_Other_Nil!R192</f>
        <v>1.7388562004680221</v>
      </c>
      <c r="AG22" s="38">
        <f>Gas_Other_Nil!S192</f>
        <v>1.779957221137541</v>
      </c>
      <c r="AH22" s="38">
        <f>Gas_Other_Nil!T192</f>
        <v>1.6972211285225038</v>
      </c>
      <c r="AI22" s="38">
        <f>Gas_Other_Nil!U192</f>
        <v>1.7315268400658221</v>
      </c>
      <c r="AJ22" s="38">
        <f>Gas_Other_Nil!V192</f>
        <v>1.7005535775345881</v>
      </c>
      <c r="AK22" s="7"/>
      <c r="AL22" s="135" t="s">
        <v>388</v>
      </c>
      <c r="AM22" s="38">
        <f t="shared" si="1"/>
        <v>2.743500294314269</v>
      </c>
      <c r="AN22" s="38">
        <f t="shared" si="2"/>
        <v>2.7664718885186761</v>
      </c>
      <c r="AO22" s="38">
        <f t="shared" si="3"/>
        <v>2.8821739797523183</v>
      </c>
      <c r="AP22" s="38">
        <f t="shared" si="4"/>
        <v>3.1678312634902075</v>
      </c>
      <c r="AQ22" s="38">
        <f t="shared" si="5"/>
        <v>3.2551370838144948</v>
      </c>
      <c r="AR22" s="38">
        <f t="shared" si="6"/>
        <v>3.2739228133399094</v>
      </c>
      <c r="AS22" s="38">
        <f t="shared" si="7"/>
        <v>3.3719811850194894</v>
      </c>
      <c r="AT22" s="38">
        <f t="shared" si="8"/>
        <v>3.289207325220187</v>
      </c>
      <c r="AU22" s="38">
        <f t="shared" si="9"/>
        <v>3.3564162332085354</v>
      </c>
      <c r="AV22" s="38">
        <f t="shared" si="9"/>
        <v>3.3247509008847045</v>
      </c>
    </row>
    <row r="23" spans="2:48" s="189" customFormat="1" ht="10.5" customHeight="1" x14ac:dyDescent="0.3">
      <c r="B23" s="183"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7"/>
      <c r="N23" s="183" t="s">
        <v>402</v>
      </c>
      <c r="O23" s="38">
        <f>ElecMulti_Other_Nil!K193</f>
        <v>0.75622568824296266</v>
      </c>
      <c r="P23" s="38">
        <f>ElecMulti_Other_Nil!L193</f>
        <v>0.76252738442800205</v>
      </c>
      <c r="Q23" s="38">
        <f>ElecMulti_Other_Nil!M193</f>
        <v>0.80506783083578337</v>
      </c>
      <c r="R23" s="38">
        <f>ElecMulti_Other_Nil!N193</f>
        <v>0.90490552552307146</v>
      </c>
      <c r="S23" s="38">
        <f>ElecMulti_Other_Nil!Q193</f>
        <v>0.94001673589807211</v>
      </c>
      <c r="T23" s="38">
        <f>ElecMulti_Other_Nil!R193</f>
        <v>0.94486640758720952</v>
      </c>
      <c r="U23" s="38">
        <f>ElecMulti_Other_Nil!S193</f>
        <v>0.9781656172857619</v>
      </c>
      <c r="V23" s="38">
        <f>ElecMulti_Other_Nil!T193</f>
        <v>0.9781483416676926</v>
      </c>
      <c r="W23" s="38">
        <f>ElecMulti_Other_Nil!U193</f>
        <v>1.0013871898941809</v>
      </c>
      <c r="X23" s="38">
        <f>ElecMulti_Other_Nil!V193</f>
        <v>1.0009327651082691</v>
      </c>
      <c r="Z23" s="183" t="s">
        <v>402</v>
      </c>
      <c r="AA23" s="38">
        <f>Gas_Other_Nil!K193</f>
        <v>1.1212252632297603</v>
      </c>
      <c r="AB23" s="38">
        <f>Gas_Other_Nil!L193</f>
        <v>1.1326758052643326</v>
      </c>
      <c r="AC23" s="38">
        <f>Gas_Other_Nil!M193</f>
        <v>1.1750355326298065</v>
      </c>
      <c r="AD23" s="38">
        <f>Gas_Other_Nil!N193</f>
        <v>1.2953479567992134</v>
      </c>
      <c r="AE23" s="38">
        <f>Gas_Other_Nil!Q193</f>
        <v>1.3302680098530959</v>
      </c>
      <c r="AF23" s="38">
        <f>Gas_Other_Nil!R193</f>
        <v>1.3399254271219816</v>
      </c>
      <c r="AG23" s="38">
        <f>Gas_Other_Nil!S193</f>
        <v>1.3715969952832423</v>
      </c>
      <c r="AH23" s="38">
        <f>Gas_Other_Nil!T193</f>
        <v>1.3078423304606033</v>
      </c>
      <c r="AI23" s="38">
        <f>Gas_Other_Nil!U193</f>
        <v>1.3342775786312289</v>
      </c>
      <c r="AJ23" s="38">
        <f>Gas_Other_Nil!V193</f>
        <v>1.3104102444518093</v>
      </c>
      <c r="AK23" s="7"/>
      <c r="AL23" s="183" t="s">
        <v>402</v>
      </c>
      <c r="AM23" s="38">
        <f t="shared" si="1"/>
        <v>1.8734897571345139</v>
      </c>
      <c r="AN23" s="38">
        <f t="shared" si="2"/>
        <v>1.8911911767043033</v>
      </c>
      <c r="AO23" s="38">
        <f t="shared" si="3"/>
        <v>1.9760353923701124</v>
      </c>
      <c r="AP23" s="38">
        <f t="shared" si="4"/>
        <v>2.1961567904592556</v>
      </c>
      <c r="AQ23" s="38">
        <f t="shared" si="5"/>
        <v>2.2661429434739246</v>
      </c>
      <c r="AR23" s="38">
        <f t="shared" si="6"/>
        <v>2.2806188251778661</v>
      </c>
      <c r="AS23" s="38">
        <f t="shared" si="7"/>
        <v>2.3455689231535679</v>
      </c>
      <c r="AT23" s="38">
        <f t="shared" si="8"/>
        <v>2.2817851557458537</v>
      </c>
      <c r="AU23" s="38">
        <f t="shared" si="9"/>
        <v>2.331437317925404</v>
      </c>
      <c r="AV23" s="38">
        <f t="shared" si="9"/>
        <v>2.307036689553978</v>
      </c>
    </row>
    <row r="24" spans="2:48" s="189" customFormat="1" ht="10.5" customHeight="1" x14ac:dyDescent="0.3">
      <c r="B24" s="135"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7"/>
      <c r="N24" s="135" t="s">
        <v>373</v>
      </c>
      <c r="O24" s="38">
        <f>ElecMulti_Other_Nil!K194</f>
        <v>68.840279153079877</v>
      </c>
      <c r="P24" s="38">
        <f>ElecMulti_Other_Nil!L194</f>
        <v>69.276995177865359</v>
      </c>
      <c r="Q24" s="38">
        <f>ElecMulti_Other_Nil!M194</f>
        <v>72.519712496505406</v>
      </c>
      <c r="R24" s="38">
        <f>ElecMulti_Other_Nil!N194</f>
        <v>79.438599073597445</v>
      </c>
      <c r="S24" s="38">
        <f>ElecMulti_Other_Nil!Q194</f>
        <v>81.686746053143224</v>
      </c>
      <c r="T24" s="38">
        <f>ElecMulti_Other_Nil!R194</f>
        <v>82.022834826610762</v>
      </c>
      <c r="U24" s="38">
        <f>ElecMulti_Other_Nil!S194</f>
        <v>85.055300578308461</v>
      </c>
      <c r="V24" s="38">
        <f>ElecMulti_Other_Nil!T194</f>
        <v>85.054103354731296</v>
      </c>
      <c r="W24" s="38">
        <f>ElecMulti_Other_Nil!U194</f>
        <v>86.810586805545583</v>
      </c>
      <c r="X24" s="38">
        <f>ElecMulti_Other_Nil!V194</f>
        <v>86.779094556436775</v>
      </c>
      <c r="Z24" s="135" t="s">
        <v>373</v>
      </c>
      <c r="AA24" s="38">
        <f>Gas_Other_Nil!K194</f>
        <v>77.702419391346695</v>
      </c>
      <c r="AB24" s="38">
        <f>Gas_Other_Nil!L194</f>
        <v>78.495957361464903</v>
      </c>
      <c r="AC24" s="38">
        <f>Gas_Other_Nil!M194</f>
        <v>81.431543464451835</v>
      </c>
      <c r="AD24" s="38">
        <f>Gas_Other_Nil!N194</f>
        <v>89.769356344150751</v>
      </c>
      <c r="AE24" s="38">
        <f>Gas_Other_Nil!Q194</f>
        <v>92.189363006991002</v>
      </c>
      <c r="AF24" s="38">
        <f>Gas_Other_Nil!R194</f>
        <v>92.858635018132276</v>
      </c>
      <c r="AG24" s="38">
        <f>Gas_Other_Nil!S194</f>
        <v>95.053517306958852</v>
      </c>
      <c r="AH24" s="38">
        <f>Gas_Other_Nil!T194</f>
        <v>90.63523325052094</v>
      </c>
      <c r="AI24" s="38">
        <f>Gas_Other_Nil!U194</f>
        <v>92.467231518336789</v>
      </c>
      <c r="AJ24" s="38">
        <f>Gas_Other_Nil!V194</f>
        <v>90.813193145333557</v>
      </c>
      <c r="AK24" s="7"/>
      <c r="AL24" s="135" t="s">
        <v>373</v>
      </c>
      <c r="AM24" s="38">
        <f t="shared" si="1"/>
        <v>146.26818244685711</v>
      </c>
      <c r="AN24" s="38">
        <f t="shared" si="2"/>
        <v>147.49491464094973</v>
      </c>
      <c r="AO24" s="38">
        <f t="shared" si="3"/>
        <v>153.66934009043706</v>
      </c>
      <c r="AP24" s="38">
        <f t="shared" si="4"/>
        <v>168.92404915939181</v>
      </c>
      <c r="AQ24" s="38">
        <f t="shared" si="5"/>
        <v>173.58907658937508</v>
      </c>
      <c r="AR24" s="38">
        <f t="shared" si="6"/>
        <v>174.59227466928553</v>
      </c>
      <c r="AS24" s="38">
        <f t="shared" si="7"/>
        <v>179.81818956601535</v>
      </c>
      <c r="AT24" s="38">
        <f t="shared" si="8"/>
        <v>175.39788866127316</v>
      </c>
      <c r="AU24" s="38">
        <f t="shared" si="9"/>
        <v>178.98485030911286</v>
      </c>
      <c r="AV24" s="38">
        <f t="shared" si="9"/>
        <v>177.29385393103678</v>
      </c>
    </row>
    <row r="25" spans="2:48" s="189" customFormat="1" ht="10.5" customHeight="1" x14ac:dyDescent="0.3">
      <c r="B25"/>
      <c r="C25"/>
      <c r="D25"/>
      <c r="E25"/>
      <c r="F25"/>
      <c r="G25"/>
      <c r="H25"/>
      <c r="I25"/>
      <c r="J25"/>
      <c r="K25"/>
      <c r="L25"/>
      <c r="M25" s="7"/>
      <c r="N25"/>
      <c r="O25"/>
      <c r="P25"/>
      <c r="Q25"/>
      <c r="R25"/>
      <c r="S25"/>
      <c r="T25"/>
      <c r="U25"/>
      <c r="V25"/>
      <c r="W25"/>
      <c r="X25"/>
      <c r="Z25"/>
      <c r="AA25"/>
      <c r="AB25"/>
      <c r="AC25"/>
      <c r="AD25"/>
      <c r="AE25"/>
      <c r="AF25"/>
      <c r="AG25"/>
      <c r="AH25"/>
      <c r="AI25"/>
      <c r="AJ25"/>
      <c r="AK25" s="7"/>
      <c r="AL25" s="135" t="s">
        <v>633</v>
      </c>
      <c r="AM25" s="38">
        <f>AM24*1.05</f>
        <v>153.58159156919999</v>
      </c>
      <c r="AN25" s="38">
        <f t="shared" ref="AN25:AT25" si="10">AN24*1.05</f>
        <v>154.86966037299723</v>
      </c>
      <c r="AO25" s="38">
        <f t="shared" si="10"/>
        <v>161.35280709495893</v>
      </c>
      <c r="AP25" s="38">
        <f t="shared" si="10"/>
        <v>177.37025161736142</v>
      </c>
      <c r="AQ25" s="38">
        <f t="shared" si="10"/>
        <v>182.26853041884385</v>
      </c>
      <c r="AR25" s="38">
        <f t="shared" si="10"/>
        <v>183.32188840274981</v>
      </c>
      <c r="AS25" s="38">
        <f t="shared" si="10"/>
        <v>188.80909904431613</v>
      </c>
      <c r="AT25" s="38">
        <f t="shared" si="10"/>
        <v>184.16778309433681</v>
      </c>
      <c r="AU25" s="38">
        <f t="shared" ref="AU25:AV25" si="11">AU24*1.05</f>
        <v>187.93409282456849</v>
      </c>
      <c r="AV25" s="38">
        <f t="shared" si="11"/>
        <v>186.15854662758863</v>
      </c>
    </row>
    <row r="26" spans="2:48" s="194" customFormat="1" ht="10.5" customHeight="1" x14ac:dyDescent="0.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row>
    <row r="27" spans="2:48" s="189" customFormat="1" ht="38.25" customHeight="1" x14ac:dyDescent="0.3">
      <c r="B27" s="193" t="s">
        <v>403</v>
      </c>
      <c r="C27" s="106" t="s">
        <v>419</v>
      </c>
      <c r="D27" s="106" t="s">
        <v>420</v>
      </c>
      <c r="E27" s="106" t="s">
        <v>421</v>
      </c>
      <c r="F27" s="106" t="s">
        <v>422</v>
      </c>
      <c r="G27" s="106" t="s">
        <v>558</v>
      </c>
      <c r="H27" s="106" t="s">
        <v>566</v>
      </c>
      <c r="I27" s="106" t="s">
        <v>575</v>
      </c>
      <c r="J27" s="106" t="s">
        <v>627</v>
      </c>
      <c r="K27" s="106" t="s">
        <v>637</v>
      </c>
      <c r="L27" s="106" t="s">
        <v>654</v>
      </c>
      <c r="M27" s="7"/>
      <c r="N27" s="193" t="s">
        <v>403</v>
      </c>
      <c r="O27" s="106" t="s">
        <v>419</v>
      </c>
      <c r="P27" s="106" t="s">
        <v>420</v>
      </c>
      <c r="Q27" s="106" t="s">
        <v>421</v>
      </c>
      <c r="R27" s="106" t="s">
        <v>422</v>
      </c>
      <c r="S27" s="106" t="s">
        <v>558</v>
      </c>
      <c r="T27" s="106" t="s">
        <v>566</v>
      </c>
      <c r="U27" s="106" t="s">
        <v>575</v>
      </c>
      <c r="V27" s="106" t="s">
        <v>627</v>
      </c>
      <c r="W27" s="106" t="s">
        <v>637</v>
      </c>
      <c r="X27" s="106" t="s">
        <v>654</v>
      </c>
      <c r="Z27" s="193" t="s">
        <v>403</v>
      </c>
      <c r="AA27" s="106" t="s">
        <v>419</v>
      </c>
      <c r="AB27" s="106" t="s">
        <v>420</v>
      </c>
      <c r="AC27" s="106" t="s">
        <v>421</v>
      </c>
      <c r="AD27" s="106" t="s">
        <v>422</v>
      </c>
      <c r="AE27" s="106" t="s">
        <v>558</v>
      </c>
      <c r="AF27" s="106" t="s">
        <v>566</v>
      </c>
      <c r="AG27" s="106" t="s">
        <v>575</v>
      </c>
      <c r="AH27" s="106" t="s">
        <v>627</v>
      </c>
      <c r="AI27" s="106" t="s">
        <v>637</v>
      </c>
      <c r="AJ27" s="106" t="s">
        <v>654</v>
      </c>
      <c r="AK27" s="7"/>
      <c r="AL27" s="193" t="s">
        <v>403</v>
      </c>
      <c r="AM27" s="106" t="s">
        <v>419</v>
      </c>
      <c r="AN27" s="106" t="s">
        <v>420</v>
      </c>
      <c r="AO27" s="106" t="s">
        <v>421</v>
      </c>
      <c r="AP27" s="106" t="s">
        <v>422</v>
      </c>
      <c r="AQ27" s="106" t="s">
        <v>558</v>
      </c>
      <c r="AR27" s="106" t="s">
        <v>566</v>
      </c>
      <c r="AS27" s="106" t="s">
        <v>575</v>
      </c>
      <c r="AT27" s="106" t="s">
        <v>627</v>
      </c>
      <c r="AU27" s="106" t="s">
        <v>637</v>
      </c>
      <c r="AV27" s="106" t="s">
        <v>654</v>
      </c>
    </row>
    <row r="28" spans="2:48" s="189" customFormat="1" ht="10.5" customHeight="1" x14ac:dyDescent="0.3">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7"/>
      <c r="N28" s="135" t="s">
        <v>341</v>
      </c>
      <c r="O28" s="38">
        <f>ElecMulti_Other_4200kWh!K183</f>
        <v>231.08727248304805</v>
      </c>
      <c r="P28" s="38">
        <f>ElecMulti_Other_4200kWh!L183</f>
        <v>222.53887479985914</v>
      </c>
      <c r="Q28" s="38">
        <f>ElecMulti_Other_4200kWh!M183</f>
        <v>235.40981965465372</v>
      </c>
      <c r="R28" s="38">
        <f>ElecMulti_Other_4200kWh!N183</f>
        <v>262.73828123377126</v>
      </c>
      <c r="S28" s="38">
        <f>ElecMulti_Other_4200kWh!Q183</f>
        <v>305.29338052765604</v>
      </c>
      <c r="T28" s="38">
        <f>ElecMulti_Other_4200kWh!R183</f>
        <v>273.36331230494829</v>
      </c>
      <c r="U28" s="38">
        <f>ElecMulti_Other_4200kWh!S183</f>
        <v>251.00887731830213</v>
      </c>
      <c r="V28" s="38">
        <f>ElecMulti_Other_4200kWh!T183</f>
        <v>209.87327464862173</v>
      </c>
      <c r="W28" s="38">
        <f>ElecMulti_Other_4200kWh!U183</f>
        <v>250.74896464121289</v>
      </c>
      <c r="X28" s="38">
        <f>ElecMulti_Other_4200kWh!V183</f>
        <v>348.2135735451489</v>
      </c>
      <c r="Z28" s="135" t="s">
        <v>341</v>
      </c>
      <c r="AA28" s="38">
        <f>Gas_Other_12000kWh!K183</f>
        <v>200.74683223176862</v>
      </c>
      <c r="AB28" s="38">
        <f>Gas_Other_12000kWh!L183</f>
        <v>199.05760849983216</v>
      </c>
      <c r="AC28" s="38">
        <f>Gas_Other_12000kWh!M183</f>
        <v>215.77106184657609</v>
      </c>
      <c r="AD28" s="38">
        <f>Gas_Other_12000kWh!N183</f>
        <v>243.35846990910571</v>
      </c>
      <c r="AE28" s="38">
        <f>Gas_Other_12000kWh!Q183</f>
        <v>281.17733015023748</v>
      </c>
      <c r="AF28" s="38">
        <f>Gas_Other_12000kWh!R183</f>
        <v>230.77888190073506</v>
      </c>
      <c r="AG28" s="38">
        <f>Gas_Other_12000kWh!S183</f>
        <v>206.31785050021912</v>
      </c>
      <c r="AH28" s="38">
        <f>Gas_Other_12000kWh!T183</f>
        <v>145.13269789847294</v>
      </c>
      <c r="AI28" s="38">
        <f>Gas_Other_12000kWh!U183</f>
        <v>187.0662687882795</v>
      </c>
      <c r="AJ28" s="38">
        <f>Gas_Other_12000kWh!V183</f>
        <v>276.51257875872903</v>
      </c>
      <c r="AK28" s="7"/>
      <c r="AL28" s="135" t="s">
        <v>341</v>
      </c>
      <c r="AM28" s="38">
        <f>IFERROR(C28+AA28,"-")</f>
        <v>370.78325949544615</v>
      </c>
      <c r="AN28" s="38">
        <f t="shared" ref="AN28" si="12">IFERROR(D28+AB28,"-")</f>
        <v>362.50352181693142</v>
      </c>
      <c r="AO28" s="38">
        <f t="shared" ref="AO28" si="13">IFERROR(E28+AC28,"-")</f>
        <v>388.92912261374386</v>
      </c>
      <c r="AP28" s="38">
        <f t="shared" ref="AP28" si="14">IFERROR(F28+AD28,"-")</f>
        <v>436.03275133232381</v>
      </c>
      <c r="AQ28" s="38">
        <f t="shared" ref="AQ28" si="15">IFERROR(G28+AE28,"-")</f>
        <v>505.96081857660658</v>
      </c>
      <c r="AR28" s="38">
        <f t="shared" ref="AR28" si="16">IFERROR(H28+AF28,"-")</f>
        <v>431.40559996257514</v>
      </c>
      <c r="AS28" s="38">
        <f t="shared" ref="AS28:AS39" si="17">IFERROR(I28+AG28,"-")</f>
        <v>390.52812729357402</v>
      </c>
      <c r="AT28" s="38">
        <f t="shared" ref="AT28:AT39" si="18">IFERROR(J28+AH28,"-")</f>
        <v>299.45796483978404</v>
      </c>
      <c r="AU28" s="38">
        <f t="shared" ref="AU28:AV39" si="19">IFERROR(K28+AI28,"-")</f>
        <v>371.25844544854601</v>
      </c>
      <c r="AV28" s="38">
        <f t="shared" si="19"/>
        <v>530.78807428700429</v>
      </c>
    </row>
    <row r="29" spans="2:48" s="189" customFormat="1" ht="10.5" customHeight="1" x14ac:dyDescent="0.3">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7"/>
      <c r="N29" s="135" t="s">
        <v>300</v>
      </c>
      <c r="O29" s="38">
        <f>ElecMulti_Other_4200kWh!K184</f>
        <v>3.695838468799503</v>
      </c>
      <c r="P29" s="38">
        <f>ElecMulti_Other_4200kWh!L184</f>
        <v>3.5853367720281919</v>
      </c>
      <c r="Q29" s="38">
        <f>ElecMulti_Other_4200kWh!M184</f>
        <v>12.42910064094038</v>
      </c>
      <c r="R29" s="38">
        <f>ElecMulti_Other_4200kWh!N184</f>
        <v>11.815456613688003</v>
      </c>
      <c r="S29" s="38">
        <f>ElecMulti_Other_4200kWh!Q184</f>
        <v>15.875278204103214</v>
      </c>
      <c r="T29" s="38">
        <f>ElecMulti_Other_4200kWh!R184</f>
        <v>15.252517859400495</v>
      </c>
      <c r="U29" s="38">
        <f>ElecMulti_Other_4200kWh!S184</f>
        <v>18.162094323274683</v>
      </c>
      <c r="V29" s="38">
        <f>ElecMulti_Other_4200kWh!T184</f>
        <v>18.515809469683656</v>
      </c>
      <c r="W29" s="38">
        <f>ElecMulti_Other_4200kWh!U184</f>
        <v>14.155980140040841</v>
      </c>
      <c r="X29" s="38">
        <f>ElecMulti_Other_4200kWh!V184</f>
        <v>14.309299644028929</v>
      </c>
      <c r="Z29" s="135" t="s">
        <v>300</v>
      </c>
      <c r="AA29" s="38"/>
      <c r="AB29" s="38"/>
      <c r="AC29" s="38"/>
      <c r="AD29" s="38"/>
      <c r="AE29" s="38"/>
      <c r="AF29" s="38"/>
      <c r="AG29" s="38"/>
      <c r="AH29" s="38"/>
      <c r="AI29" s="38"/>
      <c r="AJ29" s="38"/>
      <c r="AK29" s="7"/>
      <c r="AL29" s="135" t="s">
        <v>300</v>
      </c>
      <c r="AM29" s="38">
        <f t="shared" ref="AM29:AM39" si="20">IFERROR(C29+AA29,"-")</f>
        <v>3.4648843503671367</v>
      </c>
      <c r="AN29" s="38">
        <f t="shared" ref="AN29:AN39" si="21">IFERROR(D29+AB29,"-")</f>
        <v>3.3612879396840958</v>
      </c>
      <c r="AO29" s="38">
        <f t="shared" ref="AO29:AO39" si="22">IFERROR(E29+AC29,"-")</f>
        <v>11.652403061262774</v>
      </c>
      <c r="AP29" s="38">
        <f t="shared" ref="AP29:AP39" si="23">IFERROR(F29+AD29,"-")</f>
        <v>11.077105801368656</v>
      </c>
      <c r="AQ29" s="38">
        <f t="shared" ref="AQ29:AQ39" si="24">IFERROR(G29+AE29,"-")</f>
        <v>14.883230646022749</v>
      </c>
      <c r="AR29" s="38">
        <f t="shared" ref="AR29:AR39" si="25">IFERROR(H29+AF29,"-")</f>
        <v>14.819176551301227</v>
      </c>
      <c r="AS29" s="38">
        <f t="shared" si="17"/>
        <v>17.646102036866232</v>
      </c>
      <c r="AT29" s="38">
        <f t="shared" si="18"/>
        <v>18.715424771732444</v>
      </c>
      <c r="AU29" s="38">
        <f t="shared" si="19"/>
        <v>14.308593954183147</v>
      </c>
      <c r="AV29" s="38">
        <f t="shared" si="19"/>
        <v>14.67492004669276</v>
      </c>
    </row>
    <row r="30" spans="2:48" s="189" customFormat="1" ht="10.5" customHeight="1" x14ac:dyDescent="0.3">
      <c r="B30" s="135" t="s">
        <v>597</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7"/>
      <c r="N30" s="135" t="s">
        <v>597</v>
      </c>
      <c r="O30" s="38" t="str">
        <f>ElecMulti_Other_4200kWh!K185</f>
        <v>-</v>
      </c>
      <c r="P30" s="38" t="str">
        <f>ElecMulti_Other_4200kWh!L185</f>
        <v>-</v>
      </c>
      <c r="Q30" s="38" t="str">
        <f>ElecMulti_Other_4200kWh!M185</f>
        <v>-</v>
      </c>
      <c r="R30" s="38" t="str">
        <f>ElecMulti_Other_4200kWh!N185</f>
        <v>-</v>
      </c>
      <c r="S30" s="38" t="str">
        <f>ElecMulti_Other_4200kWh!Q185</f>
        <v>-</v>
      </c>
      <c r="T30" s="38" t="str">
        <f>ElecMulti_Other_4200kWh!R185</f>
        <v>-</v>
      </c>
      <c r="U30" s="38" t="str">
        <f>ElecMulti_Other_4200kWh!S185</f>
        <v>-</v>
      </c>
      <c r="V30" s="38">
        <f>ElecMulti_Other_4200kWh!T185</f>
        <v>6.5476579358857476</v>
      </c>
      <c r="W30" s="38">
        <f>ElecMulti_Other_4200kWh!U185</f>
        <v>9.975695096053105</v>
      </c>
      <c r="X30" s="38">
        <f>ElecMulti_Other_4200kWh!V185</f>
        <v>4.43</v>
      </c>
      <c r="Z30" s="135" t="s">
        <v>597</v>
      </c>
      <c r="AA30" s="38" t="str">
        <f>Gas_Other_12000kWh!K185</f>
        <v>-</v>
      </c>
      <c r="AB30" s="38" t="str">
        <f>Gas_Other_12000kWh!L185</f>
        <v>-</v>
      </c>
      <c r="AC30" s="38" t="str">
        <f>Gas_Other_12000kWh!M185</f>
        <v>-</v>
      </c>
      <c r="AD30" s="38" t="str">
        <f>Gas_Other_12000kWh!N185</f>
        <v>-</v>
      </c>
      <c r="AE30" s="38" t="str">
        <f>Gas_Other_12000kWh!Q185</f>
        <v>-</v>
      </c>
      <c r="AF30" s="38" t="str">
        <f>Gas_Other_12000kWh!R185</f>
        <v>-</v>
      </c>
      <c r="AG30" s="38" t="str">
        <f>Gas_Other_12000kWh!S185</f>
        <v>-</v>
      </c>
      <c r="AH30" s="38">
        <f>Gas_Other_12000kWh!T185</f>
        <v>10.705717509101307</v>
      </c>
      <c r="AI30" s="38">
        <f>Gas_Other_12000kWh!U185</f>
        <v>13.71215092385904</v>
      </c>
      <c r="AJ30" s="38">
        <f>Gas_Other_12000kWh!V185</f>
        <v>4.43</v>
      </c>
      <c r="AK30" s="7"/>
      <c r="AL30" s="135" t="s">
        <v>597</v>
      </c>
      <c r="AM30" s="38" t="str">
        <f t="shared" si="20"/>
        <v>-</v>
      </c>
      <c r="AN30" s="38" t="str">
        <f t="shared" si="21"/>
        <v>-</v>
      </c>
      <c r="AO30" s="38" t="str">
        <f t="shared" si="22"/>
        <v>-</v>
      </c>
      <c r="AP30" s="38" t="str">
        <f t="shared" si="23"/>
        <v>-</v>
      </c>
      <c r="AQ30" s="38" t="str">
        <f t="shared" si="24"/>
        <v>-</v>
      </c>
      <c r="AR30" s="38" t="str">
        <f t="shared" si="25"/>
        <v>-</v>
      </c>
      <c r="AS30" s="38" t="str">
        <f t="shared" si="17"/>
        <v>-</v>
      </c>
      <c r="AT30" s="38">
        <f t="shared" si="18"/>
        <v>15.2609849287937</v>
      </c>
      <c r="AU30" s="38">
        <f t="shared" si="19"/>
        <v>23.687846019912143</v>
      </c>
      <c r="AV30" s="38">
        <f t="shared" si="19"/>
        <v>8.86</v>
      </c>
    </row>
    <row r="31" spans="2:48" s="189" customFormat="1" ht="10.5" customHeight="1" x14ac:dyDescent="0.3">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7"/>
      <c r="N31" s="135" t="s">
        <v>342</v>
      </c>
      <c r="O31" s="38">
        <f>ElecMulti_Other_4200kWh!K186</f>
        <v>130.55258801843289</v>
      </c>
      <c r="P31" s="38">
        <f>ElecMulti_Other_4200kWh!L186</f>
        <v>129.35238675068516</v>
      </c>
      <c r="Q31" s="38">
        <f>ElecMulti_Other_4200kWh!M186</f>
        <v>157.8318837971301</v>
      </c>
      <c r="R31" s="38">
        <f>ElecMulti_Other_4200kWh!N186</f>
        <v>154.98567213011947</v>
      </c>
      <c r="S31" s="38">
        <f>ElecMulti_Other_4200kWh!Q186</f>
        <v>173.56318588672494</v>
      </c>
      <c r="T31" s="38">
        <f>ElecMulti_Other_4200kWh!R186</f>
        <v>176.27169701252936</v>
      </c>
      <c r="U31" s="38">
        <f>ElecMulti_Other_4200kWh!S186</f>
        <v>192.37787530232828</v>
      </c>
      <c r="V31" s="38">
        <f>ElecMulti_Other_4200kWh!T186</f>
        <v>195.97839369940553</v>
      </c>
      <c r="W31" s="38">
        <f>ElecMulti_Other_4200kWh!U186</f>
        <v>211.89987489542051</v>
      </c>
      <c r="X31" s="38">
        <f>ElecMulti_Other_4200kWh!V186</f>
        <v>192.63374232708631</v>
      </c>
      <c r="Z31" s="135" t="s">
        <v>342</v>
      </c>
      <c r="AA31" s="38">
        <f>Gas_Other_12000kWh!K186</f>
        <v>19.106297226763822</v>
      </c>
      <c r="AB31" s="38">
        <f>Gas_Other_12000kWh!L186</f>
        <v>19.106297226763822</v>
      </c>
      <c r="AC31" s="38">
        <f>Gas_Other_12000kWh!M186</f>
        <v>20.852393125569616</v>
      </c>
      <c r="AD31" s="38">
        <f>Gas_Other_12000kWh!N186</f>
        <v>20.849370287873601</v>
      </c>
      <c r="AE31" s="38">
        <f>Gas_Other_12000kWh!Q186</f>
        <v>21.50319340120604</v>
      </c>
      <c r="AF31" s="38">
        <f>Gas_Other_12000kWh!R186</f>
        <v>21.819481548965165</v>
      </c>
      <c r="AG31" s="38">
        <f>Gas_Other_12000kWh!S186</f>
        <v>25.256715910577434</v>
      </c>
      <c r="AH31" s="38">
        <f>Gas_Other_12000kWh!T186</f>
        <v>24.167303215101221</v>
      </c>
      <c r="AI31" s="38">
        <f>Gas_Other_12000kWh!U186</f>
        <v>23.962512789411697</v>
      </c>
      <c r="AJ31" s="38">
        <f>Gas_Other_12000kWh!V186</f>
        <v>23.858648398084732</v>
      </c>
      <c r="AK31" s="7"/>
      <c r="AL31" s="135" t="s">
        <v>342</v>
      </c>
      <c r="AM31" s="38">
        <f t="shared" si="20"/>
        <v>116.97842314492706</v>
      </c>
      <c r="AN31" s="38">
        <f t="shared" si="21"/>
        <v>116.16718161364693</v>
      </c>
      <c r="AO31" s="38">
        <f t="shared" si="22"/>
        <v>139.17987234247994</v>
      </c>
      <c r="AP31" s="38">
        <f t="shared" si="23"/>
        <v>137.08019513839329</v>
      </c>
      <c r="AQ31" s="38">
        <f t="shared" si="24"/>
        <v>151.46022164065715</v>
      </c>
      <c r="AR31" s="38">
        <f t="shared" si="25"/>
        <v>153.72428763278873</v>
      </c>
      <c r="AS31" s="38">
        <f t="shared" si="17"/>
        <v>169.12642908351913</v>
      </c>
      <c r="AT31" s="38">
        <f t="shared" si="18"/>
        <v>170.54190650397089</v>
      </c>
      <c r="AU31" s="38">
        <f t="shared" si="19"/>
        <v>182.22520611936858</v>
      </c>
      <c r="AV31" s="38">
        <f t="shared" si="19"/>
        <v>167.94359340575835</v>
      </c>
    </row>
    <row r="32" spans="2:48" s="189" customFormat="1" ht="10.5" customHeight="1" x14ac:dyDescent="0.3">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7"/>
      <c r="N32" s="135" t="s">
        <v>343</v>
      </c>
      <c r="O32" s="38">
        <f>ElecMulti_Other_4200kWh!K187</f>
        <v>140.67827761874798</v>
      </c>
      <c r="P32" s="38">
        <f>ElecMulti_Other_4200kWh!L187</f>
        <v>141.88362767308908</v>
      </c>
      <c r="Q32" s="38">
        <f>ElecMulti_Other_4200kWh!M187</f>
        <v>146.74643050364855</v>
      </c>
      <c r="R32" s="38">
        <f>ElecMulti_Other_4200kWh!N187</f>
        <v>146.21321809921974</v>
      </c>
      <c r="S32" s="38">
        <f>ElecMulti_Other_4200kWh!Q187</f>
        <v>154.98695474225545</v>
      </c>
      <c r="T32" s="38">
        <f>ElecMulti_Other_4200kWh!R187</f>
        <v>155.91941768584419</v>
      </c>
      <c r="U32" s="38">
        <f>ElecMulti_Other_4200kWh!S187</f>
        <v>156.82128408270361</v>
      </c>
      <c r="V32" s="38">
        <f>ElecMulti_Other_4200kWh!T187</f>
        <v>160.05334295858538</v>
      </c>
      <c r="W32" s="38">
        <f>ElecMulti_Other_4200kWh!U187</f>
        <v>171.05986563571534</v>
      </c>
      <c r="X32" s="38">
        <f>ElecMulti_Other_4200kWh!V187</f>
        <v>170.07802785187067</v>
      </c>
      <c r="Z32" s="135" t="s">
        <v>343</v>
      </c>
      <c r="AA32" s="38">
        <f>Gas_Other_12000kWh!K187</f>
        <v>122.43954491549439</v>
      </c>
      <c r="AB32" s="38">
        <f>Gas_Other_12000kWh!L187</f>
        <v>122.46354491524748</v>
      </c>
      <c r="AC32" s="38">
        <f>Gas_Other_12000kWh!M187</f>
        <v>126.26991866834115</v>
      </c>
      <c r="AD32" s="38">
        <f>Gas_Other_12000kWh!N187</f>
        <v>126.34191866760045</v>
      </c>
      <c r="AE32" s="38">
        <f>Gas_Other_12000kWh!Q187</f>
        <v>131.74472031618731</v>
      </c>
      <c r="AF32" s="38">
        <f>Gas_Other_12000kWh!R187</f>
        <v>131.30072032075481</v>
      </c>
      <c r="AG32" s="38">
        <f>Gas_Other_12000kWh!S187</f>
        <v>132.24553140529321</v>
      </c>
      <c r="AH32" s="38">
        <f>Gas_Other_12000kWh!T187</f>
        <v>129.58153143269809</v>
      </c>
      <c r="AI32" s="38">
        <f>Gas_Other_12000kWh!U187</f>
        <v>123.6783856835283</v>
      </c>
      <c r="AJ32" s="38">
        <f>Gas_Other_12000kWh!V187</f>
        <v>123.24638568797238</v>
      </c>
      <c r="AK32" s="7"/>
      <c r="AL32" s="135" t="s">
        <v>343</v>
      </c>
      <c r="AM32" s="38">
        <f t="shared" si="20"/>
        <v>257.38581050543837</v>
      </c>
      <c r="AN32" s="38">
        <f t="shared" si="21"/>
        <v>258.30073581460857</v>
      </c>
      <c r="AO32" s="38">
        <f t="shared" si="22"/>
        <v>257.94828934158437</v>
      </c>
      <c r="AP32" s="38">
        <f t="shared" si="23"/>
        <v>257.62617324577218</v>
      </c>
      <c r="AQ32" s="38">
        <f t="shared" si="24"/>
        <v>270.2611118078288</v>
      </c>
      <c r="AR32" s="38">
        <f t="shared" si="25"/>
        <v>271.53855421844878</v>
      </c>
      <c r="AS32" s="38">
        <f t="shared" si="17"/>
        <v>272.76546182027027</v>
      </c>
      <c r="AT32" s="38">
        <f t="shared" si="18"/>
        <v>273.5862438980372</v>
      </c>
      <c r="AU32" s="38">
        <f t="shared" si="19"/>
        <v>276.83382854593623</v>
      </c>
      <c r="AV32" s="38">
        <f t="shared" si="19"/>
        <v>276.51682825555167</v>
      </c>
    </row>
    <row r="33" spans="2:49" s="189" customFormat="1" ht="10.5" customHeight="1" x14ac:dyDescent="0.3">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7"/>
      <c r="N33" s="135" t="s">
        <v>344</v>
      </c>
      <c r="O33" s="38">
        <f>ElecMulti_Other_4200kWh!K188</f>
        <v>78.263999999999996</v>
      </c>
      <c r="P33" s="38">
        <f>ElecMulti_Other_4200kWh!L188</f>
        <v>79.259530332681024</v>
      </c>
      <c r="Q33" s="38">
        <f>ElecMulti_Other_4200kWh!M188</f>
        <v>80.408219178082177</v>
      </c>
      <c r="R33" s="38">
        <f>ElecMulti_Other_4200kWh!N188</f>
        <v>81.097432485322898</v>
      </c>
      <c r="S33" s="38">
        <f>ElecMulti_Other_4200kWh!Q188</f>
        <v>82.016383561643821</v>
      </c>
      <c r="T33" s="38">
        <f>ElecMulti_Other_4200kWh!R188</f>
        <v>82.629017612524436</v>
      </c>
      <c r="U33" s="38">
        <f>ElecMulti_Other_4200kWh!S188</f>
        <v>83.088493150684926</v>
      </c>
      <c r="V33" s="38">
        <f>ElecMulti_Other_4200kWh!T188</f>
        <v>83.318230919765156</v>
      </c>
      <c r="W33" s="38">
        <f>ElecMulti_Other_4200kWh!U188</f>
        <v>83.777706457925646</v>
      </c>
      <c r="X33" s="38">
        <f>ElecMulti_Other_4200kWh!V188</f>
        <v>85.309291585127184</v>
      </c>
      <c r="Z33" s="135" t="s">
        <v>344</v>
      </c>
      <c r="AA33" s="38">
        <f>Gas_Other_12000kWh!K188</f>
        <v>89.202099999999987</v>
      </c>
      <c r="AB33" s="38">
        <f>Gas_Other_12000kWh!L188</f>
        <v>90.336764677103716</v>
      </c>
      <c r="AC33" s="38">
        <f>Gas_Other_12000kWh!M188</f>
        <v>91.64599315068493</v>
      </c>
      <c r="AD33" s="38">
        <f>Gas_Other_12000kWh!N188</f>
        <v>92.431530234833659</v>
      </c>
      <c r="AE33" s="38">
        <f>Gas_Other_12000kWh!Q188</f>
        <v>93.478913013698644</v>
      </c>
      <c r="AF33" s="38">
        <f>Gas_Other_12000kWh!R188</f>
        <v>94.177168199608587</v>
      </c>
      <c r="AG33" s="38">
        <f>Gas_Other_12000kWh!S188</f>
        <v>94.700859589041102</v>
      </c>
      <c r="AH33" s="38">
        <f>Gas_Other_12000kWh!T188</f>
        <v>94.96270528375733</v>
      </c>
      <c r="AI33" s="38">
        <f>Gas_Other_12000kWh!U188</f>
        <v>95.486396673189816</v>
      </c>
      <c r="AJ33" s="38">
        <f>Gas_Other_12000kWh!V188</f>
        <v>97.232034637964787</v>
      </c>
      <c r="AK33" s="7"/>
      <c r="AL33" s="135" t="s">
        <v>344</v>
      </c>
      <c r="AM33" s="38">
        <f t="shared" si="20"/>
        <v>167.46609999999998</v>
      </c>
      <c r="AN33" s="38">
        <f t="shared" si="21"/>
        <v>169.59629500978474</v>
      </c>
      <c r="AO33" s="38">
        <f t="shared" si="22"/>
        <v>172.05421232876711</v>
      </c>
      <c r="AP33" s="38">
        <f t="shared" si="23"/>
        <v>173.52896272015656</v>
      </c>
      <c r="AQ33" s="38">
        <f t="shared" si="24"/>
        <v>175.49529657534248</v>
      </c>
      <c r="AR33" s="38">
        <f t="shared" si="25"/>
        <v>176.80618581213304</v>
      </c>
      <c r="AS33" s="38">
        <f t="shared" si="17"/>
        <v>177.78935273972604</v>
      </c>
      <c r="AT33" s="38">
        <f t="shared" si="18"/>
        <v>178.28093620352249</v>
      </c>
      <c r="AU33" s="38">
        <f t="shared" si="19"/>
        <v>179.26410313111546</v>
      </c>
      <c r="AV33" s="38">
        <f t="shared" si="19"/>
        <v>182.54132622309197</v>
      </c>
    </row>
    <row r="34" spans="2:49" s="189" customFormat="1" ht="10.5" customHeight="1" x14ac:dyDescent="0.3">
      <c r="B34" s="135"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7"/>
      <c r="N34" s="135" t="s">
        <v>43</v>
      </c>
      <c r="O34" s="38">
        <f>ElecMulti_Other_4200kWh!K189</f>
        <v>0</v>
      </c>
      <c r="P34" s="38">
        <f>ElecMulti_Other_4200kWh!L189</f>
        <v>-0.18995111249132623</v>
      </c>
      <c r="Q34" s="38">
        <f>ElecMulti_Other_4200kWh!M189</f>
        <v>2.3898870370752552</v>
      </c>
      <c r="R34" s="38">
        <f>ElecMulti_Other_4200kWh!N189</f>
        <v>11.485481460604179</v>
      </c>
      <c r="S34" s="38">
        <f>ElecMulti_Other_4200kWh!Q189</f>
        <v>13.90509559648177</v>
      </c>
      <c r="T34" s="38">
        <f>ElecMulti_Other_4200kWh!R189</f>
        <v>14.008016342776509</v>
      </c>
      <c r="U34" s="38">
        <f>ElecMulti_Other_4200kWh!S189</f>
        <v>16.592254432324488</v>
      </c>
      <c r="V34" s="38">
        <f>ElecMulti_Other_4200kWh!T189</f>
        <v>16.855736391237038</v>
      </c>
      <c r="W34" s="38">
        <f>ElecMulti_Other_4200kWh!U189</f>
        <v>16.486105842624763</v>
      </c>
      <c r="X34" s="38">
        <f>ElecMulti_Other_4200kWh!V189</f>
        <v>16.529685824397355</v>
      </c>
      <c r="Z34" s="135" t="s">
        <v>43</v>
      </c>
      <c r="AA34" s="38">
        <f>Gas_Other_12000kWh!K189</f>
        <v>0</v>
      </c>
      <c r="AB34" s="38">
        <f>Gas_Other_12000kWh!L189</f>
        <v>-0.14839729644435984</v>
      </c>
      <c r="AC34" s="38">
        <f>Gas_Other_12000kWh!M189</f>
        <v>1.899695256253338</v>
      </c>
      <c r="AD34" s="38">
        <f>Gas_Other_12000kWh!N189</f>
        <v>12.665365920990933</v>
      </c>
      <c r="AE34" s="38">
        <f>Gas_Other_12000kWh!Q189</f>
        <v>14.640709693750987</v>
      </c>
      <c r="AF34" s="38">
        <f>Gas_Other_12000kWh!R189</f>
        <v>14.927787132222536</v>
      </c>
      <c r="AG34" s="38">
        <f>Gas_Other_12000kWh!S189</f>
        <v>17.170757060355502</v>
      </c>
      <c r="AH34" s="38">
        <f>Gas_Other_12000kWh!T189</f>
        <v>11.164989866554466</v>
      </c>
      <c r="AI34" s="38">
        <f>Gas_Other_12000kWh!U189</f>
        <v>10.900121345430581</v>
      </c>
      <c r="AJ34" s="38">
        <f>Gas_Other_12000kWh!V189</f>
        <v>7.9767627265742549</v>
      </c>
      <c r="AK34" s="7"/>
      <c r="AL34" s="135" t="s">
        <v>43</v>
      </c>
      <c r="AM34" s="38">
        <f t="shared" si="20"/>
        <v>0</v>
      </c>
      <c r="AN34" s="38">
        <f t="shared" si="21"/>
        <v>-0.33834840893568607</v>
      </c>
      <c r="AO34" s="38">
        <f t="shared" si="22"/>
        <v>4.2895822933285928</v>
      </c>
      <c r="AP34" s="38">
        <f t="shared" si="23"/>
        <v>24.150847381595113</v>
      </c>
      <c r="AQ34" s="38">
        <f t="shared" si="24"/>
        <v>28.545805290232757</v>
      </c>
      <c r="AR34" s="38">
        <f t="shared" si="25"/>
        <v>28.935803474999044</v>
      </c>
      <c r="AS34" s="38">
        <f t="shared" si="17"/>
        <v>33.763011492679993</v>
      </c>
      <c r="AT34" s="38">
        <f t="shared" si="18"/>
        <v>28.020726257791502</v>
      </c>
      <c r="AU34" s="38">
        <f t="shared" si="19"/>
        <v>27.386227188055344</v>
      </c>
      <c r="AV34" s="38">
        <f t="shared" si="19"/>
        <v>24.506448550971609</v>
      </c>
    </row>
    <row r="35" spans="2:49" s="189" customFormat="1" ht="10.5" customHeight="1" x14ac:dyDescent="0.3">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7"/>
      <c r="N35" s="135" t="s">
        <v>389</v>
      </c>
      <c r="O35" s="38">
        <f>ElecMulti_Other_4200kWh!K190</f>
        <v>3.4230999999999985</v>
      </c>
      <c r="P35" s="38">
        <f>ElecMulti_Other_4200kWh!L190</f>
        <v>3.4666423679060681</v>
      </c>
      <c r="Q35" s="38">
        <f>ElecMulti_Other_4200kWh!M190</f>
        <v>3.516883561643835</v>
      </c>
      <c r="R35" s="38">
        <f>ElecMulti_Other_4200kWh!N190</f>
        <v>3.547028277886497</v>
      </c>
      <c r="S35" s="38">
        <f>ElecMulti_Other_4200kWh!Q190</f>
        <v>3.5872212328767126</v>
      </c>
      <c r="T35" s="38">
        <f>ElecMulti_Other_4200kWh!R190</f>
        <v>3.6140165362035224</v>
      </c>
      <c r="U35" s="38">
        <f>ElecMulti_Other_4200kWh!S190</f>
        <v>3.6341130136986304</v>
      </c>
      <c r="V35" s="38">
        <f>ElecMulti_Other_4200kWh!T190</f>
        <v>3.6441612524461822</v>
      </c>
      <c r="W35" s="38">
        <f>ElecMulti_Other_4200kWh!U190</f>
        <v>3.6642577299412911</v>
      </c>
      <c r="X35" s="38">
        <f>ElecMulti_Other_4200kWh!V190</f>
        <v>3.731245988258316</v>
      </c>
      <c r="Z35" s="135" t="s">
        <v>389</v>
      </c>
      <c r="AA35" s="38">
        <f>Gas_Other_12000kWh!K190</f>
        <v>3.1859000000000006</v>
      </c>
      <c r="AB35" s="38">
        <f>Gas_Other_12000kWh!L190</f>
        <v>3.2264251467710374</v>
      </c>
      <c r="AC35" s="38">
        <f>Gas_Other_12000kWh!M190</f>
        <v>3.2731849315068478</v>
      </c>
      <c r="AD35" s="38">
        <f>Gas_Other_12000kWh!N190</f>
        <v>3.3012408023483384</v>
      </c>
      <c r="AE35" s="38">
        <f>Gas_Other_12000kWh!Q190</f>
        <v>3.3386486301369867</v>
      </c>
      <c r="AF35" s="38">
        <f>Gas_Other_12000kWh!R190</f>
        <v>3.3635871819960861</v>
      </c>
      <c r="AG35" s="38">
        <f>Gas_Other_12000kWh!S190</f>
        <v>3.3822910958904111</v>
      </c>
      <c r="AH35" s="38">
        <f>Gas_Other_12000kWh!T190</f>
        <v>3.3916430528375732</v>
      </c>
      <c r="AI35" s="38">
        <f>Gas_Other_12000kWh!U190</f>
        <v>3.4103469667319</v>
      </c>
      <c r="AJ35" s="38">
        <f>Gas_Other_12000kWh!V190</f>
        <v>3.4726933463796494</v>
      </c>
      <c r="AK35" s="7"/>
      <c r="AL35" s="135" t="s">
        <v>389</v>
      </c>
      <c r="AM35" s="38">
        <f t="shared" si="20"/>
        <v>6.6089999999999991</v>
      </c>
      <c r="AN35" s="38">
        <f t="shared" si="21"/>
        <v>6.6930675146771055</v>
      </c>
      <c r="AO35" s="38">
        <f t="shared" si="22"/>
        <v>6.7900684931506827</v>
      </c>
      <c r="AP35" s="38">
        <f t="shared" si="23"/>
        <v>6.8482690802348358</v>
      </c>
      <c r="AQ35" s="38">
        <f t="shared" si="24"/>
        <v>6.9258698630136992</v>
      </c>
      <c r="AR35" s="38">
        <f t="shared" si="25"/>
        <v>6.9776037181996085</v>
      </c>
      <c r="AS35" s="38">
        <f t="shared" si="17"/>
        <v>7.0164041095890415</v>
      </c>
      <c r="AT35" s="38">
        <f t="shared" si="18"/>
        <v>7.0358043052837553</v>
      </c>
      <c r="AU35" s="38">
        <f t="shared" si="19"/>
        <v>7.074604696673191</v>
      </c>
      <c r="AV35" s="38">
        <f t="shared" si="19"/>
        <v>7.2039393346379654</v>
      </c>
    </row>
    <row r="36" spans="2:49" s="189" customFormat="1" ht="10.5" customHeight="1" x14ac:dyDescent="0.3">
      <c r="B36" s="135"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7"/>
      <c r="N36" s="135" t="s">
        <v>404</v>
      </c>
      <c r="O36" s="38">
        <f>ElecMulti_Other_4200kWh!K191</f>
        <v>2.7963543959550896</v>
      </c>
      <c r="P36" s="38">
        <f>ElecMulti_Other_4200kWh!L191</f>
        <v>2.7587930477630644</v>
      </c>
      <c r="Q36" s="38">
        <f>ElecMulti_Other_4200kWh!M191</f>
        <v>3.0401406211239839</v>
      </c>
      <c r="R36" s="38">
        <f>ElecMulti_Other_4200kWh!N191</f>
        <v>3.1986539041207651</v>
      </c>
      <c r="S36" s="38">
        <f>ElecMulti_Other_4200kWh!Q191</f>
        <v>3.5686343729912893</v>
      </c>
      <c r="T36" s="38">
        <f>ElecMulti_Other_4200kWh!R191</f>
        <v>3.4336868826230598</v>
      </c>
      <c r="U36" s="38">
        <f>ElecMulti_Other_4200kWh!S191</f>
        <v>3.4365915050256319</v>
      </c>
      <c r="V36" s="38">
        <f>ElecMulti_Other_4200kWh!T191</f>
        <v>3.3078077466669602</v>
      </c>
      <c r="W36" s="38">
        <f>ElecMulti_Other_4200kWh!U191</f>
        <v>3.6282866663052409</v>
      </c>
      <c r="X36" s="38">
        <f>ElecMulti_Other_4200kWh!V191</f>
        <v>3.9795763290418775</v>
      </c>
      <c r="Z36" s="135" t="s">
        <v>404</v>
      </c>
      <c r="AA36" s="38">
        <f>Gas_Other_12000kWh!K191</f>
        <v>1.7842308920366008</v>
      </c>
      <c r="AB36" s="38">
        <f>Gas_Other_12000kWh!L191</f>
        <v>1.7814234075230491</v>
      </c>
      <c r="AC36" s="38">
        <f>Gas_Other_12000kWh!M191</f>
        <v>1.8873755215661026</v>
      </c>
      <c r="AD36" s="38">
        <f>Gas_Other_12000kWh!N191</f>
        <v>2.0494989185093719</v>
      </c>
      <c r="AE36" s="38">
        <f>Gas_Other_12000kWh!Q191</f>
        <v>2.2434230232879573</v>
      </c>
      <c r="AF36" s="38">
        <f>Gas_Other_12000kWh!R191</f>
        <v>2.0385717016879528</v>
      </c>
      <c r="AG36" s="38">
        <f>Gas_Other_12000kWh!S191</f>
        <v>1.966985239314786</v>
      </c>
      <c r="AH36" s="38">
        <f>Gas_Other_12000kWh!T191</f>
        <v>1.7189812984255088</v>
      </c>
      <c r="AI36" s="38">
        <f>Gas_Other_12000kWh!U191</f>
        <v>1.8806221327022947</v>
      </c>
      <c r="AJ36" s="38">
        <f>Gas_Other_12000kWh!V191</f>
        <v>2.2050152562155603</v>
      </c>
      <c r="AK36" s="7"/>
      <c r="AL36" s="135" t="s">
        <v>404</v>
      </c>
      <c r="AM36" s="38">
        <f t="shared" si="20"/>
        <v>4.1364001869915263</v>
      </c>
      <c r="AN36" s="38">
        <f t="shared" si="21"/>
        <v>4.1053965573977056</v>
      </c>
      <c r="AO36" s="38">
        <f t="shared" si="22"/>
        <v>4.3998759159244836</v>
      </c>
      <c r="AP36" s="38">
        <f t="shared" si="23"/>
        <v>4.6893438119379143</v>
      </c>
      <c r="AQ36" s="38">
        <f t="shared" si="24"/>
        <v>5.1755381168736125</v>
      </c>
      <c r="AR36" s="38">
        <f t="shared" si="25"/>
        <v>4.8744026114294572</v>
      </c>
      <c r="AS36" s="38">
        <f t="shared" si="17"/>
        <v>4.8110737809003634</v>
      </c>
      <c r="AT36" s="38">
        <f t="shared" si="18"/>
        <v>4.4767777200543435</v>
      </c>
      <c r="AU36" s="38">
        <f t="shared" si="19"/>
        <v>4.890871075245685</v>
      </c>
      <c r="AV36" s="38">
        <f t="shared" si="19"/>
        <v>5.469693241052564</v>
      </c>
    </row>
    <row r="37" spans="2:49" s="189" customFormat="1" ht="10.5" customHeight="1" x14ac:dyDescent="0.3">
      <c r="B37" s="135"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7"/>
      <c r="N37" s="135" t="s">
        <v>388</v>
      </c>
      <c r="O37" s="38">
        <f>ElecMulti_Other_4200kWh!K192</f>
        <v>11.436754243317163</v>
      </c>
      <c r="P37" s="38">
        <f>ElecMulti_Other_4200kWh!L192</f>
        <v>11.284866700551287</v>
      </c>
      <c r="Q37" s="38">
        <f>ElecMulti_Other_4200kWh!M192</f>
        <v>12.429847165209562</v>
      </c>
      <c r="R37" s="38">
        <f>ElecMulti_Other_4200kWh!N192</f>
        <v>13.074973150397266</v>
      </c>
      <c r="S37" s="38">
        <f>ElecMulti_Other_4200kWh!Q192</f>
        <v>14.580155525727832</v>
      </c>
      <c r="T37" s="38">
        <f>ElecMulti_Other_4200kWh!R192</f>
        <v>14.031954901563305</v>
      </c>
      <c r="U37" s="38">
        <f>ElecMulti_Other_4200kWh!S192</f>
        <v>14.044154822029734</v>
      </c>
      <c r="V37" s="38">
        <f>ElecMulti_Other_4200kWh!T192</f>
        <v>13.520692630151858</v>
      </c>
      <c r="W37" s="38">
        <f>ElecMulti_Other_4200kWh!U192</f>
        <v>14.82420400425428</v>
      </c>
      <c r="X37" s="38">
        <f>ElecMulti_Other_4200kWh!V192</f>
        <v>16.253905333863177</v>
      </c>
      <c r="Z37" s="135" t="s">
        <v>388</v>
      </c>
      <c r="AA37" s="38">
        <f>Gas_Other_12000kWh!K192</f>
        <v>8.4534522851931158</v>
      </c>
      <c r="AB37" s="38">
        <f>Gas_Other_12000kWh!L192</f>
        <v>8.4410327742594014</v>
      </c>
      <c r="AC37" s="38">
        <f>Gas_Other_12000kWh!M192</f>
        <v>8.9402614885896448</v>
      </c>
      <c r="AD37" s="38">
        <f>Gas_Other_12000kWh!N192</f>
        <v>9.7033175413487651</v>
      </c>
      <c r="AE37" s="38">
        <f>Gas_Other_12000kWh!Q192</f>
        <v>10.616122539609689</v>
      </c>
      <c r="AF37" s="38">
        <f>Gas_Other_12000kWh!R192</f>
        <v>9.6531312425922682</v>
      </c>
      <c r="AG37" s="38">
        <f>Gas_Other_12000kWh!S192</f>
        <v>9.3168019098277934</v>
      </c>
      <c r="AH37" s="38">
        <f>Gas_Other_12000kWh!T192</f>
        <v>8.1505496311789774</v>
      </c>
      <c r="AI37" s="38">
        <f>Gas_Other_12000kWh!U192</f>
        <v>8.9111549251110826</v>
      </c>
      <c r="AJ37" s="38">
        <f>Gas_Other_12000kWh!V192</f>
        <v>10.438076013149274</v>
      </c>
      <c r="AK37" s="7"/>
      <c r="AL37" s="135" t="s">
        <v>388</v>
      </c>
      <c r="AM37" s="38">
        <f t="shared" si="20"/>
        <v>17.95072486296764</v>
      </c>
      <c r="AN37" s="38">
        <f t="shared" si="21"/>
        <v>17.826096822029768</v>
      </c>
      <c r="AO37" s="38">
        <f t="shared" si="22"/>
        <v>19.082194682326204</v>
      </c>
      <c r="AP37" s="38">
        <f t="shared" si="23"/>
        <v>20.356419704376208</v>
      </c>
      <c r="AQ37" s="38">
        <f t="shared" si="24"/>
        <v>22.441854462261077</v>
      </c>
      <c r="AR37" s="38">
        <f t="shared" si="25"/>
        <v>21.09333269960095</v>
      </c>
      <c r="AS37" s="38">
        <f t="shared" si="17"/>
        <v>20.790501398932797</v>
      </c>
      <c r="AT37" s="38">
        <f t="shared" si="18"/>
        <v>19.278457270300297</v>
      </c>
      <c r="AU37" s="38">
        <f t="shared" si="19"/>
        <v>21.051654936635565</v>
      </c>
      <c r="AV37" s="38">
        <f t="shared" si="19"/>
        <v>23.600001418541332</v>
      </c>
    </row>
    <row r="38" spans="2:49" s="189" customFormat="1" ht="10.5" customHeight="1" x14ac:dyDescent="0.3">
      <c r="B38" s="183"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7"/>
      <c r="N38" s="183" t="s">
        <v>402</v>
      </c>
      <c r="O38" s="38">
        <f>ElecMulti_Other_4200kWh!K193</f>
        <v>6.7532477433114604</v>
      </c>
      <c r="P38" s="38">
        <f>ElecMulti_Other_4200kWh!L193</f>
        <v>6.618558918687163</v>
      </c>
      <c r="Q38" s="38">
        <f>ElecMulti_Other_4200kWh!M193</f>
        <v>7.4296600992234314</v>
      </c>
      <c r="R38" s="38">
        <f>ElecMulti_Other_4200kWh!N193</f>
        <v>7.9345871592857842</v>
      </c>
      <c r="S38" s="38">
        <f>ElecMulti_Other_4200kWh!Q193</f>
        <v>8.965992252391036</v>
      </c>
      <c r="T38" s="38">
        <f>ElecMulti_Other_4200kWh!R193</f>
        <v>8.5299083770050608</v>
      </c>
      <c r="U38" s="38">
        <f>ElecMulti_Other_4200kWh!S193</f>
        <v>8.5261051490765336</v>
      </c>
      <c r="V38" s="38">
        <f>ElecMulti_Other_4200kWh!T193</f>
        <v>8.0754157968828615</v>
      </c>
      <c r="W38" s="38">
        <f>ElecMulti_Other_4200kWh!U193</f>
        <v>8.9187273060115917</v>
      </c>
      <c r="X38" s="38">
        <f>ElecMulti_Other_4200kWh!V193</f>
        <v>10.034799683567156</v>
      </c>
      <c r="Z38" s="183" t="s">
        <v>402</v>
      </c>
      <c r="AA38" s="38">
        <f>Gas_Other_12000kWh!K193</f>
        <v>4.7214122958001941</v>
      </c>
      <c r="AB38" s="38">
        <f>Gas_Other_12000kWh!L193</f>
        <v>4.7114907020946761</v>
      </c>
      <c r="AC38" s="38">
        <f>Gas_Other_12000kWh!M193</f>
        <v>5.0404565622610491</v>
      </c>
      <c r="AD38" s="38">
        <f>Gas_Other_12000kWh!N193</f>
        <v>5.627397097317365</v>
      </c>
      <c r="AE38" s="38">
        <f>Gas_Other_12000kWh!Q193</f>
        <v>6.2516827025566721</v>
      </c>
      <c r="AF38" s="38">
        <f>Gas_Other_12000kWh!R193</f>
        <v>5.5161227930192114</v>
      </c>
      <c r="AG38" s="38">
        <f>Gas_Other_12000kWh!S193</f>
        <v>5.2431216177698161</v>
      </c>
      <c r="AH38" s="38">
        <f>Gas_Other_12000kWh!T193</f>
        <v>4.3834361593272408</v>
      </c>
      <c r="AI38" s="38">
        <f>Gas_Other_12000kWh!U193</f>
        <v>5.055970300909185</v>
      </c>
      <c r="AJ38" s="38">
        <f>Gas_Other_12000kWh!V193</f>
        <v>6.238907971576241</v>
      </c>
      <c r="AK38" s="7"/>
      <c r="AL38" s="183" t="s">
        <v>402</v>
      </c>
      <c r="AM38" s="38">
        <f t="shared" si="20"/>
        <v>10.064059304267882</v>
      </c>
      <c r="AN38" s="38">
        <f t="shared" si="21"/>
        <v>9.9546281778856276</v>
      </c>
      <c r="AO38" s="38">
        <f t="shared" si="22"/>
        <v>10.927710513873329</v>
      </c>
      <c r="AP38" s="38">
        <f t="shared" si="23"/>
        <v>11.914317186261425</v>
      </c>
      <c r="AQ38" s="38">
        <f t="shared" si="24"/>
        <v>13.336320507538755</v>
      </c>
      <c r="AR38" s="38">
        <f t="shared" si="25"/>
        <v>12.278475422051178</v>
      </c>
      <c r="AS38" s="38">
        <f t="shared" si="17"/>
        <v>12.027156939341866</v>
      </c>
      <c r="AT38" s="38">
        <f t="shared" si="18"/>
        <v>10.84999097719286</v>
      </c>
      <c r="AU38" s="38">
        <f t="shared" si="19"/>
        <v>12.16883131717349</v>
      </c>
      <c r="AV38" s="38">
        <f t="shared" si="19"/>
        <v>14.137173856869978</v>
      </c>
    </row>
    <row r="39" spans="2:49" s="189" customFormat="1" ht="10.5" customHeight="1" x14ac:dyDescent="0.3">
      <c r="B39" s="135"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7"/>
      <c r="N39" s="135" t="s">
        <v>373</v>
      </c>
      <c r="O39" s="38">
        <f>ElecMulti_Other_4200kWh!K194</f>
        <v>608.68743297161222</v>
      </c>
      <c r="P39" s="38">
        <f>ElecMulti_Other_4200kWh!L194</f>
        <v>600.55866625075873</v>
      </c>
      <c r="Q39" s="38">
        <f>ElecMulti_Other_4200kWh!M194</f>
        <v>661.63187225873082</v>
      </c>
      <c r="R39" s="38">
        <f>ElecMulti_Other_4200kWh!N194</f>
        <v>696.09078451441587</v>
      </c>
      <c r="S39" s="38">
        <f>ElecMulti_Other_4200kWh!Q194</f>
        <v>776.34228190285194</v>
      </c>
      <c r="T39" s="38">
        <f>ElecMulti_Other_4200kWh!R194</f>
        <v>747.05354551541825</v>
      </c>
      <c r="U39" s="38">
        <f>ElecMulti_Other_4200kWh!S194</f>
        <v>747.69184309944853</v>
      </c>
      <c r="V39" s="38">
        <f>ElecMulti_Other_4200kWh!T194</f>
        <v>719.69052344933232</v>
      </c>
      <c r="W39" s="38">
        <f>ElecMulti_Other_4200kWh!U194</f>
        <v>789.1396684155053</v>
      </c>
      <c r="X39" s="38">
        <f>ElecMulti_Other_4200kWh!V194</f>
        <v>865.50314811238968</v>
      </c>
      <c r="Z39" s="135" t="s">
        <v>373</v>
      </c>
      <c r="AA39" s="38">
        <f>Gas_Other_12000kWh!K194</f>
        <v>449.63976984705675</v>
      </c>
      <c r="AB39" s="38">
        <f>Gas_Other_12000kWh!L194</f>
        <v>448.9761900531509</v>
      </c>
      <c r="AC39" s="38">
        <f>Gas_Other_12000kWh!M194</f>
        <v>475.58034055134874</v>
      </c>
      <c r="AD39" s="38">
        <f>Gas_Other_12000kWh!N194</f>
        <v>516.32810937992815</v>
      </c>
      <c r="AE39" s="38">
        <f>Gas_Other_12000kWh!Q194</f>
        <v>564.99474347067155</v>
      </c>
      <c r="AF39" s="38">
        <f>Gas_Other_12000kWh!R194</f>
        <v>513.57545202158155</v>
      </c>
      <c r="AG39" s="38">
        <f>Gas_Other_12000kWh!S194</f>
        <v>495.60091432828915</v>
      </c>
      <c r="AH39" s="38">
        <f>Gas_Other_12000kWh!T194</f>
        <v>433.35955534745466</v>
      </c>
      <c r="AI39" s="38">
        <f>Gas_Other_12000kWh!U194</f>
        <v>474.06393052915325</v>
      </c>
      <c r="AJ39" s="38">
        <f>Gas_Other_12000kWh!V194</f>
        <v>555.61110279664592</v>
      </c>
      <c r="AK39" s="7"/>
      <c r="AL39" s="135" t="s">
        <v>373</v>
      </c>
      <c r="AM39" s="38">
        <f t="shared" si="20"/>
        <v>954.83866185040586</v>
      </c>
      <c r="AN39" s="38">
        <f t="shared" si="21"/>
        <v>948.16986285771031</v>
      </c>
      <c r="AO39" s="38">
        <f t="shared" si="22"/>
        <v>1015.2533315864413</v>
      </c>
      <c r="AP39" s="38">
        <f t="shared" si="23"/>
        <v>1083.3043854024199</v>
      </c>
      <c r="AQ39" s="38">
        <f t="shared" si="24"/>
        <v>1194.4860674863774</v>
      </c>
      <c r="AR39" s="38">
        <f t="shared" si="25"/>
        <v>1122.4534221035269</v>
      </c>
      <c r="AS39" s="38">
        <f t="shared" si="17"/>
        <v>1106.2636206953998</v>
      </c>
      <c r="AT39" s="38">
        <f t="shared" si="18"/>
        <v>1025.5052176764636</v>
      </c>
      <c r="AU39" s="38">
        <f t="shared" si="19"/>
        <v>1120.1502124328445</v>
      </c>
      <c r="AV39" s="38">
        <f t="shared" si="19"/>
        <v>1256.2419986201726</v>
      </c>
    </row>
    <row r="40" spans="2:49" s="189" customFormat="1" ht="10.5" customHeight="1" x14ac:dyDescent="0.3">
      <c r="B40"/>
      <c r="C40"/>
      <c r="D40"/>
      <c r="E40"/>
      <c r="F40"/>
      <c r="G40"/>
      <c r="H40"/>
      <c r="I40"/>
      <c r="J40"/>
      <c r="K40"/>
      <c r="L40"/>
      <c r="M40"/>
      <c r="N40"/>
      <c r="O40"/>
      <c r="P40"/>
      <c r="Q40"/>
      <c r="R40"/>
      <c r="S40"/>
      <c r="T40"/>
      <c r="U40"/>
      <c r="V40"/>
      <c r="W40"/>
      <c r="X40"/>
      <c r="Z40"/>
      <c r="AA40"/>
      <c r="AB40"/>
      <c r="AC40"/>
      <c r="AD40"/>
      <c r="AE40"/>
      <c r="AF40"/>
      <c r="AG40"/>
      <c r="AH40"/>
      <c r="AI40"/>
      <c r="AJ40"/>
      <c r="AK40" s="7"/>
      <c r="AL40" s="135" t="s">
        <v>633</v>
      </c>
      <c r="AM40" s="38">
        <f>AM39*1.05</f>
        <v>1002.5805949429262</v>
      </c>
      <c r="AN40" s="38">
        <f t="shared" ref="AN40:AT40" si="26">AN39*1.05</f>
        <v>995.57835600059582</v>
      </c>
      <c r="AO40" s="38">
        <f t="shared" si="26"/>
        <v>1066.0159981657634</v>
      </c>
      <c r="AP40" s="38">
        <f t="shared" si="26"/>
        <v>1137.469604672541</v>
      </c>
      <c r="AQ40" s="38">
        <f t="shared" si="26"/>
        <v>1254.2103708606962</v>
      </c>
      <c r="AR40" s="38">
        <f t="shared" si="26"/>
        <v>1178.5760932087032</v>
      </c>
      <c r="AS40" s="38">
        <f t="shared" si="26"/>
        <v>1161.5768017301698</v>
      </c>
      <c r="AT40" s="38">
        <f t="shared" si="26"/>
        <v>1076.7804785602868</v>
      </c>
      <c r="AU40" s="38">
        <f t="shared" ref="AU40:AV40" si="27">AU39*1.05</f>
        <v>1176.1577230544867</v>
      </c>
      <c r="AV40" s="38">
        <f t="shared" si="27"/>
        <v>1319.0540985511814</v>
      </c>
    </row>
    <row r="41" spans="2:49" s="189" customFormat="1" ht="10.5" customHeight="1" x14ac:dyDescent="0.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209"/>
      <c r="AM41" s="210"/>
      <c r="AN41" s="210"/>
      <c r="AO41" s="210"/>
      <c r="AP41" s="207"/>
      <c r="AQ41" s="207"/>
      <c r="AR41" s="207"/>
      <c r="AS41" s="207"/>
      <c r="AT41" s="207"/>
      <c r="AU41" s="207"/>
      <c r="AV41" s="207"/>
      <c r="AW41" s="208"/>
    </row>
    <row r="42" spans="2:49" s="189" customFormat="1" ht="18" customHeight="1" x14ac:dyDescent="0.35">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3"/>
    </row>
    <row r="43" spans="2:49" s="189" customFormat="1" ht="10.5" customHeight="1" x14ac:dyDescent="0.3">
      <c r="B43" s="190"/>
    </row>
    <row r="44" spans="2:49" s="117" customFormat="1" ht="10.5" customHeight="1" x14ac:dyDescent="0.3">
      <c r="B44" s="199" t="s">
        <v>532</v>
      </c>
      <c r="C44" s="204"/>
      <c r="D44" s="204"/>
      <c r="E44" s="204"/>
      <c r="F44" s="204"/>
      <c r="G44" s="204"/>
      <c r="H44" s="204"/>
      <c r="I44" s="204"/>
      <c r="J44" s="204"/>
      <c r="K44" s="204"/>
      <c r="L44" s="205"/>
      <c r="M44" s="192"/>
      <c r="N44" s="199" t="s">
        <v>533</v>
      </c>
      <c r="O44" s="204"/>
      <c r="P44" s="204"/>
      <c r="Q44" s="204"/>
      <c r="R44" s="204"/>
      <c r="S44" s="204"/>
      <c r="T44" s="204"/>
      <c r="U44" s="204"/>
      <c r="V44" s="204"/>
      <c r="W44" s="204"/>
      <c r="X44" s="205"/>
      <c r="Z44" s="199" t="s">
        <v>33</v>
      </c>
      <c r="AA44" s="204"/>
      <c r="AB44" s="204"/>
      <c r="AC44" s="204"/>
      <c r="AD44" s="204"/>
      <c r="AE44" s="204"/>
      <c r="AF44" s="204"/>
      <c r="AG44" s="204"/>
      <c r="AH44" s="204"/>
      <c r="AI44" s="204"/>
      <c r="AJ44" s="205"/>
      <c r="AK44" s="192"/>
      <c r="AL44" s="199" t="s">
        <v>418</v>
      </c>
      <c r="AM44" s="204"/>
      <c r="AN44" s="204"/>
      <c r="AO44" s="204"/>
      <c r="AP44" s="204"/>
      <c r="AQ44" s="204"/>
      <c r="AR44" s="204"/>
      <c r="AS44" s="204"/>
      <c r="AT44" s="204"/>
      <c r="AU44" s="204"/>
      <c r="AV44" s="205"/>
    </row>
    <row r="45" spans="2:49" s="189" customFormat="1" ht="10.5" customHeight="1" x14ac:dyDescent="0.3">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row>
    <row r="46" spans="2:49" s="189" customFormat="1" ht="38.25" customHeight="1" x14ac:dyDescent="0.3">
      <c r="B46" s="193" t="s">
        <v>42</v>
      </c>
      <c r="C46" s="106" t="s">
        <v>419</v>
      </c>
      <c r="D46" s="106" t="s">
        <v>420</v>
      </c>
      <c r="E46" s="106" t="s">
        <v>421</v>
      </c>
      <c r="F46" s="106" t="s">
        <v>422</v>
      </c>
      <c r="G46" s="106" t="s">
        <v>558</v>
      </c>
      <c r="H46" s="106" t="s">
        <v>566</v>
      </c>
      <c r="I46" s="106" t="s">
        <v>575</v>
      </c>
      <c r="J46" s="106" t="s">
        <v>627</v>
      </c>
      <c r="K46" s="106" t="s">
        <v>637</v>
      </c>
      <c r="L46" s="106" t="s">
        <v>654</v>
      </c>
      <c r="M46" s="7"/>
      <c r="N46" s="193" t="s">
        <v>42</v>
      </c>
      <c r="O46" s="106" t="s">
        <v>419</v>
      </c>
      <c r="P46" s="106" t="s">
        <v>420</v>
      </c>
      <c r="Q46" s="106" t="s">
        <v>421</v>
      </c>
      <c r="R46" s="106" t="s">
        <v>422</v>
      </c>
      <c r="S46" s="106" t="s">
        <v>558</v>
      </c>
      <c r="T46" s="106" t="s">
        <v>566</v>
      </c>
      <c r="U46" s="106" t="s">
        <v>575</v>
      </c>
      <c r="V46" s="106" t="s">
        <v>627</v>
      </c>
      <c r="W46" s="106" t="s">
        <v>637</v>
      </c>
      <c r="X46" s="106" t="s">
        <v>654</v>
      </c>
      <c r="Z46" s="193" t="s">
        <v>42</v>
      </c>
      <c r="AA46" s="106" t="s">
        <v>419</v>
      </c>
      <c r="AB46" s="106" t="s">
        <v>420</v>
      </c>
      <c r="AC46" s="106" t="s">
        <v>421</v>
      </c>
      <c r="AD46" s="106" t="s">
        <v>422</v>
      </c>
      <c r="AE46" s="106" t="s">
        <v>558</v>
      </c>
      <c r="AF46" s="106" t="s">
        <v>566</v>
      </c>
      <c r="AG46" s="106" t="s">
        <v>575</v>
      </c>
      <c r="AH46" s="106" t="s">
        <v>627</v>
      </c>
      <c r="AI46" s="106" t="s">
        <v>637</v>
      </c>
      <c r="AJ46" s="106" t="s">
        <v>654</v>
      </c>
      <c r="AK46" s="7"/>
      <c r="AL46" s="193" t="s">
        <v>42</v>
      </c>
      <c r="AM46" s="106" t="s">
        <v>419</v>
      </c>
      <c r="AN46" s="106" t="s">
        <v>420</v>
      </c>
      <c r="AO46" s="106" t="s">
        <v>421</v>
      </c>
      <c r="AP46" s="106" t="s">
        <v>422</v>
      </c>
      <c r="AQ46" s="106" t="s">
        <v>558</v>
      </c>
      <c r="AR46" s="106" t="s">
        <v>566</v>
      </c>
      <c r="AS46" s="106" t="s">
        <v>575</v>
      </c>
      <c r="AT46" s="106" t="s">
        <v>627</v>
      </c>
      <c r="AU46" s="106" t="s">
        <v>637</v>
      </c>
      <c r="AV46" s="106" t="s">
        <v>654</v>
      </c>
    </row>
    <row r="47" spans="2:49" s="189" customFormat="1" ht="10.5" customHeight="1" x14ac:dyDescent="0.3">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7"/>
      <c r="N47" s="135" t="s">
        <v>341</v>
      </c>
      <c r="O47" s="38" t="str">
        <f>ElecMulti_SC_Nil!K183</f>
        <v>-</v>
      </c>
      <c r="P47" s="38" t="str">
        <f>ElecMulti_SC_Nil!L183</f>
        <v>-</v>
      </c>
      <c r="Q47" s="38" t="str">
        <f>ElecMulti_SC_Nil!M183</f>
        <v>-</v>
      </c>
      <c r="R47" s="38" t="str">
        <f>ElecMulti_SC_Nil!N183</f>
        <v>-</v>
      </c>
      <c r="S47" s="38" t="str">
        <f>ElecMulti_SC_Nil!Q183</f>
        <v>-</v>
      </c>
      <c r="T47" s="38" t="str">
        <f>ElecMulti_SC_Nil!R183</f>
        <v>-</v>
      </c>
      <c r="U47" s="38" t="str">
        <f>ElecMulti_SC_Nil!S183</f>
        <v>-</v>
      </c>
      <c r="V47" s="38" t="str">
        <f>ElecMulti_SC_Nil!T183</f>
        <v>-</v>
      </c>
      <c r="W47" s="38" t="str">
        <f>ElecMulti_SC_Nil!U183</f>
        <v>-</v>
      </c>
      <c r="X47" s="38" t="str">
        <f>ElecMulti_SC_Nil!V183</f>
        <v>-</v>
      </c>
      <c r="Z47" s="135" t="s">
        <v>341</v>
      </c>
      <c r="AA47" s="38" t="str">
        <f>Gas_SC_Nil!K183</f>
        <v>-</v>
      </c>
      <c r="AB47" s="38" t="str">
        <f>Gas_SC_Nil!L183</f>
        <v>-</v>
      </c>
      <c r="AC47" s="38" t="str">
        <f>Gas_SC_Nil!M183</f>
        <v>-</v>
      </c>
      <c r="AD47" s="38" t="str">
        <f>Gas_SC_Nil!N183</f>
        <v>-</v>
      </c>
      <c r="AE47" s="38" t="str">
        <f>Gas_SC_Nil!Q183</f>
        <v>-</v>
      </c>
      <c r="AF47" s="38" t="str">
        <f>Gas_SC_Nil!R183</f>
        <v>-</v>
      </c>
      <c r="AG47" s="38" t="str">
        <f>Gas_SC_Nil!S183</f>
        <v>-</v>
      </c>
      <c r="AH47" s="38" t="str">
        <f>Gas_SC_Nil!T183</f>
        <v>-</v>
      </c>
      <c r="AI47" s="38" t="str">
        <f>Gas_SC_Nil!U183</f>
        <v>-</v>
      </c>
      <c r="AJ47" s="38" t="str">
        <f>Gas_SC_Nil!V183</f>
        <v>-</v>
      </c>
      <c r="AK47" s="7"/>
      <c r="AL47" s="135" t="s">
        <v>341</v>
      </c>
      <c r="AM47" s="38" t="str">
        <f>IFERROR(C47+AA47,"-")</f>
        <v>-</v>
      </c>
      <c r="AN47" s="38" t="str">
        <f t="shared" ref="AN47" si="28">IFERROR(D47+AB47,"-")</f>
        <v>-</v>
      </c>
      <c r="AO47" s="38" t="str">
        <f t="shared" ref="AO47" si="29">IFERROR(E47+AC47,"-")</f>
        <v>-</v>
      </c>
      <c r="AP47" s="38" t="str">
        <f t="shared" ref="AP47" si="30">IFERROR(F47+AD47,"-")</f>
        <v>-</v>
      </c>
      <c r="AQ47" s="38" t="str">
        <f t="shared" ref="AQ47" si="31">IFERROR(G47+AE47,"-")</f>
        <v>-</v>
      </c>
      <c r="AR47" s="38" t="str">
        <f t="shared" ref="AR47" si="32">IFERROR(H47+AF47,"-")</f>
        <v>-</v>
      </c>
      <c r="AS47" s="38" t="str">
        <f t="shared" ref="AS47:AS58" si="33">IFERROR(I47+AG47,"-")</f>
        <v>-</v>
      </c>
      <c r="AT47" s="38" t="str">
        <f t="shared" ref="AT47:AT58" si="34">IFERROR(J47+AH47,"-")</f>
        <v>-</v>
      </c>
      <c r="AU47" s="38" t="str">
        <f t="shared" ref="AU47:AV58" si="35">IFERROR(K47+AI47,"-")</f>
        <v>-</v>
      </c>
      <c r="AV47" s="38" t="str">
        <f t="shared" si="35"/>
        <v>-</v>
      </c>
    </row>
    <row r="48" spans="2:49" s="189" customFormat="1" ht="10.5" customHeight="1" x14ac:dyDescent="0.3">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7"/>
      <c r="N48" s="135" t="s">
        <v>300</v>
      </c>
      <c r="O48" s="38" t="str">
        <f>ElecMulti_SC_Nil!K184</f>
        <v>-</v>
      </c>
      <c r="P48" s="38" t="str">
        <f>ElecMulti_SC_Nil!L184</f>
        <v>-</v>
      </c>
      <c r="Q48" s="38" t="str">
        <f>ElecMulti_SC_Nil!M184</f>
        <v>-</v>
      </c>
      <c r="R48" s="38" t="str">
        <f>ElecMulti_SC_Nil!N184</f>
        <v>-</v>
      </c>
      <c r="S48" s="38" t="str">
        <f>ElecMulti_SC_Nil!Q184</f>
        <v>-</v>
      </c>
      <c r="T48" s="38" t="str">
        <f>ElecMulti_SC_Nil!R184</f>
        <v>-</v>
      </c>
      <c r="U48" s="38" t="str">
        <f>ElecMulti_SC_Nil!S184</f>
        <v>-</v>
      </c>
      <c r="V48" s="38" t="str">
        <f>ElecMulti_SC_Nil!T184</f>
        <v>-</v>
      </c>
      <c r="W48" s="38" t="str">
        <f>ElecMulti_SC_Nil!U184</f>
        <v>-</v>
      </c>
      <c r="X48" s="38" t="str">
        <f>ElecMulti_SC_Nil!V184</f>
        <v>-</v>
      </c>
      <c r="Z48" s="135" t="s">
        <v>300</v>
      </c>
      <c r="AA48" s="38"/>
      <c r="AB48" s="38"/>
      <c r="AC48" s="38"/>
      <c r="AD48" s="38"/>
      <c r="AE48" s="38"/>
      <c r="AF48" s="38"/>
      <c r="AG48" s="38"/>
      <c r="AH48" s="38"/>
      <c r="AI48" s="38"/>
      <c r="AJ48" s="38"/>
      <c r="AK48" s="7"/>
      <c r="AL48" s="135" t="s">
        <v>300</v>
      </c>
      <c r="AM48" s="38" t="str">
        <f t="shared" ref="AM48:AM58" si="36">IFERROR(C48+AA48,"-")</f>
        <v>-</v>
      </c>
      <c r="AN48" s="38" t="str">
        <f t="shared" ref="AN48:AN58" si="37">IFERROR(D48+AB48,"-")</f>
        <v>-</v>
      </c>
      <c r="AO48" s="38" t="str">
        <f t="shared" ref="AO48:AO58" si="38">IFERROR(E48+AC48,"-")</f>
        <v>-</v>
      </c>
      <c r="AP48" s="38" t="str">
        <f t="shared" ref="AP48:AP58" si="39">IFERROR(F48+AD48,"-")</f>
        <v>-</v>
      </c>
      <c r="AQ48" s="38" t="str">
        <f t="shared" ref="AQ48:AQ58" si="40">IFERROR(G48+AE48,"-")</f>
        <v>-</v>
      </c>
      <c r="AR48" s="38" t="str">
        <f t="shared" ref="AR48:AR58" si="41">IFERROR(H48+AF48,"-")</f>
        <v>-</v>
      </c>
      <c r="AS48" s="38" t="str">
        <f t="shared" si="33"/>
        <v>-</v>
      </c>
      <c r="AT48" s="38" t="str">
        <f t="shared" si="34"/>
        <v>-</v>
      </c>
      <c r="AU48" s="38" t="str">
        <f t="shared" si="35"/>
        <v>-</v>
      </c>
      <c r="AV48" s="38" t="str">
        <f t="shared" si="35"/>
        <v>-</v>
      </c>
    </row>
    <row r="49" spans="2:48" s="189" customFormat="1" ht="10.5" customHeight="1" x14ac:dyDescent="0.3">
      <c r="B49" s="135" t="s">
        <v>597</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7"/>
      <c r="N49" s="135" t="s">
        <v>597</v>
      </c>
      <c r="O49" s="38" t="str">
        <f>ElecMulti_SC_Nil!K185</f>
        <v>-</v>
      </c>
      <c r="P49" s="38" t="str">
        <f>ElecMulti_SC_Nil!L185</f>
        <v>-</v>
      </c>
      <c r="Q49" s="38" t="str">
        <f>ElecMulti_SC_Nil!M185</f>
        <v>-</v>
      </c>
      <c r="R49" s="38" t="str">
        <f>ElecMulti_SC_Nil!N185</f>
        <v>-</v>
      </c>
      <c r="S49" s="38" t="str">
        <f>ElecMulti_SC_Nil!Q185</f>
        <v>-</v>
      </c>
      <c r="T49" s="38" t="str">
        <f>ElecMulti_SC_Nil!R185</f>
        <v>-</v>
      </c>
      <c r="U49" s="38" t="str">
        <f>ElecMulti_SC_Nil!S185</f>
        <v>-</v>
      </c>
      <c r="V49" s="38">
        <f>ElecMulti_SC_Nil!T185</f>
        <v>0</v>
      </c>
      <c r="W49" s="38">
        <f>ElecMulti_SC_Nil!U185</f>
        <v>1.4870742269298101</v>
      </c>
      <c r="X49" s="38">
        <f>ElecMulti_SC_Nil!V185</f>
        <v>0.70457099735818818</v>
      </c>
      <c r="Z49" s="135" t="s">
        <v>597</v>
      </c>
      <c r="AA49" s="38" t="str">
        <f>Gas_SC_Nil!K185</f>
        <v>-</v>
      </c>
      <c r="AB49" s="38" t="str">
        <f>Gas_SC_Nil!L185</f>
        <v>-</v>
      </c>
      <c r="AC49" s="38" t="str">
        <f>Gas_SC_Nil!M185</f>
        <v>-</v>
      </c>
      <c r="AD49" s="38" t="str">
        <f>Gas_SC_Nil!N185</f>
        <v>-</v>
      </c>
      <c r="AE49" s="38" t="str">
        <f>Gas_SC_Nil!Q185</f>
        <v>-</v>
      </c>
      <c r="AF49" s="38" t="str">
        <f>Gas_SC_Nil!R185</f>
        <v>-</v>
      </c>
      <c r="AG49" s="38" t="str">
        <f>Gas_SC_Nil!S185</f>
        <v>-</v>
      </c>
      <c r="AH49" s="38">
        <f>Gas_SC_Nil!T185</f>
        <v>0</v>
      </c>
      <c r="AI49" s="38">
        <f>Gas_SC_Nil!U185</f>
        <v>1.4870742269298101</v>
      </c>
      <c r="AJ49" s="38">
        <f>Gas_SC_Nil!V185</f>
        <v>0.70457099735818818</v>
      </c>
      <c r="AK49" s="7"/>
      <c r="AL49" s="135" t="s">
        <v>597</v>
      </c>
      <c r="AM49" s="38" t="str">
        <f t="shared" si="36"/>
        <v>-</v>
      </c>
      <c r="AN49" s="38" t="str">
        <f t="shared" si="37"/>
        <v>-</v>
      </c>
      <c r="AO49" s="38" t="str">
        <f t="shared" si="38"/>
        <v>-</v>
      </c>
      <c r="AP49" s="38" t="str">
        <f t="shared" si="39"/>
        <v>-</v>
      </c>
      <c r="AQ49" s="38" t="str">
        <f t="shared" si="40"/>
        <v>-</v>
      </c>
      <c r="AR49" s="38" t="str">
        <f t="shared" si="41"/>
        <v>-</v>
      </c>
      <c r="AS49" s="38" t="str">
        <f t="shared" si="33"/>
        <v>-</v>
      </c>
      <c r="AT49" s="38">
        <f t="shared" si="34"/>
        <v>0</v>
      </c>
      <c r="AU49" s="38">
        <f t="shared" si="35"/>
        <v>2.9741484538596201</v>
      </c>
      <c r="AV49" s="38">
        <f t="shared" si="35"/>
        <v>1.4091419947163764</v>
      </c>
    </row>
    <row r="50" spans="2:48" s="189" customFormat="1" ht="10.5" customHeight="1" x14ac:dyDescent="0.3">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7"/>
      <c r="N50" s="135" t="s">
        <v>342</v>
      </c>
      <c r="O50" s="38">
        <f>ElecMulti_SC_Nil!K186</f>
        <v>6.6995028867368616</v>
      </c>
      <c r="P50" s="38">
        <f>ElecMulti_SC_Nil!L186</f>
        <v>6.6995028867368616</v>
      </c>
      <c r="Q50" s="38">
        <f>ElecMulti_SC_Nil!M186</f>
        <v>7.113121830127354</v>
      </c>
      <c r="R50" s="38">
        <f>ElecMulti_SC_Nil!N186</f>
        <v>7.113121830127354</v>
      </c>
      <c r="S50" s="38">
        <f>ElecMulti_SC_Nil!Q186</f>
        <v>7.2804579515147188</v>
      </c>
      <c r="T50" s="38">
        <f>ElecMulti_SC_Nil!R186</f>
        <v>7.1935840895118579</v>
      </c>
      <c r="U50" s="38">
        <f>ElecMulti_SC_Nil!S186</f>
        <v>7.3593999937099719</v>
      </c>
      <c r="V50" s="38">
        <f>ElecMulti_SC_Nil!T186</f>
        <v>7.0492243060839295</v>
      </c>
      <c r="W50" s="38">
        <f>ElecMulti_SC_Nil!U186</f>
        <v>7.1089669218364691</v>
      </c>
      <c r="X50" s="38">
        <f>ElecMulti_SC_Nil!V186</f>
        <v>6.9829560851947958</v>
      </c>
      <c r="Z50" s="135" t="s">
        <v>342</v>
      </c>
      <c r="AA50" s="38">
        <f>Gas_SC_Nil!K186</f>
        <v>6.6995028867368616</v>
      </c>
      <c r="AB50" s="38">
        <f>Gas_SC_Nil!L186</f>
        <v>6.6995028867368616</v>
      </c>
      <c r="AC50" s="38">
        <f>Gas_SC_Nil!M186</f>
        <v>7.113121830127354</v>
      </c>
      <c r="AD50" s="38">
        <f>Gas_SC_Nil!N186</f>
        <v>7.113121830127354</v>
      </c>
      <c r="AE50" s="38">
        <f>Gas_SC_Nil!Q186</f>
        <v>7.2804579515147188</v>
      </c>
      <c r="AF50" s="38">
        <f>Gas_SC_Nil!R186</f>
        <v>7.1935840895118579</v>
      </c>
      <c r="AG50" s="38">
        <f>Gas_SC_Nil!S186</f>
        <v>7.3593999937099719</v>
      </c>
      <c r="AH50" s="38">
        <f>Gas_SC_Nil!T186</f>
        <v>7.0492243060839295</v>
      </c>
      <c r="AI50" s="38">
        <f>Gas_SC_Nil!U186</f>
        <v>7.1089669218364691</v>
      </c>
      <c r="AJ50" s="38">
        <f>Gas_SC_Nil!V186</f>
        <v>6.9829560851947958</v>
      </c>
      <c r="AK50" s="7"/>
      <c r="AL50" s="135" t="s">
        <v>342</v>
      </c>
      <c r="AM50" s="38">
        <f t="shared" si="36"/>
        <v>13.399005773473723</v>
      </c>
      <c r="AN50" s="38">
        <f t="shared" si="37"/>
        <v>13.399005773473723</v>
      </c>
      <c r="AO50" s="38">
        <f t="shared" si="38"/>
        <v>14.226243660254708</v>
      </c>
      <c r="AP50" s="38">
        <f t="shared" si="39"/>
        <v>14.226243660254708</v>
      </c>
      <c r="AQ50" s="38">
        <f t="shared" si="40"/>
        <v>14.560915903029438</v>
      </c>
      <c r="AR50" s="38">
        <f t="shared" si="41"/>
        <v>14.387168179023716</v>
      </c>
      <c r="AS50" s="38">
        <f t="shared" si="33"/>
        <v>14.718799987419944</v>
      </c>
      <c r="AT50" s="38">
        <f t="shared" si="34"/>
        <v>14.098448612167859</v>
      </c>
      <c r="AU50" s="38">
        <f t="shared" si="35"/>
        <v>14.217933843672938</v>
      </c>
      <c r="AV50" s="38">
        <f t="shared" si="35"/>
        <v>13.965912170389592</v>
      </c>
    </row>
    <row r="51" spans="2:48" s="189" customFormat="1" ht="10.5" customHeight="1" x14ac:dyDescent="0.3">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7"/>
      <c r="N51" s="135" t="s">
        <v>343</v>
      </c>
      <c r="O51" s="38">
        <f>ElecMulti_SC_Nil!K187</f>
        <v>16.43282142857143</v>
      </c>
      <c r="P51" s="38">
        <f>ElecMulti_SC_Nil!L187</f>
        <v>16.43282142857143</v>
      </c>
      <c r="Q51" s="38">
        <f>ElecMulti_SC_Nil!M187</f>
        <v>16.727428571428572</v>
      </c>
      <c r="R51" s="38">
        <f>ElecMulti_SC_Nil!N187</f>
        <v>16.727428571428572</v>
      </c>
      <c r="S51" s="38">
        <f>ElecMulti_SC_Nil!Q187</f>
        <v>16.54232142857143</v>
      </c>
      <c r="T51" s="38">
        <f>ElecMulti_SC_Nil!R187</f>
        <v>16.54232142857143</v>
      </c>
      <c r="U51" s="38">
        <f>ElecMulti_SC_Nil!S187</f>
        <v>17.267107142857146</v>
      </c>
      <c r="V51" s="38">
        <f>ElecMulti_SC_Nil!T187</f>
        <v>17.267107142857146</v>
      </c>
      <c r="W51" s="38">
        <f>ElecMulti_SC_Nil!U187</f>
        <v>17.41310714285714</v>
      </c>
      <c r="X51" s="38">
        <f>ElecMulti_SC_Nil!V187</f>
        <v>17.41310714285714</v>
      </c>
      <c r="Z51" s="135" t="s">
        <v>343</v>
      </c>
      <c r="AA51" s="38"/>
      <c r="AB51" s="38"/>
      <c r="AC51" s="38"/>
      <c r="AD51" s="38"/>
      <c r="AE51" s="38"/>
      <c r="AF51" s="38"/>
      <c r="AG51" s="38"/>
      <c r="AH51" s="38"/>
      <c r="AI51" s="38"/>
      <c r="AJ51" s="38"/>
      <c r="AK51" s="7"/>
      <c r="AL51" s="135" t="s">
        <v>343</v>
      </c>
      <c r="AM51" s="38">
        <f t="shared" si="36"/>
        <v>16.43282142857143</v>
      </c>
      <c r="AN51" s="38">
        <f t="shared" si="37"/>
        <v>16.43282142857143</v>
      </c>
      <c r="AO51" s="38">
        <f t="shared" si="38"/>
        <v>16.727428571428572</v>
      </c>
      <c r="AP51" s="38">
        <f t="shared" si="39"/>
        <v>16.727428571428572</v>
      </c>
      <c r="AQ51" s="38">
        <f t="shared" si="40"/>
        <v>16.54232142857143</v>
      </c>
      <c r="AR51" s="38">
        <f t="shared" si="41"/>
        <v>16.54232142857143</v>
      </c>
      <c r="AS51" s="38">
        <f t="shared" si="33"/>
        <v>17.267107142857146</v>
      </c>
      <c r="AT51" s="38">
        <f t="shared" si="34"/>
        <v>17.267107142857146</v>
      </c>
      <c r="AU51" s="38">
        <f t="shared" si="35"/>
        <v>17.41310714285714</v>
      </c>
      <c r="AV51" s="38">
        <f t="shared" si="35"/>
        <v>17.41310714285714</v>
      </c>
    </row>
    <row r="52" spans="2:48" s="189" customFormat="1" ht="10.5" customHeight="1" x14ac:dyDescent="0.3">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7"/>
      <c r="N52" s="135" t="s">
        <v>344</v>
      </c>
      <c r="O52" s="38">
        <f>ElecMulti_SC_Nil!K188</f>
        <v>39.933199999999992</v>
      </c>
      <c r="P52" s="38">
        <f>ElecMulti_SC_Nil!L188</f>
        <v>40.441156555772992</v>
      </c>
      <c r="Q52" s="38">
        <f>ElecMulti_SC_Nil!M188</f>
        <v>41.027260273972608</v>
      </c>
      <c r="R52" s="38">
        <f>ElecMulti_SC_Nil!N188</f>
        <v>41.37892250489238</v>
      </c>
      <c r="S52" s="38">
        <f>ElecMulti_SC_Nil!Q188</f>
        <v>41.847805479452056</v>
      </c>
      <c r="T52" s="38">
        <f>ElecMulti_SC_Nil!R188</f>
        <v>42.160394129158519</v>
      </c>
      <c r="U52" s="38">
        <f>ElecMulti_SC_Nil!S188</f>
        <v>42.39483561643835</v>
      </c>
      <c r="V52" s="38">
        <f>ElecMulti_SC_Nil!T188</f>
        <v>42.51205636007829</v>
      </c>
      <c r="W52" s="38">
        <f>ElecMulti_SC_Nil!U188</f>
        <v>42.746497847358121</v>
      </c>
      <c r="X52" s="38">
        <f>ElecMulti_SC_Nil!V188</f>
        <v>43.527969471624267</v>
      </c>
      <c r="Z52" s="135" t="s">
        <v>344</v>
      </c>
      <c r="AA52" s="38">
        <f>Gas_SC_Nil!K188</f>
        <v>64.944500000000033</v>
      </c>
      <c r="AB52" s="38">
        <f>Gas_SC_Nil!L188</f>
        <v>65.770604207436435</v>
      </c>
      <c r="AC52" s="38">
        <f>Gas_SC_Nil!M188</f>
        <v>66.723801369863025</v>
      </c>
      <c r="AD52" s="38">
        <f>Gas_SC_Nil!N188</f>
        <v>67.295719667318977</v>
      </c>
      <c r="AE52" s="38">
        <f>Gas_SC_Nil!Q188</f>
        <v>68.058277397260298</v>
      </c>
      <c r="AF52" s="38">
        <f>Gas_SC_Nil!R188</f>
        <v>68.566649217221112</v>
      </c>
      <c r="AG52" s="38">
        <f>Gas_SC_Nil!S188</f>
        <v>68.94792808219178</v>
      </c>
      <c r="AH52" s="38">
        <f>Gas_SC_Nil!T188</f>
        <v>69.138567514677106</v>
      </c>
      <c r="AI52" s="38">
        <f>Gas_SC_Nil!U188</f>
        <v>69.519846379647774</v>
      </c>
      <c r="AJ52" s="38">
        <f>Gas_SC_Nil!V188</f>
        <v>70.790775929549909</v>
      </c>
      <c r="AK52" s="7"/>
      <c r="AL52" s="135" t="s">
        <v>344</v>
      </c>
      <c r="AM52" s="38">
        <f t="shared" si="36"/>
        <v>104.60930000000005</v>
      </c>
      <c r="AN52" s="38">
        <f t="shared" si="37"/>
        <v>105.93994667318985</v>
      </c>
      <c r="AO52" s="38">
        <f t="shared" si="38"/>
        <v>107.4753082191781</v>
      </c>
      <c r="AP52" s="38">
        <f t="shared" si="39"/>
        <v>108.39652514677104</v>
      </c>
      <c r="AQ52" s="38">
        <f t="shared" si="40"/>
        <v>109.62481438356166</v>
      </c>
      <c r="AR52" s="38">
        <f t="shared" si="41"/>
        <v>110.44367387475536</v>
      </c>
      <c r="AS52" s="38">
        <f t="shared" si="33"/>
        <v>111.05781849315068</v>
      </c>
      <c r="AT52" s="38">
        <f t="shared" si="34"/>
        <v>111.36489080234833</v>
      </c>
      <c r="AU52" s="38">
        <f t="shared" si="35"/>
        <v>111.97903542074366</v>
      </c>
      <c r="AV52" s="38">
        <f t="shared" si="35"/>
        <v>114.02618414872801</v>
      </c>
    </row>
    <row r="53" spans="2:48" s="189" customFormat="1" ht="10.5" customHeight="1" x14ac:dyDescent="0.3">
      <c r="B53" s="135"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7"/>
      <c r="N53" s="135" t="s">
        <v>43</v>
      </c>
      <c r="O53" s="38">
        <f>ElecMulti_SC_Nil!K189</f>
        <v>0</v>
      </c>
      <c r="P53" s="38">
        <f>ElecMulti_SC_Nil!L189</f>
        <v>-0.1310662676190151</v>
      </c>
      <c r="Q53" s="38">
        <f>ElecMulti_SC_Nil!M189</f>
        <v>1.6490220555819268</v>
      </c>
      <c r="R53" s="38">
        <f>ElecMulti_SC_Nil!N189</f>
        <v>7.9249822078168828</v>
      </c>
      <c r="S53" s="38">
        <f>ElecMulti_SC_Nil!Q189</f>
        <v>9.5945159615724229</v>
      </c>
      <c r="T53" s="38">
        <f>ElecMulti_SC_Nil!R189</f>
        <v>9.6655312765157912</v>
      </c>
      <c r="U53" s="38">
        <f>ElecMulti_SC_Nil!S189</f>
        <v>11.448655558303896</v>
      </c>
      <c r="V53" s="38">
        <f>ElecMulti_SC_Nil!T189</f>
        <v>11.630458109953564</v>
      </c>
      <c r="W53" s="38">
        <f>ElecMulti_SC_Nil!U189</f>
        <v>11.375413031411084</v>
      </c>
      <c r="X53" s="38">
        <f>ElecMulti_SC_Nil!V189</f>
        <v>11.405483218834176</v>
      </c>
      <c r="Z53" s="135" t="s">
        <v>43</v>
      </c>
      <c r="AA53" s="38">
        <f>Gas_SC_Nil!K189</f>
        <v>0</v>
      </c>
      <c r="AB53" s="38">
        <f>Gas_SC_Nil!L189</f>
        <v>-0.1023941345466083</v>
      </c>
      <c r="AC53" s="38">
        <f>Gas_SC_Nil!M189</f>
        <v>1.3107897268148034</v>
      </c>
      <c r="AD53" s="38">
        <f>Gas_SC_Nil!N189</f>
        <v>8.7391024854837429</v>
      </c>
      <c r="AE53" s="38">
        <f>Gas_SC_Nil!Q189</f>
        <v>10.102089688688181</v>
      </c>
      <c r="AF53" s="38">
        <f>Gas_SC_Nil!R189</f>
        <v>10.300173121233545</v>
      </c>
      <c r="AG53" s="38">
        <f>Gas_SC_Nil!S189</f>
        <v>11.847822371645295</v>
      </c>
      <c r="AH53" s="38">
        <f>Gas_SC_Nil!T189</f>
        <v>7.7038430079225835</v>
      </c>
      <c r="AI53" s="38">
        <f>Gas_SC_Nil!U189</f>
        <v>7.5210837283470982</v>
      </c>
      <c r="AJ53" s="38">
        <f>Gas_SC_Nil!V189</f>
        <v>5.503966281336238</v>
      </c>
      <c r="AK53" s="7"/>
      <c r="AL53" s="135" t="s">
        <v>43</v>
      </c>
      <c r="AM53" s="38">
        <f t="shared" si="36"/>
        <v>0</v>
      </c>
      <c r="AN53" s="38">
        <f t="shared" si="37"/>
        <v>-0.23346040216562342</v>
      </c>
      <c r="AO53" s="38">
        <f t="shared" si="38"/>
        <v>2.9598117823967303</v>
      </c>
      <c r="AP53" s="38">
        <f t="shared" si="39"/>
        <v>16.664084693300627</v>
      </c>
      <c r="AQ53" s="38">
        <f t="shared" si="40"/>
        <v>19.696605650260604</v>
      </c>
      <c r="AR53" s="38">
        <f t="shared" si="41"/>
        <v>19.965704397749334</v>
      </c>
      <c r="AS53" s="38">
        <f t="shared" si="33"/>
        <v>23.296477929949191</v>
      </c>
      <c r="AT53" s="38">
        <f t="shared" si="34"/>
        <v>19.334301117876148</v>
      </c>
      <c r="AU53" s="38">
        <f t="shared" si="35"/>
        <v>18.896496759758183</v>
      </c>
      <c r="AV53" s="38">
        <f t="shared" si="35"/>
        <v>16.909449500170414</v>
      </c>
    </row>
    <row r="54" spans="2:48" s="189" customFormat="1" ht="10.5" customHeight="1" x14ac:dyDescent="0.3">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7"/>
      <c r="N54" s="135" t="s">
        <v>389</v>
      </c>
      <c r="O54" s="38">
        <f>ElecMulti_SC_Nil!K190</f>
        <v>13.745800000000001</v>
      </c>
      <c r="P54" s="38">
        <f>ElecMulti_SC_Nil!L190</f>
        <v>13.920648727984345</v>
      </c>
      <c r="Q54" s="38">
        <f>ElecMulti_SC_Nil!M190</f>
        <v>14.122397260273971</v>
      </c>
      <c r="R54" s="38">
        <f>ElecMulti_SC_Nil!N190</f>
        <v>14.243446379647756</v>
      </c>
      <c r="S54" s="38">
        <f>ElecMulti_SC_Nil!Q190</f>
        <v>14.404845205479452</v>
      </c>
      <c r="T54" s="38">
        <f>ElecMulti_SC_Nil!R190</f>
        <v>14.512444422700584</v>
      </c>
      <c r="U54" s="38">
        <f>ElecMulti_SC_Nil!S190</f>
        <v>14.593143835616443</v>
      </c>
      <c r="V54" s="38">
        <f>ElecMulti_SC_Nil!T190</f>
        <v>14.633493542074357</v>
      </c>
      <c r="W54" s="38">
        <f>ElecMulti_SC_Nil!U190</f>
        <v>14.714192954990212</v>
      </c>
      <c r="X54" s="38">
        <f>ElecMulti_SC_Nil!V190</f>
        <v>14.983190998043055</v>
      </c>
      <c r="Z54" s="135" t="s">
        <v>389</v>
      </c>
      <c r="AA54" s="38">
        <f>Gas_SC_Nil!K190</f>
        <v>13.440300000000006</v>
      </c>
      <c r="AB54" s="38">
        <f>Gas_SC_Nil!L190</f>
        <v>13.611262720156558</v>
      </c>
      <c r="AC54" s="38">
        <f>Gas_SC_Nil!M190</f>
        <v>13.808527397260272</v>
      </c>
      <c r="AD54" s="38">
        <f>Gas_SC_Nil!N190</f>
        <v>13.926886203522512</v>
      </c>
      <c r="AE54" s="38">
        <f>Gas_SC_Nil!Q190</f>
        <v>14.084697945205479</v>
      </c>
      <c r="AF54" s="38">
        <f>Gas_SC_Nil!R190</f>
        <v>14.189905772994129</v>
      </c>
      <c r="AG54" s="38">
        <f>Gas_SC_Nil!S190</f>
        <v>14.268811643835617</v>
      </c>
      <c r="AH54" s="38">
        <f>Gas_SC_Nil!T190</f>
        <v>14.30826457925636</v>
      </c>
      <c r="AI54" s="38">
        <f>Gas_SC_Nil!U190</f>
        <v>14.387170450097843</v>
      </c>
      <c r="AJ54" s="38">
        <f>Gas_SC_Nil!V190</f>
        <v>14.65019001956947</v>
      </c>
      <c r="AK54" s="7"/>
      <c r="AL54" s="135" t="s">
        <v>389</v>
      </c>
      <c r="AM54" s="38">
        <f t="shared" si="36"/>
        <v>27.186100000000007</v>
      </c>
      <c r="AN54" s="38">
        <f t="shared" si="37"/>
        <v>27.531911448140903</v>
      </c>
      <c r="AO54" s="38">
        <f t="shared" si="38"/>
        <v>27.930924657534241</v>
      </c>
      <c r="AP54" s="38">
        <f t="shared" si="39"/>
        <v>28.170332583170268</v>
      </c>
      <c r="AQ54" s="38">
        <f t="shared" si="40"/>
        <v>28.489543150684931</v>
      </c>
      <c r="AR54" s="38">
        <f t="shared" si="41"/>
        <v>28.702350195694713</v>
      </c>
      <c r="AS54" s="38">
        <f t="shared" si="33"/>
        <v>28.86195547945206</v>
      </c>
      <c r="AT54" s="38">
        <f t="shared" si="34"/>
        <v>28.941758121330714</v>
      </c>
      <c r="AU54" s="38">
        <f t="shared" si="35"/>
        <v>29.101363405088055</v>
      </c>
      <c r="AV54" s="38">
        <f t="shared" si="35"/>
        <v>29.633381017612525</v>
      </c>
    </row>
    <row r="55" spans="2:48" s="189" customFormat="1" ht="10.5" customHeight="1" x14ac:dyDescent="0.3">
      <c r="B55" s="135"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7"/>
      <c r="N55" s="135" t="s">
        <v>404</v>
      </c>
      <c r="O55" s="38">
        <f>ElecMulti_SC_Nil!K191</f>
        <v>3.6517461199536108</v>
      </c>
      <c r="P55" s="38">
        <f>ElecMulti_SC_Nil!L191</f>
        <v>3.6735695751988793</v>
      </c>
      <c r="Q55" s="38">
        <f>ElecMulti_SC_Nil!M191</f>
        <v>3.8515906824622195</v>
      </c>
      <c r="R55" s="38">
        <f>ElecMulti_SC_Nil!N191</f>
        <v>4.2353565289364106</v>
      </c>
      <c r="S55" s="38">
        <f>ElecMulti_SC_Nil!Q191</f>
        <v>4.3581503979455896</v>
      </c>
      <c r="T55" s="38">
        <f>ElecMulti_SC_Nil!R191</f>
        <v>4.3753322578092595</v>
      </c>
      <c r="U55" s="38">
        <f>ElecMulti_SC_Nil!S191</f>
        <v>4.5437267822180569</v>
      </c>
      <c r="V55" s="38">
        <f>ElecMulti_SC_Nil!T191</f>
        <v>4.5430810140922073</v>
      </c>
      <c r="W55" s="38">
        <f>ElecMulti_SC_Nil!U191</f>
        <v>4.6399088502024153</v>
      </c>
      <c r="X55" s="38">
        <f>ElecMulti_SC_Nil!V191</f>
        <v>4.6342937687764527</v>
      </c>
      <c r="Z55" s="135" t="s">
        <v>404</v>
      </c>
      <c r="AA55" s="38">
        <f>Gas_SC_Nil!K191</f>
        <v>4.1213929100624256</v>
      </c>
      <c r="AB55" s="38">
        <f>Gas_SC_Nil!L191</f>
        <v>4.1630250557154813</v>
      </c>
      <c r="AC55" s="38">
        <f>Gas_SC_Nil!M191</f>
        <v>4.3229473338273943</v>
      </c>
      <c r="AD55" s="38">
        <f>Gas_SC_Nil!N191</f>
        <v>4.7831686255620358</v>
      </c>
      <c r="AE55" s="38">
        <f>Gas_SC_Nil!Q191</f>
        <v>4.9150689011051076</v>
      </c>
      <c r="AF55" s="38">
        <f>Gas_SC_Nil!R191</f>
        <v>4.9507109401752043</v>
      </c>
      <c r="AG55" s="38">
        <f>Gas_SC_Nil!S191</f>
        <v>5.0712131846455923</v>
      </c>
      <c r="AH55" s="38">
        <f>Gas_SC_Nil!T191</f>
        <v>4.825950185154853</v>
      </c>
      <c r="AI55" s="38">
        <f>Gas_SC_Nil!U191</f>
        <v>4.9263524085164416</v>
      </c>
      <c r="AJ55" s="38">
        <f>Gas_SC_Nil!V191</f>
        <v>4.8311640233743782</v>
      </c>
      <c r="AK55" s="7"/>
      <c r="AL55" s="135" t="s">
        <v>404</v>
      </c>
      <c r="AM55" s="38">
        <f t="shared" si="36"/>
        <v>7.7835956058825744</v>
      </c>
      <c r="AN55" s="38">
        <f t="shared" si="37"/>
        <v>7.8470081364584328</v>
      </c>
      <c r="AO55" s="38">
        <f t="shared" si="38"/>
        <v>8.1859945968211143</v>
      </c>
      <c r="AP55" s="38">
        <f t="shared" si="39"/>
        <v>9.0325877302261226</v>
      </c>
      <c r="AQ55" s="38">
        <f t="shared" si="40"/>
        <v>9.287976034807075</v>
      </c>
      <c r="AR55" s="38">
        <f t="shared" si="41"/>
        <v>9.3408002551407137</v>
      </c>
      <c r="AS55" s="38">
        <f t="shared" si="33"/>
        <v>9.6308091116713825</v>
      </c>
      <c r="AT55" s="38">
        <f t="shared" si="34"/>
        <v>9.3848497801408826</v>
      </c>
      <c r="AU55" s="38">
        <f t="shared" si="35"/>
        <v>9.5826802422517972</v>
      </c>
      <c r="AV55" s="38">
        <f t="shared" si="35"/>
        <v>9.4815303170138439</v>
      </c>
    </row>
    <row r="56" spans="2:48" s="189" customFormat="1" ht="10.5" customHeight="1" x14ac:dyDescent="0.3">
      <c r="B56" s="135"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7"/>
      <c r="N56" s="135" t="s">
        <v>388</v>
      </c>
      <c r="O56" s="38">
        <f>ElecMulti_SC_Nil!K192</f>
        <v>1.5584087481901527</v>
      </c>
      <c r="P56" s="38">
        <f>ElecMulti_SC_Nil!L192</f>
        <v>1.5695175061359099</v>
      </c>
      <c r="Q56" s="38">
        <f>ElecMulti_SC_Nil!M192</f>
        <v>1.6364182148110618</v>
      </c>
      <c r="R56" s="38">
        <f>ElecMulti_SC_Nil!N192</f>
        <v>1.774559261386546</v>
      </c>
      <c r="S56" s="38">
        <f>ElecMulti_SC_Nil!Q192</f>
        <v>1.8211361715504066</v>
      </c>
      <c r="T56" s="38">
        <f>ElecMulti_SC_Nil!R192</f>
        <v>1.8293000000794521</v>
      </c>
      <c r="U56" s="38">
        <f>ElecMulti_SC_Nil!S192</f>
        <v>1.8904498374196581</v>
      </c>
      <c r="V56" s="38">
        <f>ElecMulti_SC_Nil!T192</f>
        <v>1.8910028237625016</v>
      </c>
      <c r="W56" s="38">
        <f>ElecMulti_SC_Nil!U192</f>
        <v>1.9268285977751352</v>
      </c>
      <c r="X56" s="38">
        <f>ElecMulti_SC_Nil!V192</f>
        <v>1.9300516403503027</v>
      </c>
      <c r="Z56" s="135" t="s">
        <v>388</v>
      </c>
      <c r="AA56" s="38">
        <f>Gas_SC_Nil!K192</f>
        <v>1.7277359161924084</v>
      </c>
      <c r="AB56" s="38">
        <f>Gas_SC_Nil!L192</f>
        <v>1.7458702702451385</v>
      </c>
      <c r="AC56" s="38">
        <f>Gas_SC_Nil!M192</f>
        <v>1.8066313065580684</v>
      </c>
      <c r="AD56" s="38">
        <f>Gas_SC_Nil!N192</f>
        <v>1.9727857209910991</v>
      </c>
      <c r="AE56" s="38">
        <f>Gas_SC_Nil!Q192</f>
        <v>2.0228053836049296</v>
      </c>
      <c r="AF56" s="38">
        <f>Gas_SC_Nil!R192</f>
        <v>2.0375334161975194</v>
      </c>
      <c r="AG56" s="38">
        <f>Gas_SC_Nil!S192</f>
        <v>2.0819665547461161</v>
      </c>
      <c r="AH56" s="38">
        <f>Gas_SC_Nil!T192</f>
        <v>1.9954046549190603</v>
      </c>
      <c r="AI56" s="38">
        <f>Gas_SC_Nil!U192</f>
        <v>2.0326811700265917</v>
      </c>
      <c r="AJ56" s="38">
        <f>Gas_SC_Nil!V192</f>
        <v>2.0038834567790653</v>
      </c>
      <c r="AK56" s="7"/>
      <c r="AL56" s="135" t="s">
        <v>388</v>
      </c>
      <c r="AM56" s="38">
        <f t="shared" si="36"/>
        <v>3.2811488161439444</v>
      </c>
      <c r="AN56" s="38">
        <f t="shared" si="37"/>
        <v>3.3103249698609272</v>
      </c>
      <c r="AO56" s="38">
        <f t="shared" si="38"/>
        <v>3.4379306200920974</v>
      </c>
      <c r="AP56" s="38">
        <f t="shared" si="39"/>
        <v>3.7422307757956106</v>
      </c>
      <c r="AQ56" s="38">
        <f t="shared" si="40"/>
        <v>3.8387797554381233</v>
      </c>
      <c r="AR56" s="38">
        <f t="shared" si="41"/>
        <v>3.861630931033555</v>
      </c>
      <c r="AS56" s="38">
        <f t="shared" si="33"/>
        <v>3.9672049270226841</v>
      </c>
      <c r="AT56" s="38">
        <f t="shared" si="34"/>
        <v>3.8811797748099335</v>
      </c>
      <c r="AU56" s="38">
        <f t="shared" si="35"/>
        <v>3.9542631737151064</v>
      </c>
      <c r="AV56" s="38">
        <f t="shared" si="35"/>
        <v>3.9285800634535377</v>
      </c>
    </row>
    <row r="57" spans="2:48" s="189" customFormat="1" ht="10.5" customHeight="1" x14ac:dyDescent="0.3">
      <c r="B57" s="183"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7"/>
      <c r="N57" s="183" t="s">
        <v>402</v>
      </c>
      <c r="O57" s="38">
        <f>ElecMulti_SC_Nil!K193</f>
        <v>0.9602835381892072</v>
      </c>
      <c r="P57" s="38">
        <f>ElecMulti_SC_Nil!L193</f>
        <v>0.9688437096578183</v>
      </c>
      <c r="Q57" s="38">
        <f>ElecMulti_SC_Nil!M193</f>
        <v>1.0160826228545514</v>
      </c>
      <c r="R57" s="38">
        <f>ElecMulti_SC_Nil!N193</f>
        <v>1.1225311611442117</v>
      </c>
      <c r="S57" s="38">
        <f>ElecMulti_SC_Nil!Q193</f>
        <v>1.1611324864035819</v>
      </c>
      <c r="T57" s="38">
        <f>ElecMulti_SC_Nil!R193</f>
        <v>1.1674233581995286</v>
      </c>
      <c r="U57" s="38">
        <f>ElecMulti_SC_Nil!S193</f>
        <v>1.2039325283826847</v>
      </c>
      <c r="V57" s="38">
        <f>ElecMulti_SC_Nil!T193</f>
        <v>1.2043586478406527</v>
      </c>
      <c r="W57" s="38">
        <f>ElecMulti_SC_Nil!U193</f>
        <v>1.2298276376649981</v>
      </c>
      <c r="X57" s="38">
        <f>ElecMulti_SC_Nil!V193</f>
        <v>1.2323112453940335</v>
      </c>
      <c r="Z57" s="183" t="s">
        <v>402</v>
      </c>
      <c r="AA57" s="38">
        <f>Gas_SC_Nil!K193</f>
        <v>1.3313563737099119</v>
      </c>
      <c r="AB57" s="38">
        <f>Gas_SC_Nil!L193</f>
        <v>1.3453303193950956</v>
      </c>
      <c r="AC57" s="38">
        <f>Gas_SC_Nil!M193</f>
        <v>1.3921514754585258</v>
      </c>
      <c r="AD57" s="38">
        <f>Gas_SC_Nil!N193</f>
        <v>1.5201865163477373</v>
      </c>
      <c r="AE57" s="38">
        <f>Gas_SC_Nil!Q193</f>
        <v>1.5587305993916909</v>
      </c>
      <c r="AF57" s="38">
        <f>Gas_SC_Nil!R193</f>
        <v>1.570079706555918</v>
      </c>
      <c r="AG57" s="38">
        <f>Gas_SC_Nil!S193</f>
        <v>1.6043189335443675</v>
      </c>
      <c r="AH57" s="38">
        <f>Gas_SC_Nil!T193</f>
        <v>1.5376161834451714</v>
      </c>
      <c r="AI57" s="38">
        <f>Gas_SC_Nil!U193</f>
        <v>1.5663406693535709</v>
      </c>
      <c r="AJ57" s="38">
        <f>Gas_SC_Nil!V193</f>
        <v>1.5441497669586857</v>
      </c>
      <c r="AK57" s="7"/>
      <c r="AL57" s="183" t="s">
        <v>402</v>
      </c>
      <c r="AM57" s="38">
        <f t="shared" si="36"/>
        <v>2.2877902180123195</v>
      </c>
      <c r="AN57" s="38">
        <f t="shared" si="37"/>
        <v>2.310272738545347</v>
      </c>
      <c r="AO57" s="38">
        <f t="shared" si="38"/>
        <v>2.4042895823846315</v>
      </c>
      <c r="AP57" s="38">
        <f t="shared" si="39"/>
        <v>2.6387767791951386</v>
      </c>
      <c r="AQ57" s="38">
        <f t="shared" si="40"/>
        <v>2.7158855132456026</v>
      </c>
      <c r="AR57" s="38">
        <f t="shared" si="41"/>
        <v>2.7334941408087716</v>
      </c>
      <c r="AS57" s="38">
        <f t="shared" si="33"/>
        <v>2.8042356182615977</v>
      </c>
      <c r="AT57" s="38">
        <f t="shared" si="34"/>
        <v>2.7379464744031941</v>
      </c>
      <c r="AU57" s="38">
        <f t="shared" si="35"/>
        <v>2.7921253937399668</v>
      </c>
      <c r="AV57" s="38">
        <f t="shared" si="35"/>
        <v>2.772334537844126</v>
      </c>
    </row>
    <row r="58" spans="2:48" s="189" customFormat="1" ht="10.5" customHeight="1" x14ac:dyDescent="0.3">
      <c r="B58" s="135"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7"/>
      <c r="N58" s="135" t="s">
        <v>373</v>
      </c>
      <c r="O58" s="38">
        <f>ElecMulti_SC_Nil!K194</f>
        <v>82.98176272164126</v>
      </c>
      <c r="P58" s="38">
        <f>ElecMulti_SC_Nil!L194</f>
        <v>83.574994122439222</v>
      </c>
      <c r="Q58" s="38">
        <f>ElecMulti_SC_Nil!M194</f>
        <v>87.143321511512255</v>
      </c>
      <c r="R58" s="38">
        <f>ElecMulti_SC_Nil!N194</f>
        <v>94.520348445380094</v>
      </c>
      <c r="S58" s="38">
        <f>ElecMulti_SC_Nil!Q194</f>
        <v>97.010365082489656</v>
      </c>
      <c r="T58" s="38">
        <f>ElecMulti_SC_Nil!R194</f>
        <v>97.446330962546412</v>
      </c>
      <c r="U58" s="38">
        <f>ElecMulti_SC_Nil!S194</f>
        <v>100.70125129494622</v>
      </c>
      <c r="V58" s="38">
        <f>ElecMulti_SC_Nil!T194</f>
        <v>100.73078194674262</v>
      </c>
      <c r="W58" s="38">
        <f>ElecMulti_SC_Nil!U194</f>
        <v>102.64181721102538</v>
      </c>
      <c r="X58" s="38">
        <f>ElecMulti_SC_Nil!V194</f>
        <v>102.8139345684324</v>
      </c>
      <c r="Z58" s="135" t="s">
        <v>373</v>
      </c>
      <c r="AA58" s="38">
        <f>Gas_SC_Nil!K194</f>
        <v>92.264788086701628</v>
      </c>
      <c r="AB58" s="38">
        <f>Gas_SC_Nil!L194</f>
        <v>93.233201325138921</v>
      </c>
      <c r="AC58" s="38">
        <f>Gas_SC_Nil!M194</f>
        <v>96.477970439909456</v>
      </c>
      <c r="AD58" s="38">
        <f>Gas_SC_Nil!N194</f>
        <v>105.3509710493535</v>
      </c>
      <c r="AE58" s="38">
        <f>Gas_SC_Nil!Q194</f>
        <v>108.02212786677039</v>
      </c>
      <c r="AF58" s="38">
        <f>Gas_SC_Nil!R194</f>
        <v>108.80863626388928</v>
      </c>
      <c r="AG58" s="38">
        <f>Gas_SC_Nil!S194</f>
        <v>111.18146076431874</v>
      </c>
      <c r="AH58" s="38">
        <f>Gas_SC_Nil!T194</f>
        <v>106.55887043145906</v>
      </c>
      <c r="AI58" s="38">
        <f>Gas_SC_Nil!U194</f>
        <v>108.54951595475562</v>
      </c>
      <c r="AJ58" s="38">
        <f>Gas_SC_Nil!V194</f>
        <v>107.01165656012073</v>
      </c>
      <c r="AK58" s="7"/>
      <c r="AL58" s="135" t="s">
        <v>373</v>
      </c>
      <c r="AM58" s="38">
        <f t="shared" si="36"/>
        <v>174.97976184208403</v>
      </c>
      <c r="AN58" s="38">
        <f t="shared" si="37"/>
        <v>176.53783076607496</v>
      </c>
      <c r="AO58" s="38">
        <f t="shared" si="38"/>
        <v>183.34793169009021</v>
      </c>
      <c r="AP58" s="38">
        <f t="shared" si="39"/>
        <v>199.59820994014211</v>
      </c>
      <c r="AQ58" s="38">
        <f t="shared" si="40"/>
        <v>204.75684181959883</v>
      </c>
      <c r="AR58" s="38">
        <f t="shared" si="41"/>
        <v>205.97714340277759</v>
      </c>
      <c r="AS58" s="38">
        <f t="shared" si="33"/>
        <v>211.60440868978469</v>
      </c>
      <c r="AT58" s="38">
        <f t="shared" si="34"/>
        <v>207.01048182593422</v>
      </c>
      <c r="AU58" s="38">
        <f t="shared" si="35"/>
        <v>210.91115383568649</v>
      </c>
      <c r="AV58" s="38">
        <f t="shared" si="35"/>
        <v>209.53962089278554</v>
      </c>
    </row>
    <row r="59" spans="2:48" s="189" customFormat="1" ht="10.5" customHeight="1" x14ac:dyDescent="0.3">
      <c r="B59" s="78"/>
      <c r="C59" s="78"/>
      <c r="D59" s="78"/>
      <c r="E59" s="78"/>
      <c r="F59" s="78"/>
      <c r="G59" s="78"/>
      <c r="H59" s="78"/>
      <c r="I59" s="78"/>
      <c r="J59" s="78"/>
      <c r="K59" s="78"/>
      <c r="L59" s="78"/>
      <c r="M59" s="206"/>
      <c r="N59" s="78"/>
      <c r="O59" s="78"/>
      <c r="P59" s="78"/>
      <c r="Q59" s="78"/>
      <c r="R59" s="78"/>
      <c r="S59" s="78"/>
      <c r="T59" s="78"/>
      <c r="U59" s="78"/>
      <c r="V59" s="78"/>
      <c r="W59" s="78"/>
      <c r="X59" s="78"/>
      <c r="Z59" s="78"/>
      <c r="AA59" s="78"/>
      <c r="AB59" s="78"/>
      <c r="AC59" s="78"/>
      <c r="AD59" s="78"/>
      <c r="AE59" s="78"/>
      <c r="AF59" s="78"/>
      <c r="AG59" s="78"/>
      <c r="AH59" s="78"/>
      <c r="AI59" s="78"/>
      <c r="AJ59" s="78"/>
      <c r="AK59" s="206"/>
      <c r="AL59" s="135" t="s">
        <v>633</v>
      </c>
      <c r="AM59" s="38">
        <f>AM58*1.05</f>
        <v>183.72874993418824</v>
      </c>
      <c r="AN59" s="38">
        <f t="shared" ref="AN59:AT59" si="42">AN58*1.05</f>
        <v>185.36472230437872</v>
      </c>
      <c r="AO59" s="38">
        <f t="shared" si="42"/>
        <v>192.51532827459474</v>
      </c>
      <c r="AP59" s="38">
        <f t="shared" si="42"/>
        <v>209.57812043714924</v>
      </c>
      <c r="AQ59" s="38">
        <f t="shared" si="42"/>
        <v>214.99468391057877</v>
      </c>
      <c r="AR59" s="38">
        <f t="shared" si="42"/>
        <v>216.27600057291647</v>
      </c>
      <c r="AS59" s="38">
        <f t="shared" si="42"/>
        <v>222.18462912427393</v>
      </c>
      <c r="AT59" s="38">
        <f t="shared" si="42"/>
        <v>217.36100591723095</v>
      </c>
      <c r="AU59" s="38">
        <f t="shared" ref="AU59:AV59" si="43">AU58*1.05</f>
        <v>221.45671152747082</v>
      </c>
      <c r="AV59" s="38">
        <f t="shared" si="43"/>
        <v>220.01660193742481</v>
      </c>
    </row>
    <row r="60" spans="2:48" s="194" customFormat="1" ht="10.5" customHeight="1" x14ac:dyDescent="0.3">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row>
    <row r="61" spans="2:48" s="189" customFormat="1" ht="38.25" customHeight="1" x14ac:dyDescent="0.3">
      <c r="B61" s="193" t="s">
        <v>403</v>
      </c>
      <c r="C61" s="106" t="s">
        <v>419</v>
      </c>
      <c r="D61" s="106" t="s">
        <v>420</v>
      </c>
      <c r="E61" s="106" t="s">
        <v>421</v>
      </c>
      <c r="F61" s="106" t="s">
        <v>422</v>
      </c>
      <c r="G61" s="106" t="s">
        <v>558</v>
      </c>
      <c r="H61" s="106" t="s">
        <v>566</v>
      </c>
      <c r="I61" s="106" t="s">
        <v>575</v>
      </c>
      <c r="J61" s="106" t="s">
        <v>627</v>
      </c>
      <c r="K61" s="106" t="s">
        <v>637</v>
      </c>
      <c r="L61" s="106" t="s">
        <v>654</v>
      </c>
      <c r="M61" s="7"/>
      <c r="N61" s="193" t="s">
        <v>403</v>
      </c>
      <c r="O61" s="106" t="s">
        <v>419</v>
      </c>
      <c r="P61" s="106" t="s">
        <v>420</v>
      </c>
      <c r="Q61" s="106" t="s">
        <v>421</v>
      </c>
      <c r="R61" s="106" t="s">
        <v>422</v>
      </c>
      <c r="S61" s="106" t="s">
        <v>558</v>
      </c>
      <c r="T61" s="106" t="s">
        <v>566</v>
      </c>
      <c r="U61" s="106" t="s">
        <v>575</v>
      </c>
      <c r="V61" s="106" t="s">
        <v>627</v>
      </c>
      <c r="W61" s="106" t="s">
        <v>637</v>
      </c>
      <c r="X61" s="106" t="s">
        <v>654</v>
      </c>
      <c r="Z61" s="193" t="s">
        <v>403</v>
      </c>
      <c r="AA61" s="106" t="s">
        <v>419</v>
      </c>
      <c r="AB61" s="106" t="s">
        <v>420</v>
      </c>
      <c r="AC61" s="106" t="s">
        <v>421</v>
      </c>
      <c r="AD61" s="106" t="s">
        <v>422</v>
      </c>
      <c r="AE61" s="106" t="s">
        <v>558</v>
      </c>
      <c r="AF61" s="106" t="s">
        <v>566</v>
      </c>
      <c r="AG61" s="106" t="s">
        <v>575</v>
      </c>
      <c r="AH61" s="106" t="s">
        <v>627</v>
      </c>
      <c r="AI61" s="106" t="s">
        <v>637</v>
      </c>
      <c r="AJ61" s="106" t="s">
        <v>654</v>
      </c>
      <c r="AK61" s="7"/>
      <c r="AL61" s="193" t="s">
        <v>403</v>
      </c>
      <c r="AM61" s="106" t="s">
        <v>419</v>
      </c>
      <c r="AN61" s="106" t="s">
        <v>420</v>
      </c>
      <c r="AO61" s="106" t="s">
        <v>421</v>
      </c>
      <c r="AP61" s="106" t="s">
        <v>422</v>
      </c>
      <c r="AQ61" s="106" t="s">
        <v>558</v>
      </c>
      <c r="AR61" s="106" t="s">
        <v>566</v>
      </c>
      <c r="AS61" s="106" t="s">
        <v>575</v>
      </c>
      <c r="AT61" s="106" t="s">
        <v>627</v>
      </c>
      <c r="AU61" s="106" t="s">
        <v>637</v>
      </c>
      <c r="AV61" s="106" t="s">
        <v>654</v>
      </c>
    </row>
    <row r="62" spans="2:48" s="189" customFormat="1" ht="10.5" customHeight="1" x14ac:dyDescent="0.3">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7"/>
      <c r="N62" s="135" t="s">
        <v>341</v>
      </c>
      <c r="O62" s="38">
        <f>ElecMulti_SC_4200kWh!K183</f>
        <v>231.08727248304805</v>
      </c>
      <c r="P62" s="38">
        <f>ElecMulti_SC_4200kWh!L183</f>
        <v>222.53887479985914</v>
      </c>
      <c r="Q62" s="38">
        <f>ElecMulti_SC_4200kWh!M183</f>
        <v>235.40981965465372</v>
      </c>
      <c r="R62" s="38">
        <f>ElecMulti_SC_4200kWh!N183</f>
        <v>262.73828123377126</v>
      </c>
      <c r="S62" s="38">
        <f>ElecMulti_SC_4200kWh!Q183</f>
        <v>305.29338052765604</v>
      </c>
      <c r="T62" s="38">
        <f>ElecMulti_SC_4200kWh!R183</f>
        <v>273.36331230494829</v>
      </c>
      <c r="U62" s="38">
        <f>ElecMulti_SC_4200kWh!S183</f>
        <v>251.00887731830213</v>
      </c>
      <c r="V62" s="38">
        <f>ElecMulti_SC_4200kWh!T183</f>
        <v>209.87327464862173</v>
      </c>
      <c r="W62" s="38">
        <f>ElecMulti_SC_4200kWh!U183</f>
        <v>250.74896464121289</v>
      </c>
      <c r="X62" s="38">
        <f>ElecMulti_SC_4200kWh!V183</f>
        <v>348.2135735451489</v>
      </c>
      <c r="Z62" s="135" t="s">
        <v>341</v>
      </c>
      <c r="AA62" s="38">
        <f>Gas_SC_12000kWh!K183</f>
        <v>200.74683223176862</v>
      </c>
      <c r="AB62" s="38">
        <f>Gas_SC_12000kWh!L183</f>
        <v>199.05760849983216</v>
      </c>
      <c r="AC62" s="38">
        <f>Gas_SC_12000kWh!M183</f>
        <v>215.77106184657609</v>
      </c>
      <c r="AD62" s="38">
        <f>Gas_SC_12000kWh!N183</f>
        <v>243.35846990910571</v>
      </c>
      <c r="AE62" s="38">
        <f>Gas_SC_12000kWh!Q183</f>
        <v>281.17733015023748</v>
      </c>
      <c r="AF62" s="38">
        <f>Gas_SC_12000kWh!R183</f>
        <v>230.77888190073506</v>
      </c>
      <c r="AG62" s="38">
        <f>Gas_SC_12000kWh!S183</f>
        <v>206.31785050021912</v>
      </c>
      <c r="AH62" s="38">
        <f>Gas_SC_12000kWh!T183</f>
        <v>145.13269789847294</v>
      </c>
      <c r="AI62" s="38">
        <f>Gas_SC_12000kWh!U183</f>
        <v>187.0662687882795</v>
      </c>
      <c r="AJ62" s="38">
        <f>Gas_SC_12000kWh!V183</f>
        <v>276.51257875872903</v>
      </c>
      <c r="AK62" s="7"/>
      <c r="AL62" s="135" t="s">
        <v>341</v>
      </c>
      <c r="AM62" s="38">
        <f>IFERROR(C62+AA62,"-")</f>
        <v>370.78325949544615</v>
      </c>
      <c r="AN62" s="38">
        <f t="shared" ref="AN62" si="44">IFERROR(D62+AB62,"-")</f>
        <v>362.50352181693142</v>
      </c>
      <c r="AO62" s="38">
        <f t="shared" ref="AO62" si="45">IFERROR(E62+AC62,"-")</f>
        <v>388.92912261374386</v>
      </c>
      <c r="AP62" s="38">
        <f t="shared" ref="AP62" si="46">IFERROR(F62+AD62,"-")</f>
        <v>436.03275133232381</v>
      </c>
      <c r="AQ62" s="38">
        <f t="shared" ref="AQ62" si="47">IFERROR(G62+AE62,"-")</f>
        <v>505.96081857660658</v>
      </c>
      <c r="AR62" s="38">
        <f t="shared" ref="AR62" si="48">IFERROR(H62+AF62,"-")</f>
        <v>431.40559996257514</v>
      </c>
      <c r="AS62" s="38">
        <f t="shared" ref="AS62:AS73" si="49">IFERROR(I62+AG62,"-")</f>
        <v>390.52812729357402</v>
      </c>
      <c r="AT62" s="38">
        <f t="shared" ref="AT62:AT73" si="50">IFERROR(J62+AH62,"-")</f>
        <v>299.45796483978404</v>
      </c>
      <c r="AU62" s="38">
        <f t="shared" ref="AU62:AV73" si="51">IFERROR(K62+AI62,"-")</f>
        <v>371.25844544854601</v>
      </c>
      <c r="AV62" s="38">
        <f t="shared" si="51"/>
        <v>530.78807428700429</v>
      </c>
    </row>
    <row r="63" spans="2:48" s="189" customFormat="1" ht="10.5" customHeight="1" x14ac:dyDescent="0.3">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7"/>
      <c r="N63" s="135" t="s">
        <v>300</v>
      </c>
      <c r="O63" s="38">
        <f>ElecMulti_SC_4200kWh!K184</f>
        <v>3.695838468799503</v>
      </c>
      <c r="P63" s="38">
        <f>ElecMulti_SC_4200kWh!L184</f>
        <v>3.5853367720281919</v>
      </c>
      <c r="Q63" s="38">
        <f>ElecMulti_SC_4200kWh!M184</f>
        <v>12.42910064094038</v>
      </c>
      <c r="R63" s="38">
        <f>ElecMulti_SC_4200kWh!N184</f>
        <v>11.815456613688003</v>
      </c>
      <c r="S63" s="38">
        <f>ElecMulti_SC_4200kWh!Q184</f>
        <v>15.875278204103214</v>
      </c>
      <c r="T63" s="38">
        <f>ElecMulti_SC_4200kWh!R184</f>
        <v>15.252517859400495</v>
      </c>
      <c r="U63" s="38">
        <f>ElecMulti_SC_4200kWh!S184</f>
        <v>18.162094323274683</v>
      </c>
      <c r="V63" s="38">
        <f>ElecMulti_SC_4200kWh!T184</f>
        <v>18.515809469683656</v>
      </c>
      <c r="W63" s="38">
        <f>ElecMulti_SC_4200kWh!U184</f>
        <v>14.155980140040841</v>
      </c>
      <c r="X63" s="38">
        <f>ElecMulti_SC_4200kWh!V184</f>
        <v>14.309299644028929</v>
      </c>
      <c r="Z63" s="135" t="s">
        <v>300</v>
      </c>
      <c r="AA63" s="38"/>
      <c r="AB63" s="38"/>
      <c r="AC63" s="38"/>
      <c r="AD63" s="38"/>
      <c r="AE63" s="38"/>
      <c r="AF63" s="38"/>
      <c r="AG63" s="38"/>
      <c r="AH63" s="38"/>
      <c r="AI63" s="38"/>
      <c r="AJ63" s="38"/>
      <c r="AK63" s="7"/>
      <c r="AL63" s="135" t="s">
        <v>300</v>
      </c>
      <c r="AM63" s="38">
        <f t="shared" ref="AM63:AM73" si="52">IFERROR(C63+AA63,"-")</f>
        <v>3.4648843503671367</v>
      </c>
      <c r="AN63" s="38">
        <f t="shared" ref="AN63:AN73" si="53">IFERROR(D63+AB63,"-")</f>
        <v>3.3612879396840958</v>
      </c>
      <c r="AO63" s="38">
        <f t="shared" ref="AO63:AO73" si="54">IFERROR(E63+AC63,"-")</f>
        <v>11.652403061262774</v>
      </c>
      <c r="AP63" s="38">
        <f t="shared" ref="AP63:AP73" si="55">IFERROR(F63+AD63,"-")</f>
        <v>11.077105801368656</v>
      </c>
      <c r="AQ63" s="38">
        <f t="shared" ref="AQ63:AQ73" si="56">IFERROR(G63+AE63,"-")</f>
        <v>14.883230646022749</v>
      </c>
      <c r="AR63" s="38">
        <f t="shared" ref="AR63:AR73" si="57">IFERROR(H63+AF63,"-")</f>
        <v>14.819176551301227</v>
      </c>
      <c r="AS63" s="38">
        <f t="shared" si="49"/>
        <v>17.646102036866232</v>
      </c>
      <c r="AT63" s="38">
        <f t="shared" si="50"/>
        <v>18.715424771732444</v>
      </c>
      <c r="AU63" s="38">
        <f t="shared" si="51"/>
        <v>14.308593954183147</v>
      </c>
      <c r="AV63" s="38">
        <f t="shared" si="51"/>
        <v>14.67492004669276</v>
      </c>
    </row>
    <row r="64" spans="2:48" s="189" customFormat="1" ht="10.5" customHeight="1" x14ac:dyDescent="0.3">
      <c r="B64" s="135" t="s">
        <v>597</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7"/>
      <c r="N64" s="135" t="s">
        <v>597</v>
      </c>
      <c r="O64" s="38" t="str">
        <f>ElecMulti_SC_4200kWh!K185</f>
        <v>-</v>
      </c>
      <c r="P64" s="38" t="str">
        <f>ElecMulti_SC_4200kWh!L185</f>
        <v>-</v>
      </c>
      <c r="Q64" s="38" t="str">
        <f>ElecMulti_SC_4200kWh!M185</f>
        <v>-</v>
      </c>
      <c r="R64" s="38" t="str">
        <f>ElecMulti_SC_4200kWh!N185</f>
        <v>-</v>
      </c>
      <c r="S64" s="38" t="str">
        <f>ElecMulti_SC_4200kWh!Q185</f>
        <v>-</v>
      </c>
      <c r="T64" s="38" t="str">
        <f>ElecMulti_SC_4200kWh!R185</f>
        <v>-</v>
      </c>
      <c r="U64" s="38" t="str">
        <f>ElecMulti_SC_4200kWh!S185</f>
        <v>-</v>
      </c>
      <c r="V64" s="38">
        <f>ElecMulti_SC_4200kWh!T185</f>
        <v>6.5476579358857476</v>
      </c>
      <c r="W64" s="38">
        <f>ElecMulti_SC_4200kWh!U185</f>
        <v>9.975695096053105</v>
      </c>
      <c r="X64" s="38">
        <f>ElecMulti_SC_4200kWh!V185</f>
        <v>4.43</v>
      </c>
      <c r="Z64" s="135" t="s">
        <v>597</v>
      </c>
      <c r="AA64" s="38" t="str">
        <f>Gas_SC_12000kWh!K185</f>
        <v>-</v>
      </c>
      <c r="AB64" s="38" t="str">
        <f>Gas_SC_12000kWh!L185</f>
        <v>-</v>
      </c>
      <c r="AC64" s="38" t="str">
        <f>Gas_SC_12000kWh!M185</f>
        <v>-</v>
      </c>
      <c r="AD64" s="38" t="str">
        <f>Gas_SC_12000kWh!N185</f>
        <v>-</v>
      </c>
      <c r="AE64" s="38" t="str">
        <f>Gas_SC_12000kWh!Q185</f>
        <v>-</v>
      </c>
      <c r="AF64" s="38" t="str">
        <f>Gas_SC_12000kWh!R185</f>
        <v>-</v>
      </c>
      <c r="AG64" s="38" t="str">
        <f>Gas_SC_12000kWh!S185</f>
        <v>-</v>
      </c>
      <c r="AH64" s="38">
        <f>Gas_SC_12000kWh!T185</f>
        <v>10.705717509101307</v>
      </c>
      <c r="AI64" s="38">
        <f>Gas_SC_12000kWh!U185</f>
        <v>13.71215092385904</v>
      </c>
      <c r="AJ64" s="38">
        <f>Gas_SC_12000kWh!V185</f>
        <v>4.43</v>
      </c>
      <c r="AK64" s="7"/>
      <c r="AL64" s="135" t="s">
        <v>597</v>
      </c>
      <c r="AM64" s="38" t="str">
        <f t="shared" si="52"/>
        <v>-</v>
      </c>
      <c r="AN64" s="38" t="str">
        <f t="shared" si="53"/>
        <v>-</v>
      </c>
      <c r="AO64" s="38" t="str">
        <f t="shared" si="54"/>
        <v>-</v>
      </c>
      <c r="AP64" s="38" t="str">
        <f t="shared" si="55"/>
        <v>-</v>
      </c>
      <c r="AQ64" s="38" t="str">
        <f t="shared" si="56"/>
        <v>-</v>
      </c>
      <c r="AR64" s="38" t="str">
        <f t="shared" si="57"/>
        <v>-</v>
      </c>
      <c r="AS64" s="38" t="str">
        <f t="shared" si="49"/>
        <v>-</v>
      </c>
      <c r="AT64" s="38">
        <f t="shared" si="50"/>
        <v>15.2609849287937</v>
      </c>
      <c r="AU64" s="38">
        <f t="shared" si="51"/>
        <v>23.687846019912143</v>
      </c>
      <c r="AV64" s="38">
        <f t="shared" si="51"/>
        <v>8.86</v>
      </c>
    </row>
    <row r="65" spans="2:48" s="189" customFormat="1" ht="10.5" customHeight="1" x14ac:dyDescent="0.3">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7"/>
      <c r="N65" s="135" t="s">
        <v>342</v>
      </c>
      <c r="O65" s="38">
        <f>ElecMulti_SC_4200kWh!K186</f>
        <v>130.55258801843289</v>
      </c>
      <c r="P65" s="38">
        <f>ElecMulti_SC_4200kWh!L186</f>
        <v>129.35238675068516</v>
      </c>
      <c r="Q65" s="38">
        <f>ElecMulti_SC_4200kWh!M186</f>
        <v>157.8318837971301</v>
      </c>
      <c r="R65" s="38">
        <f>ElecMulti_SC_4200kWh!N186</f>
        <v>154.98567213011947</v>
      </c>
      <c r="S65" s="38">
        <f>ElecMulti_SC_4200kWh!Q186</f>
        <v>173.56318588672494</v>
      </c>
      <c r="T65" s="38">
        <f>ElecMulti_SC_4200kWh!R186</f>
        <v>176.27169701252936</v>
      </c>
      <c r="U65" s="38">
        <f>ElecMulti_SC_4200kWh!S186</f>
        <v>192.37787530232828</v>
      </c>
      <c r="V65" s="38">
        <f>ElecMulti_SC_4200kWh!T186</f>
        <v>195.97839369940553</v>
      </c>
      <c r="W65" s="38">
        <f>ElecMulti_SC_4200kWh!U186</f>
        <v>211.89987489542051</v>
      </c>
      <c r="X65" s="38">
        <f>ElecMulti_SC_4200kWh!V186</f>
        <v>192.63374232708631</v>
      </c>
      <c r="Z65" s="135" t="s">
        <v>342</v>
      </c>
      <c r="AA65" s="38">
        <f>Gas_SC_12000kWh!K186</f>
        <v>19.106297226763822</v>
      </c>
      <c r="AB65" s="38">
        <f>Gas_SC_12000kWh!L186</f>
        <v>19.106297226763822</v>
      </c>
      <c r="AC65" s="38">
        <f>Gas_SC_12000kWh!M186</f>
        <v>20.852393125569616</v>
      </c>
      <c r="AD65" s="38">
        <f>Gas_SC_12000kWh!N186</f>
        <v>20.849370287873601</v>
      </c>
      <c r="AE65" s="38">
        <f>Gas_SC_12000kWh!Q186</f>
        <v>21.50319340120604</v>
      </c>
      <c r="AF65" s="38">
        <f>Gas_SC_12000kWh!R186</f>
        <v>21.819481548965165</v>
      </c>
      <c r="AG65" s="38">
        <f>Gas_SC_12000kWh!S186</f>
        <v>25.256715910577434</v>
      </c>
      <c r="AH65" s="38">
        <f>Gas_SC_12000kWh!T186</f>
        <v>24.167303215101221</v>
      </c>
      <c r="AI65" s="38">
        <f>Gas_SC_12000kWh!U186</f>
        <v>23.962512789411697</v>
      </c>
      <c r="AJ65" s="38">
        <f>Gas_SC_12000kWh!V186</f>
        <v>23.858648398084732</v>
      </c>
      <c r="AK65" s="7"/>
      <c r="AL65" s="135" t="s">
        <v>342</v>
      </c>
      <c r="AM65" s="38">
        <f t="shared" si="52"/>
        <v>116.97842314492706</v>
      </c>
      <c r="AN65" s="38">
        <f t="shared" si="53"/>
        <v>116.16718161364693</v>
      </c>
      <c r="AO65" s="38">
        <f t="shared" si="54"/>
        <v>139.17987234247994</v>
      </c>
      <c r="AP65" s="38">
        <f t="shared" si="55"/>
        <v>137.08019513839329</v>
      </c>
      <c r="AQ65" s="38">
        <f t="shared" si="56"/>
        <v>151.46022164065715</v>
      </c>
      <c r="AR65" s="38">
        <f t="shared" si="57"/>
        <v>153.72428763278873</v>
      </c>
      <c r="AS65" s="38">
        <f t="shared" si="49"/>
        <v>169.12642908351913</v>
      </c>
      <c r="AT65" s="38">
        <f t="shared" si="50"/>
        <v>170.54190650397089</v>
      </c>
      <c r="AU65" s="38">
        <f t="shared" si="51"/>
        <v>182.22520611936858</v>
      </c>
      <c r="AV65" s="38">
        <f t="shared" si="51"/>
        <v>167.94359340575835</v>
      </c>
    </row>
    <row r="66" spans="2:48" s="189" customFormat="1" ht="10.5" customHeight="1" x14ac:dyDescent="0.3">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7"/>
      <c r="N66" s="135" t="s">
        <v>343</v>
      </c>
      <c r="O66" s="38">
        <f>ElecMulti_SC_4200kWh!K187</f>
        <v>140.67827761874798</v>
      </c>
      <c r="P66" s="38">
        <f>ElecMulti_SC_4200kWh!L187</f>
        <v>141.88362767308908</v>
      </c>
      <c r="Q66" s="38">
        <f>ElecMulti_SC_4200kWh!M187</f>
        <v>146.74643050364855</v>
      </c>
      <c r="R66" s="38">
        <f>ElecMulti_SC_4200kWh!N187</f>
        <v>146.21321809921974</v>
      </c>
      <c r="S66" s="38">
        <f>ElecMulti_SC_4200kWh!Q187</f>
        <v>154.98695474225545</v>
      </c>
      <c r="T66" s="38">
        <f>ElecMulti_SC_4200kWh!R187</f>
        <v>155.91941768584419</v>
      </c>
      <c r="U66" s="38">
        <f>ElecMulti_SC_4200kWh!S187</f>
        <v>156.82128408270361</v>
      </c>
      <c r="V66" s="38">
        <f>ElecMulti_SC_4200kWh!T187</f>
        <v>160.05334295858538</v>
      </c>
      <c r="W66" s="38">
        <f>ElecMulti_SC_4200kWh!U187</f>
        <v>171.05986563571534</v>
      </c>
      <c r="X66" s="38">
        <f>ElecMulti_SC_4200kWh!V187</f>
        <v>170.07802785187067</v>
      </c>
      <c r="Z66" s="135" t="s">
        <v>343</v>
      </c>
      <c r="AA66" s="38">
        <f>Gas_SC_12000kWh!K187</f>
        <v>122.43954491549439</v>
      </c>
      <c r="AB66" s="38">
        <f>Gas_SC_12000kWh!L187</f>
        <v>122.46354491524748</v>
      </c>
      <c r="AC66" s="38">
        <f>Gas_SC_12000kWh!M187</f>
        <v>126.26991866834115</v>
      </c>
      <c r="AD66" s="38">
        <f>Gas_SC_12000kWh!N187</f>
        <v>126.34191866760045</v>
      </c>
      <c r="AE66" s="38">
        <f>Gas_SC_12000kWh!Q187</f>
        <v>131.74472031618731</v>
      </c>
      <c r="AF66" s="38">
        <f>Gas_SC_12000kWh!R187</f>
        <v>131.30072032075481</v>
      </c>
      <c r="AG66" s="38">
        <f>Gas_SC_12000kWh!S187</f>
        <v>132.24553140529321</v>
      </c>
      <c r="AH66" s="38">
        <f>Gas_SC_12000kWh!T187</f>
        <v>129.58153143269809</v>
      </c>
      <c r="AI66" s="38">
        <f>Gas_SC_12000kWh!U187</f>
        <v>123.6783856835283</v>
      </c>
      <c r="AJ66" s="38">
        <f>Gas_SC_12000kWh!V187</f>
        <v>123.24638568797238</v>
      </c>
      <c r="AK66" s="7"/>
      <c r="AL66" s="135" t="s">
        <v>343</v>
      </c>
      <c r="AM66" s="38">
        <f t="shared" si="52"/>
        <v>257.38581050543837</v>
      </c>
      <c r="AN66" s="38">
        <f t="shared" si="53"/>
        <v>258.30073581460857</v>
      </c>
      <c r="AO66" s="38">
        <f t="shared" si="54"/>
        <v>257.94828934158437</v>
      </c>
      <c r="AP66" s="38">
        <f t="shared" si="55"/>
        <v>257.62617324577218</v>
      </c>
      <c r="AQ66" s="38">
        <f t="shared" si="56"/>
        <v>270.2611118078288</v>
      </c>
      <c r="AR66" s="38">
        <f t="shared" si="57"/>
        <v>271.53855421844878</v>
      </c>
      <c r="AS66" s="38">
        <f t="shared" si="49"/>
        <v>272.76546182027027</v>
      </c>
      <c r="AT66" s="38">
        <f t="shared" si="50"/>
        <v>273.5862438980372</v>
      </c>
      <c r="AU66" s="38">
        <f t="shared" si="51"/>
        <v>276.83382854593623</v>
      </c>
      <c r="AV66" s="38">
        <f t="shared" si="51"/>
        <v>276.51682825555167</v>
      </c>
    </row>
    <row r="67" spans="2:48" s="189" customFormat="1" ht="10.5" customHeight="1" x14ac:dyDescent="0.3">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7"/>
      <c r="N67" s="135" t="s">
        <v>344</v>
      </c>
      <c r="O67" s="38">
        <f>ElecMulti_SC_4200kWh!K188</f>
        <v>78.263999999999996</v>
      </c>
      <c r="P67" s="38">
        <f>ElecMulti_SC_4200kWh!L188</f>
        <v>79.259530332681024</v>
      </c>
      <c r="Q67" s="38">
        <f>ElecMulti_SC_4200kWh!M188</f>
        <v>80.408219178082177</v>
      </c>
      <c r="R67" s="38">
        <f>ElecMulti_SC_4200kWh!N188</f>
        <v>81.097432485322898</v>
      </c>
      <c r="S67" s="38">
        <f>ElecMulti_SC_4200kWh!Q188</f>
        <v>82.016383561643821</v>
      </c>
      <c r="T67" s="38">
        <f>ElecMulti_SC_4200kWh!R188</f>
        <v>82.629017612524436</v>
      </c>
      <c r="U67" s="38">
        <f>ElecMulti_SC_4200kWh!S188</f>
        <v>83.088493150684926</v>
      </c>
      <c r="V67" s="38">
        <f>ElecMulti_SC_4200kWh!T188</f>
        <v>83.318230919765156</v>
      </c>
      <c r="W67" s="38">
        <f>ElecMulti_SC_4200kWh!U188</f>
        <v>83.777706457925646</v>
      </c>
      <c r="X67" s="38">
        <f>ElecMulti_SC_4200kWh!V188</f>
        <v>85.309291585127184</v>
      </c>
      <c r="Z67" s="135" t="s">
        <v>344</v>
      </c>
      <c r="AA67" s="38">
        <f>Gas_SC_12000kWh!K188</f>
        <v>89.202099999999987</v>
      </c>
      <c r="AB67" s="38">
        <f>Gas_SC_12000kWh!L188</f>
        <v>90.336764677103716</v>
      </c>
      <c r="AC67" s="38">
        <f>Gas_SC_12000kWh!M188</f>
        <v>91.64599315068493</v>
      </c>
      <c r="AD67" s="38">
        <f>Gas_SC_12000kWh!N188</f>
        <v>92.431530234833659</v>
      </c>
      <c r="AE67" s="38">
        <f>Gas_SC_12000kWh!Q188</f>
        <v>93.478913013698644</v>
      </c>
      <c r="AF67" s="38">
        <f>Gas_SC_12000kWh!R188</f>
        <v>94.177168199608587</v>
      </c>
      <c r="AG67" s="38">
        <f>Gas_SC_12000kWh!S188</f>
        <v>94.700859589041102</v>
      </c>
      <c r="AH67" s="38">
        <f>Gas_SC_12000kWh!T188</f>
        <v>94.96270528375733</v>
      </c>
      <c r="AI67" s="38">
        <f>Gas_SC_12000kWh!U188</f>
        <v>95.486396673189816</v>
      </c>
      <c r="AJ67" s="38">
        <f>Gas_SC_12000kWh!V188</f>
        <v>97.232034637964787</v>
      </c>
      <c r="AK67" s="7"/>
      <c r="AL67" s="135" t="s">
        <v>344</v>
      </c>
      <c r="AM67" s="38">
        <f t="shared" si="52"/>
        <v>167.46609999999998</v>
      </c>
      <c r="AN67" s="38">
        <f t="shared" si="53"/>
        <v>169.59629500978474</v>
      </c>
      <c r="AO67" s="38">
        <f t="shared" si="54"/>
        <v>172.05421232876711</v>
      </c>
      <c r="AP67" s="38">
        <f t="shared" si="55"/>
        <v>173.52896272015656</v>
      </c>
      <c r="AQ67" s="38">
        <f t="shared" si="56"/>
        <v>175.49529657534248</v>
      </c>
      <c r="AR67" s="38">
        <f t="shared" si="57"/>
        <v>176.80618581213304</v>
      </c>
      <c r="AS67" s="38">
        <f t="shared" si="49"/>
        <v>177.78935273972604</v>
      </c>
      <c r="AT67" s="38">
        <f t="shared" si="50"/>
        <v>178.28093620352249</v>
      </c>
      <c r="AU67" s="38">
        <f t="shared" si="51"/>
        <v>179.26410313111546</v>
      </c>
      <c r="AV67" s="38">
        <f t="shared" si="51"/>
        <v>182.54132622309197</v>
      </c>
    </row>
    <row r="68" spans="2:48" s="189" customFormat="1" ht="10.5" customHeight="1" x14ac:dyDescent="0.3">
      <c r="B68" s="135"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7"/>
      <c r="N68" s="135" t="s">
        <v>43</v>
      </c>
      <c r="O68" s="38">
        <f>ElecMulti_SC_4200kWh!K189</f>
        <v>0</v>
      </c>
      <c r="P68" s="38">
        <f>ElecMulti_SC_4200kWh!L189</f>
        <v>-0.18995111249132623</v>
      </c>
      <c r="Q68" s="38">
        <f>ElecMulti_SC_4200kWh!M189</f>
        <v>2.3898870370752552</v>
      </c>
      <c r="R68" s="38">
        <f>ElecMulti_SC_4200kWh!N189</f>
        <v>11.485481460604179</v>
      </c>
      <c r="S68" s="38">
        <f>ElecMulti_SC_4200kWh!Q189</f>
        <v>13.90509559648177</v>
      </c>
      <c r="T68" s="38">
        <f>ElecMulti_SC_4200kWh!R189</f>
        <v>14.008016342776509</v>
      </c>
      <c r="U68" s="38">
        <f>ElecMulti_SC_4200kWh!S189</f>
        <v>16.592254432324488</v>
      </c>
      <c r="V68" s="38">
        <f>ElecMulti_SC_4200kWh!T189</f>
        <v>16.855736391237038</v>
      </c>
      <c r="W68" s="38">
        <f>ElecMulti_SC_4200kWh!U189</f>
        <v>16.486105842624763</v>
      </c>
      <c r="X68" s="38">
        <f>ElecMulti_SC_4200kWh!V189</f>
        <v>16.529685824397355</v>
      </c>
      <c r="Z68" s="135" t="s">
        <v>43</v>
      </c>
      <c r="AA68" s="38">
        <f>Gas_SC_12000kWh!K189</f>
        <v>0</v>
      </c>
      <c r="AB68" s="38">
        <f>Gas_SC_12000kWh!L189</f>
        <v>-0.14839729644435984</v>
      </c>
      <c r="AC68" s="38">
        <f>Gas_SC_12000kWh!M189</f>
        <v>1.899695256253338</v>
      </c>
      <c r="AD68" s="38">
        <f>Gas_SC_12000kWh!N189</f>
        <v>12.665365920990933</v>
      </c>
      <c r="AE68" s="38">
        <f>Gas_SC_12000kWh!Q189</f>
        <v>14.640709693750987</v>
      </c>
      <c r="AF68" s="38">
        <f>Gas_SC_12000kWh!R189</f>
        <v>14.927787132222536</v>
      </c>
      <c r="AG68" s="38">
        <f>Gas_SC_12000kWh!S189</f>
        <v>17.170757060355502</v>
      </c>
      <c r="AH68" s="38">
        <f>Gas_SC_12000kWh!T189</f>
        <v>11.164989866554466</v>
      </c>
      <c r="AI68" s="38">
        <f>Gas_SC_12000kWh!U189</f>
        <v>10.900121345430581</v>
      </c>
      <c r="AJ68" s="38">
        <f>Gas_SC_12000kWh!V189</f>
        <v>7.9767627265742549</v>
      </c>
      <c r="AK68" s="7"/>
      <c r="AL68" s="135" t="s">
        <v>43</v>
      </c>
      <c r="AM68" s="38">
        <f t="shared" si="52"/>
        <v>0</v>
      </c>
      <c r="AN68" s="38">
        <f t="shared" si="53"/>
        <v>-0.33834840893568607</v>
      </c>
      <c r="AO68" s="38">
        <f t="shared" si="54"/>
        <v>4.2895822933285928</v>
      </c>
      <c r="AP68" s="38">
        <f t="shared" si="55"/>
        <v>24.150847381595113</v>
      </c>
      <c r="AQ68" s="38">
        <f t="shared" si="56"/>
        <v>28.545805290232757</v>
      </c>
      <c r="AR68" s="38">
        <f t="shared" si="57"/>
        <v>28.935803474999044</v>
      </c>
      <c r="AS68" s="38">
        <f t="shared" si="49"/>
        <v>33.763011492679993</v>
      </c>
      <c r="AT68" s="38">
        <f t="shared" si="50"/>
        <v>28.020726257791502</v>
      </c>
      <c r="AU68" s="38">
        <f t="shared" si="51"/>
        <v>27.386227188055344</v>
      </c>
      <c r="AV68" s="38">
        <f t="shared" si="51"/>
        <v>24.506448550971609</v>
      </c>
    </row>
    <row r="69" spans="2:48" s="189" customFormat="1" ht="10.5" customHeight="1" x14ac:dyDescent="0.3">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7"/>
      <c r="N69" s="135" t="s">
        <v>389</v>
      </c>
      <c r="O69" s="38">
        <f>ElecMulti_SC_4200kWh!K190</f>
        <v>13.745800000000001</v>
      </c>
      <c r="P69" s="38">
        <f>ElecMulti_SC_4200kWh!L190</f>
        <v>13.920648727984345</v>
      </c>
      <c r="Q69" s="38">
        <f>ElecMulti_SC_4200kWh!M190</f>
        <v>14.122397260273971</v>
      </c>
      <c r="R69" s="38">
        <f>ElecMulti_SC_4200kWh!N190</f>
        <v>14.243446379647756</v>
      </c>
      <c r="S69" s="38">
        <f>ElecMulti_SC_4200kWh!Q190</f>
        <v>14.404845205479452</v>
      </c>
      <c r="T69" s="38">
        <f>ElecMulti_SC_4200kWh!R190</f>
        <v>14.512444422700584</v>
      </c>
      <c r="U69" s="38">
        <f>ElecMulti_SC_4200kWh!S190</f>
        <v>14.593143835616443</v>
      </c>
      <c r="V69" s="38">
        <f>ElecMulti_SC_4200kWh!T190</f>
        <v>14.633493542074357</v>
      </c>
      <c r="W69" s="38">
        <f>ElecMulti_SC_4200kWh!U190</f>
        <v>14.714192954990212</v>
      </c>
      <c r="X69" s="38">
        <f>ElecMulti_SC_4200kWh!V190</f>
        <v>14.983190998043055</v>
      </c>
      <c r="Z69" s="135" t="s">
        <v>389</v>
      </c>
      <c r="AA69" s="38">
        <f>Gas_SC_12000kWh!K190</f>
        <v>13.440300000000006</v>
      </c>
      <c r="AB69" s="38">
        <f>Gas_SC_12000kWh!L190</f>
        <v>13.611262720156558</v>
      </c>
      <c r="AC69" s="38">
        <f>Gas_SC_12000kWh!M190</f>
        <v>13.808527397260272</v>
      </c>
      <c r="AD69" s="38">
        <f>Gas_SC_12000kWh!N190</f>
        <v>13.926886203522512</v>
      </c>
      <c r="AE69" s="38">
        <f>Gas_SC_12000kWh!Q190</f>
        <v>14.084697945205479</v>
      </c>
      <c r="AF69" s="38">
        <f>Gas_SC_12000kWh!R190</f>
        <v>14.189905772994129</v>
      </c>
      <c r="AG69" s="38">
        <f>Gas_SC_12000kWh!S190</f>
        <v>14.268811643835617</v>
      </c>
      <c r="AH69" s="38">
        <f>Gas_SC_12000kWh!T190</f>
        <v>14.30826457925636</v>
      </c>
      <c r="AI69" s="38">
        <f>Gas_SC_12000kWh!U190</f>
        <v>14.387170450097843</v>
      </c>
      <c r="AJ69" s="38">
        <f>Gas_SC_12000kWh!V190</f>
        <v>14.65019001956947</v>
      </c>
      <c r="AK69" s="7"/>
      <c r="AL69" s="135" t="s">
        <v>389</v>
      </c>
      <c r="AM69" s="38">
        <f t="shared" si="52"/>
        <v>27.186100000000007</v>
      </c>
      <c r="AN69" s="38">
        <f t="shared" si="53"/>
        <v>27.531911448140903</v>
      </c>
      <c r="AO69" s="38">
        <f t="shared" si="54"/>
        <v>27.930924657534241</v>
      </c>
      <c r="AP69" s="38">
        <f t="shared" si="55"/>
        <v>28.170332583170268</v>
      </c>
      <c r="AQ69" s="38">
        <f t="shared" si="56"/>
        <v>28.489543150684931</v>
      </c>
      <c r="AR69" s="38">
        <f t="shared" si="57"/>
        <v>28.702350195694713</v>
      </c>
      <c r="AS69" s="38">
        <f t="shared" si="49"/>
        <v>28.86195547945206</v>
      </c>
      <c r="AT69" s="38">
        <f t="shared" si="50"/>
        <v>28.941758121330714</v>
      </c>
      <c r="AU69" s="38">
        <f t="shared" si="51"/>
        <v>29.101363405088055</v>
      </c>
      <c r="AV69" s="38">
        <f t="shared" si="51"/>
        <v>29.633381017612525</v>
      </c>
    </row>
    <row r="70" spans="2:48" s="189" customFormat="1" ht="10.5" customHeight="1" x14ac:dyDescent="0.3">
      <c r="B70" s="135"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7"/>
      <c r="N70" s="135" t="s">
        <v>404</v>
      </c>
      <c r="O70" s="38">
        <f>ElecMulti_SC_4200kWh!K191</f>
        <v>33.8320319564111</v>
      </c>
      <c r="P70" s="38">
        <f>ElecMulti_SC_4200kWh!L191</f>
        <v>33.377591441218648</v>
      </c>
      <c r="Q70" s="38">
        <f>ElecMulti_SC_4200kWh!M191</f>
        <v>36.781509094350838</v>
      </c>
      <c r="R70" s="38">
        <f>ElecMulti_SC_4200kWh!N191</f>
        <v>38.699301225283897</v>
      </c>
      <c r="S70" s="38">
        <f>ElecMulti_SC_4200kWh!Q191</f>
        <v>43.17555468735636</v>
      </c>
      <c r="T70" s="38">
        <f>ElecMulti_SC_4200kWh!R191</f>
        <v>41.542876149478822</v>
      </c>
      <c r="U70" s="38">
        <f>ElecMulti_SC_4200kWh!S191</f>
        <v>41.578018075011315</v>
      </c>
      <c r="V70" s="38">
        <f>ElecMulti_SC_4200kWh!T191</f>
        <v>40.019912194526462</v>
      </c>
      <c r="W70" s="38">
        <f>ElecMulti_SC_4200kWh!U191</f>
        <v>43.897265174621531</v>
      </c>
      <c r="X70" s="38">
        <f>ElecMulti_SC_4200kWh!V191</f>
        <v>48.147385657509588</v>
      </c>
      <c r="Z70" s="135" t="s">
        <v>404</v>
      </c>
      <c r="AA70" s="38">
        <f>Gas_SC_12000kWh!K191</f>
        <v>24.822168390640268</v>
      </c>
      <c r="AB70" s="38">
        <f>Gas_SC_12000kWh!L191</f>
        <v>24.7831107475625</v>
      </c>
      <c r="AC70" s="38">
        <f>Gas_SC_12000kWh!M191</f>
        <v>26.257113483340181</v>
      </c>
      <c r="AD70" s="38">
        <f>Gas_SC_12000kWh!N191</f>
        <v>28.512569476703785</v>
      </c>
      <c r="AE70" s="38">
        <f>Gas_SC_12000kWh!Q191</f>
        <v>31.210435994598072</v>
      </c>
      <c r="AF70" s="38">
        <f>Gas_SC_12000kWh!R191</f>
        <v>28.360550353398107</v>
      </c>
      <c r="AG70" s="38">
        <f>Gas_SC_12000kWh!S191</f>
        <v>27.364641566341572</v>
      </c>
      <c r="AH70" s="38">
        <f>Gas_SC_12000kWh!T191</f>
        <v>23.91441793790225</v>
      </c>
      <c r="AI70" s="38">
        <f>Gas_SC_12000kWh!U191</f>
        <v>26.163160533453983</v>
      </c>
      <c r="AJ70" s="38">
        <f>Gas_SC_12000kWh!V191</f>
        <v>30.676108253701649</v>
      </c>
      <c r="AK70" s="7"/>
      <c r="AL70" s="135" t="s">
        <v>404</v>
      </c>
      <c r="AM70" s="38">
        <f t="shared" si="52"/>
        <v>53.082120789317926</v>
      </c>
      <c r="AN70" s="38">
        <f t="shared" si="53"/>
        <v>52.704302785961808</v>
      </c>
      <c r="AO70" s="38">
        <f t="shared" si="54"/>
        <v>56.443351225036125</v>
      </c>
      <c r="AP70" s="38">
        <f t="shared" si="55"/>
        <v>60.228777654488241</v>
      </c>
      <c r="AQ70" s="38">
        <f t="shared" si="56"/>
        <v>66.43810143088325</v>
      </c>
      <c r="AR70" s="38">
        <f t="shared" si="57"/>
        <v>62.43141706009466</v>
      </c>
      <c r="AS70" s="38">
        <f t="shared" si="49"/>
        <v>61.5347189392686</v>
      </c>
      <c r="AT70" s="38">
        <f t="shared" si="50"/>
        <v>57.047745444402125</v>
      </c>
      <c r="AU70" s="38">
        <f t="shared" si="51"/>
        <v>62.329558932968915</v>
      </c>
      <c r="AV70" s="38">
        <f t="shared" si="51"/>
        <v>69.899324306384884</v>
      </c>
    </row>
    <row r="71" spans="2:48" s="189" customFormat="1" ht="10.5" customHeight="1" x14ac:dyDescent="0.3">
      <c r="B71" s="135"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7"/>
      <c r="N71" s="135" t="s">
        <v>388</v>
      </c>
      <c r="O71" s="38">
        <f>ElecMulti_SC_4200kWh!K192</f>
        <v>12.237783299908074</v>
      </c>
      <c r="P71" s="38">
        <f>ElecMulti_SC_4200kWh!L192</f>
        <v>12.08036478301773</v>
      </c>
      <c r="Q71" s="38">
        <f>ElecMulti_SC_4200kWh!M192</f>
        <v>13.288757579114089</v>
      </c>
      <c r="R71" s="38">
        <f>ElecMulti_SC_4200kWh!N192</f>
        <v>13.969717913508465</v>
      </c>
      <c r="S71" s="38">
        <f>ElecMulti_SC_4200kWh!Q192</f>
        <v>15.556778099477823</v>
      </c>
      <c r="T71" s="38">
        <f>ElecMulti_SC_4200kWh!R192</f>
        <v>14.981134430589444</v>
      </c>
      <c r="U71" s="38">
        <f>ElecMulti_SC_4200kWh!S192</f>
        <v>14.995132480796119</v>
      </c>
      <c r="V71" s="38">
        <f>ElecMulti_SC_4200kWh!T192</f>
        <v>14.444574056883519</v>
      </c>
      <c r="W71" s="38">
        <f>ElecMulti_SC_4200kWh!U192</f>
        <v>15.8181487254421</v>
      </c>
      <c r="X71" s="38">
        <f>ElecMulti_SC_4200kWh!V192</f>
        <v>17.327275135886449</v>
      </c>
      <c r="Z71" s="135" t="s">
        <v>388</v>
      </c>
      <c r="AA71" s="38">
        <f>Gas_SC_12000kWh!K192</f>
        <v>9.098258277866071</v>
      </c>
      <c r="AB71" s="38">
        <f>Gas_SC_12000kWh!L192</f>
        <v>9.0876629887826166</v>
      </c>
      <c r="AC71" s="38">
        <f>Gas_SC_12000kWh!M192</f>
        <v>9.6163030863099976</v>
      </c>
      <c r="AD71" s="38">
        <f>Gas_SC_12000kWh!N192</f>
        <v>10.421651792049815</v>
      </c>
      <c r="AE71" s="38">
        <f>Gas_SC_12000kWh!Q192</f>
        <v>11.385285129972273</v>
      </c>
      <c r="AF71" s="38">
        <f>Gas_SC_12000kWh!R192</f>
        <v>10.372619463589043</v>
      </c>
      <c r="AG71" s="38">
        <f>Gas_SC_12000kWh!S192</f>
        <v>10.019553847542252</v>
      </c>
      <c r="AH71" s="38">
        <f>Gas_SC_12000kWh!T192</f>
        <v>8.7918639737360404</v>
      </c>
      <c r="AI71" s="38">
        <f>Gas_SC_12000kWh!U192</f>
        <v>9.5940582460826764</v>
      </c>
      <c r="AJ71" s="38">
        <f>Gas_SC_12000kWh!V192</f>
        <v>11.205989897890928</v>
      </c>
      <c r="AK71" s="7"/>
      <c r="AL71" s="135" t="s">
        <v>388</v>
      </c>
      <c r="AM71" s="38">
        <f t="shared" si="52"/>
        <v>19.297242852393499</v>
      </c>
      <c r="AN71" s="38">
        <f t="shared" si="53"/>
        <v>19.170967167167927</v>
      </c>
      <c r="AO71" s="38">
        <f t="shared" si="54"/>
        <v>20.499628814304856</v>
      </c>
      <c r="AP71" s="38">
        <f t="shared" si="55"/>
        <v>21.845073184963567</v>
      </c>
      <c r="AQ71" s="38">
        <f t="shared" si="56"/>
        <v>24.046033012762432</v>
      </c>
      <c r="AR71" s="38">
        <f t="shared" si="57"/>
        <v>22.628861845218829</v>
      </c>
      <c r="AS71" s="38">
        <f t="shared" si="49"/>
        <v>22.312229597291584</v>
      </c>
      <c r="AT71" s="38">
        <f t="shared" si="50"/>
        <v>20.720926286694663</v>
      </c>
      <c r="AU71" s="38">
        <f t="shared" si="51"/>
        <v>22.590741705728536</v>
      </c>
      <c r="AV71" s="38">
        <f t="shared" si="51"/>
        <v>25.282287939530544</v>
      </c>
    </row>
    <row r="72" spans="2:48" s="189" customFormat="1" ht="10.5" customHeight="1" x14ac:dyDescent="0.3">
      <c r="B72" s="183"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7"/>
      <c r="N72" s="183" t="s">
        <v>402</v>
      </c>
      <c r="O72" s="38">
        <f>ElecMulti_SC_4200kWh!K193</f>
        <v>7.3705036155916455</v>
      </c>
      <c r="P72" s="38">
        <f>ElecMulti_SC_4200kWh!L193</f>
        <v>7.2315527405090458</v>
      </c>
      <c r="Q72" s="38">
        <f>ElecMulti_SC_4200kWh!M193</f>
        <v>8.0915181084715631</v>
      </c>
      <c r="R72" s="38">
        <f>ElecMulti_SC_4200kWh!N193</f>
        <v>8.6240583522195298</v>
      </c>
      <c r="S72" s="38">
        <f>ElecMulti_SC_4200kWh!Q193</f>
        <v>9.7185567363988064</v>
      </c>
      <c r="T72" s="38">
        <f>ElecMulti_SC_4200kWh!R193</f>
        <v>9.2613258372317713</v>
      </c>
      <c r="U72" s="38">
        <f>ElecMulti_SC_4200kWh!S193</f>
        <v>9.2589082096533932</v>
      </c>
      <c r="V72" s="38">
        <f>ElecMulti_SC_4200kWh!T193</f>
        <v>8.7873390801251965</v>
      </c>
      <c r="W72" s="38">
        <f>ElecMulti_SC_4200kWh!U193</f>
        <v>9.6846398666447016</v>
      </c>
      <c r="X72" s="38">
        <f>ElecMulti_SC_4200kWh!V193</f>
        <v>10.861915514104931</v>
      </c>
      <c r="Z72" s="183" t="s">
        <v>402</v>
      </c>
      <c r="AA72" s="38">
        <f>Gas_SC_12000kWh!K193</f>
        <v>5.2182860136559741</v>
      </c>
      <c r="AB72" s="38">
        <f>Gas_SC_12000kWh!L193</f>
        <v>5.2097701263229661</v>
      </c>
      <c r="AC72" s="38">
        <f>Gas_SC_12000kWh!M193</f>
        <v>5.5613997698327031</v>
      </c>
      <c r="AD72" s="38">
        <f>Gas_SC_12000kWh!N193</f>
        <v>6.180930119442996</v>
      </c>
      <c r="AE72" s="38">
        <f>Gas_SC_12000kWh!Q193</f>
        <v>6.8443829569770429</v>
      </c>
      <c r="AF72" s="38">
        <f>Gas_SC_12000kWh!R193</f>
        <v>6.0705450399933136</v>
      </c>
      <c r="AG72" s="38">
        <f>Gas_SC_12000kWh!S193</f>
        <v>5.7846472425163586</v>
      </c>
      <c r="AH72" s="38">
        <f>Gas_SC_12000kWh!T193</f>
        <v>4.8776192862234939</v>
      </c>
      <c r="AI72" s="38">
        <f>Gas_SC_12000kWh!U193</f>
        <v>5.5822010057768976</v>
      </c>
      <c r="AJ72" s="38">
        <f>Gas_SC_12000kWh!V193</f>
        <v>6.8306460001311109</v>
      </c>
      <c r="AK72" s="7"/>
      <c r="AL72" s="183" t="s">
        <v>402</v>
      </c>
      <c r="AM72" s="38">
        <f t="shared" si="52"/>
        <v>11.101657290589728</v>
      </c>
      <c r="AN72" s="38">
        <f t="shared" si="53"/>
        <v>10.990956524731047</v>
      </c>
      <c r="AO72" s="38">
        <f t="shared" si="54"/>
        <v>12.019954964103073</v>
      </c>
      <c r="AP72" s="38">
        <f t="shared" si="55"/>
        <v>13.061441744505963</v>
      </c>
      <c r="AQ72" s="38">
        <f t="shared" si="56"/>
        <v>14.572466215781859</v>
      </c>
      <c r="AR72" s="38">
        <f t="shared" si="57"/>
        <v>13.46172136599208</v>
      </c>
      <c r="AS72" s="38">
        <f t="shared" si="49"/>
        <v>13.199768168263869</v>
      </c>
      <c r="AT72" s="38">
        <f t="shared" si="50"/>
        <v>11.961526774334807</v>
      </c>
      <c r="AU72" s="38">
        <f t="shared" si="51"/>
        <v>13.354818689734607</v>
      </c>
      <c r="AV72" s="38">
        <f t="shared" si="51"/>
        <v>15.433507897931745</v>
      </c>
    </row>
    <row r="73" spans="2:48" s="189" customFormat="1" ht="10.5" customHeight="1" x14ac:dyDescent="0.3">
      <c r="B73" s="135"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7"/>
      <c r="N73" s="135" t="s">
        <v>373</v>
      </c>
      <c r="O73" s="38">
        <f>ElecMulti_SC_4200kWh!K194</f>
        <v>651.46409546093935</v>
      </c>
      <c r="P73" s="38">
        <f>ElecMulti_SC_4200kWh!L194</f>
        <v>643.03996290858083</v>
      </c>
      <c r="Q73" s="38">
        <f>ElecMulti_SC_4200kWh!M194</f>
        <v>707.49952285374036</v>
      </c>
      <c r="R73" s="38">
        <f>ElecMulti_SC_4200kWh!N194</f>
        <v>743.87206589338518</v>
      </c>
      <c r="S73" s="38">
        <f>ElecMulti_SC_4200kWh!Q194</f>
        <v>828.49601324757771</v>
      </c>
      <c r="T73" s="38">
        <f>ElecMulti_SC_4200kWh!R194</f>
        <v>797.74175965802385</v>
      </c>
      <c r="U73" s="38">
        <f>ElecMulti_SC_4200kWh!S194</f>
        <v>798.47608121069538</v>
      </c>
      <c r="V73" s="38">
        <f>ElecMulti_SC_4200kWh!T194</f>
        <v>769.02776489679388</v>
      </c>
      <c r="W73" s="38">
        <f>ElecMulti_SC_4200kWh!U194</f>
        <v>842.21843943069155</v>
      </c>
      <c r="X73" s="38">
        <f>ElecMulti_SC_4200kWh!V194</f>
        <v>922.82338808320344</v>
      </c>
      <c r="Z73" s="135" t="s">
        <v>373</v>
      </c>
      <c r="AA73" s="38">
        <f>Gas_SC_12000kWh!K194</f>
        <v>484.07378705618913</v>
      </c>
      <c r="AB73" s="38">
        <f>Gas_SC_12000kWh!L194</f>
        <v>483.50762460532735</v>
      </c>
      <c r="AC73" s="38">
        <f>Gas_SC_12000kWh!M194</f>
        <v>511.68240578416817</v>
      </c>
      <c r="AD73" s="38">
        <f>Gas_SC_12000kWh!N194</f>
        <v>554.68869261212342</v>
      </c>
      <c r="AE73" s="38">
        <f>Gas_SC_12000kWh!Q194</f>
        <v>606.06966860183309</v>
      </c>
      <c r="AF73" s="38">
        <f>Gas_SC_12000kWh!R194</f>
        <v>551.99765973226056</v>
      </c>
      <c r="AG73" s="38">
        <f>Gas_SC_12000kWh!S194</f>
        <v>533.12936876572223</v>
      </c>
      <c r="AH73" s="38">
        <f>Gas_SC_12000kWh!T194</f>
        <v>467.60711098280353</v>
      </c>
      <c r="AI73" s="38">
        <f>Gas_SC_12000kWh!U194</f>
        <v>510.53242643911034</v>
      </c>
      <c r="AJ73" s="38">
        <f>Gas_SC_12000kWh!V194</f>
        <v>596.61934438061837</v>
      </c>
      <c r="AK73" s="7"/>
      <c r="AL73" s="135" t="s">
        <v>373</v>
      </c>
      <c r="AM73" s="38">
        <f t="shared" si="52"/>
        <v>1026.7455984284798</v>
      </c>
      <c r="AN73" s="38">
        <f t="shared" si="53"/>
        <v>1019.9888117117217</v>
      </c>
      <c r="AO73" s="38">
        <f t="shared" si="54"/>
        <v>1090.9473416421447</v>
      </c>
      <c r="AP73" s="38">
        <f t="shared" si="55"/>
        <v>1162.8016607867376</v>
      </c>
      <c r="AQ73" s="38">
        <f t="shared" si="56"/>
        <v>1280.1526283468024</v>
      </c>
      <c r="AR73" s="38">
        <f t="shared" si="57"/>
        <v>1204.4539581192462</v>
      </c>
      <c r="AS73" s="38">
        <f t="shared" si="49"/>
        <v>1187.5271566509118</v>
      </c>
      <c r="AT73" s="38">
        <f t="shared" si="50"/>
        <v>1102.5361440303948</v>
      </c>
      <c r="AU73" s="38">
        <f t="shared" si="51"/>
        <v>1202.340733140637</v>
      </c>
      <c r="AV73" s="38">
        <f t="shared" si="51"/>
        <v>1346.0796919305303</v>
      </c>
    </row>
    <row r="74" spans="2:48" s="189" customFormat="1" ht="10.5" customHeight="1" x14ac:dyDescent="0.3">
      <c r="B74"/>
      <c r="C74"/>
      <c r="D74"/>
      <c r="E74"/>
      <c r="F74"/>
      <c r="G74"/>
      <c r="H74"/>
      <c r="I74"/>
      <c r="J74"/>
      <c r="K74"/>
      <c r="L74"/>
      <c r="M74" s="7"/>
      <c r="N74"/>
      <c r="O74"/>
      <c r="P74"/>
      <c r="Q74"/>
      <c r="R74"/>
      <c r="S74"/>
      <c r="T74"/>
      <c r="U74"/>
      <c r="V74"/>
      <c r="W74"/>
      <c r="X74"/>
      <c r="Z74"/>
      <c r="AA74"/>
      <c r="AB74"/>
      <c r="AC74"/>
      <c r="AD74"/>
      <c r="AE74"/>
      <c r="AF74"/>
      <c r="AG74"/>
      <c r="AH74"/>
      <c r="AI74"/>
      <c r="AJ74"/>
      <c r="AK74" s="7"/>
      <c r="AL74" s="135" t="s">
        <v>633</v>
      </c>
      <c r="AM74" s="38">
        <f>AM73*1.05</f>
        <v>1078.0828783499037</v>
      </c>
      <c r="AN74" s="38">
        <f t="shared" ref="AN74:AT74" si="58">AN73*1.05</f>
        <v>1070.9882522973078</v>
      </c>
      <c r="AO74" s="38">
        <f t="shared" si="58"/>
        <v>1145.494708724252</v>
      </c>
      <c r="AP74" s="38">
        <f t="shared" si="58"/>
        <v>1220.9417438260746</v>
      </c>
      <c r="AQ74" s="38">
        <f t="shared" si="58"/>
        <v>1344.1602597641427</v>
      </c>
      <c r="AR74" s="38">
        <f t="shared" si="58"/>
        <v>1264.6766560252086</v>
      </c>
      <c r="AS74" s="38">
        <f t="shared" si="58"/>
        <v>1246.9035144834575</v>
      </c>
      <c r="AT74" s="38">
        <f t="shared" si="58"/>
        <v>1157.6629512319146</v>
      </c>
      <c r="AU74" s="38">
        <f t="shared" ref="AU74:AV74" si="59">AU73*1.05</f>
        <v>1262.4577697976688</v>
      </c>
      <c r="AV74" s="38">
        <f t="shared" si="59"/>
        <v>1413.3836765270569</v>
      </c>
    </row>
    <row r="75" spans="2:48" s="189" customFormat="1" ht="18" customHeight="1" x14ac:dyDescent="0.35">
      <c r="B75" s="196" t="s">
        <v>581</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3"/>
    </row>
    <row r="76" spans="2:48" s="194" customFormat="1" ht="10.5" customHeight="1" x14ac:dyDescent="0.3">
      <c r="B76" s="422"/>
    </row>
    <row r="77" spans="2:48" s="117" customFormat="1" ht="10.5" customHeight="1" x14ac:dyDescent="0.3">
      <c r="B77" s="199" t="s">
        <v>532</v>
      </c>
      <c r="C77" s="204"/>
      <c r="D77" s="204"/>
      <c r="E77" s="204"/>
      <c r="F77" s="204"/>
      <c r="G77" s="204"/>
      <c r="H77" s="204"/>
      <c r="I77" s="204"/>
      <c r="J77" s="204"/>
      <c r="K77" s="204"/>
      <c r="L77" s="205"/>
      <c r="M77" s="192"/>
      <c r="N77" s="199" t="s">
        <v>533</v>
      </c>
      <c r="O77" s="204"/>
      <c r="P77" s="204"/>
      <c r="Q77" s="204"/>
      <c r="R77" s="204"/>
      <c r="S77" s="204"/>
      <c r="T77" s="204"/>
      <c r="U77" s="204"/>
      <c r="V77" s="204"/>
      <c r="W77" s="204"/>
      <c r="X77" s="205"/>
      <c r="Z77" s="199" t="s">
        <v>33</v>
      </c>
      <c r="AA77" s="204"/>
      <c r="AB77" s="204"/>
      <c r="AC77" s="204"/>
      <c r="AD77" s="204"/>
      <c r="AE77" s="204"/>
      <c r="AF77" s="204"/>
      <c r="AG77" s="204"/>
      <c r="AH77" s="204"/>
      <c r="AI77" s="204"/>
      <c r="AJ77" s="205"/>
      <c r="AK77" s="192"/>
      <c r="AL77" s="199" t="s">
        <v>418</v>
      </c>
      <c r="AM77" s="204"/>
      <c r="AN77" s="204"/>
      <c r="AO77" s="204"/>
      <c r="AP77" s="204"/>
      <c r="AQ77" s="204"/>
      <c r="AR77" s="204"/>
      <c r="AS77" s="204"/>
      <c r="AT77" s="204"/>
      <c r="AU77" s="204"/>
      <c r="AV77" s="205"/>
    </row>
    <row r="78" spans="2:48" s="189" customFormat="1" ht="10.5" customHeight="1" x14ac:dyDescent="0.3">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row>
    <row r="79" spans="2:48" s="189" customFormat="1" ht="38.25" customHeight="1" x14ac:dyDescent="0.3">
      <c r="B79" s="193" t="s">
        <v>42</v>
      </c>
      <c r="C79" s="106" t="s">
        <v>419</v>
      </c>
      <c r="D79" s="106" t="s">
        <v>420</v>
      </c>
      <c r="E79" s="106" t="s">
        <v>421</v>
      </c>
      <c r="F79" s="106" t="s">
        <v>422</v>
      </c>
      <c r="G79" s="106" t="s">
        <v>558</v>
      </c>
      <c r="H79" s="106" t="s">
        <v>566</v>
      </c>
      <c r="I79" s="106" t="s">
        <v>575</v>
      </c>
      <c r="J79" s="106" t="s">
        <v>627</v>
      </c>
      <c r="K79" s="106" t="s">
        <v>637</v>
      </c>
      <c r="L79" s="106" t="s">
        <v>654</v>
      </c>
      <c r="M79" s="7"/>
      <c r="N79" s="193" t="s">
        <v>42</v>
      </c>
      <c r="O79" s="106" t="s">
        <v>419</v>
      </c>
      <c r="P79" s="106" t="s">
        <v>420</v>
      </c>
      <c r="Q79" s="106" t="s">
        <v>421</v>
      </c>
      <c r="R79" s="106" t="s">
        <v>422</v>
      </c>
      <c r="S79" s="106" t="s">
        <v>558</v>
      </c>
      <c r="T79" s="106" t="s">
        <v>566</v>
      </c>
      <c r="U79" s="106" t="s">
        <v>575</v>
      </c>
      <c r="V79" s="106" t="s">
        <v>627</v>
      </c>
      <c r="W79" s="106" t="s">
        <v>637</v>
      </c>
      <c r="X79" s="106" t="s">
        <v>654</v>
      </c>
      <c r="Z79" s="193" t="s">
        <v>42</v>
      </c>
      <c r="AA79" s="106" t="s">
        <v>419</v>
      </c>
      <c r="AB79" s="106" t="s">
        <v>420</v>
      </c>
      <c r="AC79" s="106" t="s">
        <v>421</v>
      </c>
      <c r="AD79" s="106" t="s">
        <v>422</v>
      </c>
      <c r="AE79" s="106" t="s">
        <v>558</v>
      </c>
      <c r="AF79" s="106" t="s">
        <v>566</v>
      </c>
      <c r="AG79" s="106" t="s">
        <v>575</v>
      </c>
      <c r="AH79" s="106" t="s">
        <v>627</v>
      </c>
      <c r="AI79" s="106" t="s">
        <v>637</v>
      </c>
      <c r="AJ79" s="106" t="s">
        <v>654</v>
      </c>
      <c r="AK79" s="7"/>
      <c r="AL79" s="193" t="s">
        <v>42</v>
      </c>
      <c r="AM79" s="106" t="s">
        <v>419</v>
      </c>
      <c r="AN79" s="106" t="s">
        <v>420</v>
      </c>
      <c r="AO79" s="106" t="s">
        <v>421</v>
      </c>
      <c r="AP79" s="106" t="s">
        <v>422</v>
      </c>
      <c r="AQ79" s="106" t="s">
        <v>558</v>
      </c>
      <c r="AR79" s="106" t="s">
        <v>566</v>
      </c>
      <c r="AS79" s="106" t="s">
        <v>575</v>
      </c>
      <c r="AT79" s="106" t="s">
        <v>627</v>
      </c>
      <c r="AU79" s="106" t="s">
        <v>637</v>
      </c>
      <c r="AV79" s="106" t="s">
        <v>654</v>
      </c>
    </row>
    <row r="80" spans="2:48" s="189" customFormat="1" ht="10.5" customHeight="1" x14ac:dyDescent="0.3">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7"/>
      <c r="N80" s="135" t="s">
        <v>341</v>
      </c>
      <c r="O80" s="38" t="str">
        <f>ElecMulti_PPM_Nil!K183</f>
        <v>-</v>
      </c>
      <c r="P80" s="38" t="str">
        <f>ElecMulti_PPM_Nil!L183</f>
        <v>-</v>
      </c>
      <c r="Q80" s="38" t="str">
        <f>ElecMulti_PPM_Nil!M183</f>
        <v>-</v>
      </c>
      <c r="R80" s="38" t="str">
        <f>ElecMulti_PPM_Nil!N183</f>
        <v>-</v>
      </c>
      <c r="S80" s="38" t="str">
        <f>ElecMulti_PPM_Nil!Q183</f>
        <v>-</v>
      </c>
      <c r="T80" s="38" t="str">
        <f>ElecMulti_PPM_Nil!R183</f>
        <v>-</v>
      </c>
      <c r="U80" s="38" t="str">
        <f>ElecMulti_PPM_Nil!S183</f>
        <v>-</v>
      </c>
      <c r="V80" s="38" t="str">
        <f>ElecMulti_PPM_Nil!T183</f>
        <v>-</v>
      </c>
      <c r="W80" s="38" t="str">
        <f>ElecMulti_PPM_Nil!U183</f>
        <v>-</v>
      </c>
      <c r="X80" s="38" t="str">
        <f>ElecMulti_PPM_Nil!V183</f>
        <v>-</v>
      </c>
      <c r="Z80" s="135" t="s">
        <v>341</v>
      </c>
      <c r="AA80" s="38" t="str">
        <f>Gas_PPM_Nil!K183</f>
        <v>-</v>
      </c>
      <c r="AB80" s="38" t="str">
        <f>Gas_PPM_Nil!L183</f>
        <v>-</v>
      </c>
      <c r="AC80" s="38" t="str">
        <f>Gas_PPM_Nil!M183</f>
        <v>-</v>
      </c>
      <c r="AD80" s="38" t="str">
        <f>Gas_PPM_Nil!N183</f>
        <v>-</v>
      </c>
      <c r="AE80" s="38" t="str">
        <f>Gas_PPM_Nil!Q183</f>
        <v>-</v>
      </c>
      <c r="AF80" s="38" t="str">
        <f>Gas_PPM_Nil!R183</f>
        <v>-</v>
      </c>
      <c r="AG80" s="38" t="str">
        <f>Gas_PPM_Nil!S183</f>
        <v>-</v>
      </c>
      <c r="AH80" s="38" t="str">
        <f>Gas_PPM_Nil!T183</f>
        <v>-</v>
      </c>
      <c r="AI80" s="38" t="str">
        <f>Gas_PPM_Nil!U183</f>
        <v>-</v>
      </c>
      <c r="AJ80" s="38" t="str">
        <f>Gas_PPM_Nil!V183</f>
        <v>-</v>
      </c>
      <c r="AK80" s="7"/>
      <c r="AL80" s="135" t="s">
        <v>341</v>
      </c>
      <c r="AM80" s="38" t="str">
        <f>IFERROR(C80+AA80,"-")</f>
        <v>-</v>
      </c>
      <c r="AN80" s="38" t="str">
        <f t="shared" ref="AN80" si="60">IFERROR(D80+AB80,"-")</f>
        <v>-</v>
      </c>
      <c r="AO80" s="38" t="str">
        <f t="shared" ref="AO80" si="61">IFERROR(E80+AC80,"-")</f>
        <v>-</v>
      </c>
      <c r="AP80" s="38" t="str">
        <f t="shared" ref="AP80" si="62">IFERROR(F80+AD80,"-")</f>
        <v>-</v>
      </c>
      <c r="AQ80" s="38" t="str">
        <f t="shared" ref="AQ80" si="63">IFERROR(G80+AE80,"-")</f>
        <v>-</v>
      </c>
      <c r="AR80" s="38" t="str">
        <f t="shared" ref="AR80" si="64">IFERROR(H80+AF80,"-")</f>
        <v>-</v>
      </c>
      <c r="AS80" s="38" t="str">
        <f t="shared" ref="AS80:AV81" si="65">IFERROR(I80+AG80,"-")</f>
        <v>-</v>
      </c>
      <c r="AT80" s="38" t="str">
        <f t="shared" si="65"/>
        <v>-</v>
      </c>
      <c r="AU80" s="38" t="str">
        <f t="shared" si="65"/>
        <v>-</v>
      </c>
      <c r="AV80" s="38" t="str">
        <f t="shared" si="65"/>
        <v>-</v>
      </c>
    </row>
    <row r="81" spans="2:48" s="189" customFormat="1" ht="10.5" customHeight="1" x14ac:dyDescent="0.3">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7"/>
      <c r="N81" s="135" t="s">
        <v>300</v>
      </c>
      <c r="O81" s="38" t="str">
        <f>ElecMulti_PPM_Nil!K184</f>
        <v>-</v>
      </c>
      <c r="P81" s="38" t="str">
        <f>ElecMulti_PPM_Nil!L184</f>
        <v>-</v>
      </c>
      <c r="Q81" s="38" t="str">
        <f>ElecMulti_PPM_Nil!M184</f>
        <v>-</v>
      </c>
      <c r="R81" s="38" t="str">
        <f>ElecMulti_PPM_Nil!N184</f>
        <v>-</v>
      </c>
      <c r="S81" s="38" t="str">
        <f>ElecMulti_PPM_Nil!Q184</f>
        <v>-</v>
      </c>
      <c r="T81" s="38" t="str">
        <f>ElecMulti_PPM_Nil!R184</f>
        <v>-</v>
      </c>
      <c r="U81" s="38" t="str">
        <f>ElecMulti_PPM_Nil!S184</f>
        <v>-</v>
      </c>
      <c r="V81" s="38" t="str">
        <f>ElecMulti_PPM_Nil!T184</f>
        <v>-</v>
      </c>
      <c r="W81" s="38" t="str">
        <f>ElecMulti_PPM_Nil!U184</f>
        <v>-</v>
      </c>
      <c r="X81" s="38" t="str">
        <f>ElecMulti_PPM_Nil!V184</f>
        <v>-</v>
      </c>
      <c r="Z81" s="135" t="s">
        <v>300</v>
      </c>
      <c r="AA81" s="38"/>
      <c r="AB81" s="38"/>
      <c r="AC81" s="38"/>
      <c r="AD81" s="38"/>
      <c r="AE81" s="38"/>
      <c r="AF81" s="38"/>
      <c r="AG81" s="38"/>
      <c r="AH81" s="38"/>
      <c r="AI81" s="38"/>
      <c r="AJ81" s="38"/>
      <c r="AK81" s="7"/>
      <c r="AL81" s="135" t="s">
        <v>300</v>
      </c>
      <c r="AM81" s="38" t="str">
        <f t="shared" ref="AM81:AM91" si="66">IFERROR(C81+AA81,"-")</f>
        <v>-</v>
      </c>
      <c r="AN81" s="38" t="str">
        <f t="shared" ref="AN81:AN91" si="67">IFERROR(D81+AB81,"-")</f>
        <v>-</v>
      </c>
      <c r="AO81" s="38" t="str">
        <f t="shared" ref="AO81:AO91" si="68">IFERROR(E81+AC81,"-")</f>
        <v>-</v>
      </c>
      <c r="AP81" s="38" t="str">
        <f t="shared" ref="AP81:AP91" si="69">IFERROR(F81+AD81,"-")</f>
        <v>-</v>
      </c>
      <c r="AQ81" s="38" t="str">
        <f t="shared" ref="AQ81:AQ91" si="70">IFERROR(G81+AE81,"-")</f>
        <v>-</v>
      </c>
      <c r="AR81" s="38" t="str">
        <f t="shared" ref="AR81:AR91" si="71">IFERROR(H81+AF81,"-")</f>
        <v>-</v>
      </c>
      <c r="AS81" s="38" t="str">
        <f t="shared" si="65"/>
        <v>-</v>
      </c>
      <c r="AT81" s="38" t="str">
        <f t="shared" si="65"/>
        <v>-</v>
      </c>
      <c r="AU81" s="38" t="str">
        <f t="shared" si="65"/>
        <v>-</v>
      </c>
      <c r="AV81" s="38" t="str">
        <f t="shared" si="65"/>
        <v>-</v>
      </c>
    </row>
    <row r="82" spans="2:48" s="189" customFormat="1" ht="10.5" customHeight="1" x14ac:dyDescent="0.3">
      <c r="B82" s="135" t="s">
        <v>597</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7"/>
      <c r="N82" s="135" t="s">
        <v>597</v>
      </c>
      <c r="O82" s="38" t="str">
        <f>ElecMulti_PPM_Nil!K185</f>
        <v>-</v>
      </c>
      <c r="P82" s="38" t="str">
        <f>ElecMulti_PPM_Nil!L185</f>
        <v>-</v>
      </c>
      <c r="Q82" s="38" t="str">
        <f>ElecMulti_PPM_Nil!M185</f>
        <v>-</v>
      </c>
      <c r="R82" s="38" t="str">
        <f>ElecMulti_PPM_Nil!N185</f>
        <v>-</v>
      </c>
      <c r="S82" s="38" t="str">
        <f>ElecMulti_PPM_Nil!Q185</f>
        <v>-</v>
      </c>
      <c r="T82" s="38" t="str">
        <f>ElecMulti_PPM_Nil!R185</f>
        <v>-</v>
      </c>
      <c r="U82" s="38" t="str">
        <f>ElecMulti_PPM_Nil!S185</f>
        <v>-</v>
      </c>
      <c r="V82" s="38">
        <f>ElecMulti_PPM_Nil!T185</f>
        <v>0</v>
      </c>
      <c r="W82" s="38">
        <f>ElecMulti_PPM_Nil!U185</f>
        <v>0</v>
      </c>
      <c r="X82" s="38">
        <f>ElecMulti_PPM_Nil!V185</f>
        <v>0</v>
      </c>
      <c r="Z82" s="135" t="s">
        <v>597</v>
      </c>
      <c r="AA82" s="38" t="str">
        <f>Gas_PPM_Nil!K185</f>
        <v>-</v>
      </c>
      <c r="AB82" s="38" t="str">
        <f>Gas_PPM_Nil!L185</f>
        <v>-</v>
      </c>
      <c r="AC82" s="38" t="str">
        <f>Gas_PPM_Nil!M185</f>
        <v>-</v>
      </c>
      <c r="AD82" s="38" t="str">
        <f>Gas_PPM_Nil!N185</f>
        <v>-</v>
      </c>
      <c r="AE82" s="38" t="str">
        <f>Gas_PPM_Nil!Q185</f>
        <v>-</v>
      </c>
      <c r="AF82" s="38" t="str">
        <f>Gas_PPM_Nil!R185</f>
        <v>-</v>
      </c>
      <c r="AG82" s="38" t="str">
        <f>Gas_PPM_Nil!S185</f>
        <v>-</v>
      </c>
      <c r="AH82" s="38">
        <f>Gas_PPM_Nil!T185</f>
        <v>0</v>
      </c>
      <c r="AI82" s="38">
        <f>Gas_PPM_Nil!U185</f>
        <v>0</v>
      </c>
      <c r="AJ82" s="38">
        <f>Gas_PPM_Nil!V185</f>
        <v>0</v>
      </c>
      <c r="AK82" s="7"/>
      <c r="AL82" s="135" t="s">
        <v>597</v>
      </c>
      <c r="AM82" s="38"/>
      <c r="AN82" s="38"/>
      <c r="AO82" s="38"/>
      <c r="AP82" s="38"/>
      <c r="AQ82" s="38"/>
      <c r="AR82" s="38"/>
      <c r="AS82" s="38"/>
      <c r="AT82" s="38"/>
      <c r="AU82" s="38"/>
      <c r="AV82" s="38"/>
    </row>
    <row r="83" spans="2:48" s="189" customFormat="1" ht="10.5" customHeight="1" x14ac:dyDescent="0.3">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7"/>
      <c r="N83" s="135" t="s">
        <v>342</v>
      </c>
      <c r="O83" s="38">
        <f>ElecMulti_PPM_Nil!K186</f>
        <v>6.6995028867368616</v>
      </c>
      <c r="P83" s="38">
        <f>ElecMulti_PPM_Nil!L186</f>
        <v>6.6995028867368616</v>
      </c>
      <c r="Q83" s="38">
        <f>ElecMulti_PPM_Nil!M186</f>
        <v>7.113121830127354</v>
      </c>
      <c r="R83" s="38">
        <f>ElecMulti_PPM_Nil!N186</f>
        <v>7.113121830127354</v>
      </c>
      <c r="S83" s="38">
        <f>ElecMulti_PPM_Nil!Q186</f>
        <v>7.2804579515147188</v>
      </c>
      <c r="T83" s="38">
        <f>ElecMulti_PPM_Nil!R186</f>
        <v>7.1935840895118579</v>
      </c>
      <c r="U83" s="38">
        <f>ElecMulti_PPM_Nil!S186</f>
        <v>7.3593999937099719</v>
      </c>
      <c r="V83" s="38">
        <f>ElecMulti_PPM_Nil!T186</f>
        <v>7.0492243060839295</v>
      </c>
      <c r="W83" s="38">
        <f>ElecMulti_PPM_Nil!U186</f>
        <v>7.1089669218364691</v>
      </c>
      <c r="X83" s="38">
        <f>ElecMulti_PPM_Nil!V186</f>
        <v>6.9829560851947958</v>
      </c>
      <c r="Z83" s="135" t="s">
        <v>342</v>
      </c>
      <c r="AA83" s="38">
        <f>Gas_PPM_Nil!K186</f>
        <v>6.6995028867368616</v>
      </c>
      <c r="AB83" s="38">
        <f>Gas_PPM_Nil!L186</f>
        <v>6.6995028867368616</v>
      </c>
      <c r="AC83" s="38">
        <f>Gas_PPM_Nil!M186</f>
        <v>7.113121830127354</v>
      </c>
      <c r="AD83" s="38">
        <f>Gas_PPM_Nil!N186</f>
        <v>7.113121830127354</v>
      </c>
      <c r="AE83" s="38">
        <f>Gas_PPM_Nil!Q186</f>
        <v>7.2804579515147188</v>
      </c>
      <c r="AF83" s="38">
        <f>Gas_PPM_Nil!R186</f>
        <v>7.1935840895118579</v>
      </c>
      <c r="AG83" s="38">
        <f>Gas_PPM_Nil!S186</f>
        <v>7.3593999937099719</v>
      </c>
      <c r="AH83" s="38">
        <f>Gas_PPM_Nil!T186</f>
        <v>7.0492243060839295</v>
      </c>
      <c r="AI83" s="38">
        <f>Gas_PPM_Nil!U186</f>
        <v>7.1089669218364691</v>
      </c>
      <c r="AJ83" s="38">
        <f>Gas_PPM_Nil!V186</f>
        <v>6.9829560851947958</v>
      </c>
      <c r="AK83" s="7"/>
      <c r="AL83" s="135" t="s">
        <v>342</v>
      </c>
      <c r="AM83" s="38">
        <f t="shared" si="66"/>
        <v>13.399005773473723</v>
      </c>
      <c r="AN83" s="38">
        <f t="shared" si="67"/>
        <v>13.399005773473723</v>
      </c>
      <c r="AO83" s="38">
        <f t="shared" si="68"/>
        <v>14.226243660254708</v>
      </c>
      <c r="AP83" s="38">
        <f t="shared" si="69"/>
        <v>14.226243660254708</v>
      </c>
      <c r="AQ83" s="38">
        <f t="shared" si="70"/>
        <v>14.560915903029438</v>
      </c>
      <c r="AR83" s="38">
        <f t="shared" si="71"/>
        <v>14.387168179023716</v>
      </c>
      <c r="AS83" s="38">
        <f t="shared" ref="AS83:AS91" si="72">IFERROR(I83+AG83,"-")</f>
        <v>14.718799987419944</v>
      </c>
      <c r="AT83" s="38">
        <f t="shared" ref="AT83:AT91" si="73">IFERROR(J83+AH83,"-")</f>
        <v>14.098448612167859</v>
      </c>
      <c r="AU83" s="38">
        <f t="shared" ref="AU83:AV91" si="74">IFERROR(K83+AI83,"-")</f>
        <v>14.217933843672938</v>
      </c>
      <c r="AV83" s="38">
        <f t="shared" si="74"/>
        <v>13.965912170389592</v>
      </c>
    </row>
    <row r="84" spans="2:48" s="189" customFormat="1" ht="10.5" customHeight="1" x14ac:dyDescent="0.3">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7"/>
      <c r="N84" s="135" t="s">
        <v>343</v>
      </c>
      <c r="O84" s="38">
        <f>ElecMulti_PPM_Nil!K187</f>
        <v>16.43282142857143</v>
      </c>
      <c r="P84" s="38">
        <f>ElecMulti_PPM_Nil!L187</f>
        <v>16.43282142857143</v>
      </c>
      <c r="Q84" s="38">
        <f>ElecMulti_PPM_Nil!M187</f>
        <v>16.727428571428572</v>
      </c>
      <c r="R84" s="38">
        <f>ElecMulti_PPM_Nil!N187</f>
        <v>16.727428571428572</v>
      </c>
      <c r="S84" s="38">
        <f>ElecMulti_PPM_Nil!Q187</f>
        <v>16.54232142857143</v>
      </c>
      <c r="T84" s="38">
        <f>ElecMulti_PPM_Nil!R187</f>
        <v>16.54232142857143</v>
      </c>
      <c r="U84" s="38">
        <f>ElecMulti_PPM_Nil!S187</f>
        <v>17.267107142857146</v>
      </c>
      <c r="V84" s="38">
        <f>ElecMulti_PPM_Nil!T187</f>
        <v>17.267107142857146</v>
      </c>
      <c r="W84" s="38">
        <f>ElecMulti_PPM_Nil!U187</f>
        <v>17.41310714285714</v>
      </c>
      <c r="X84" s="38">
        <f>ElecMulti_PPM_Nil!V187</f>
        <v>17.41310714285714</v>
      </c>
      <c r="Z84" s="135" t="s">
        <v>343</v>
      </c>
      <c r="AA84" s="38"/>
      <c r="AB84" s="38"/>
      <c r="AC84" s="38"/>
      <c r="AD84" s="38"/>
      <c r="AE84" s="38"/>
      <c r="AF84" s="38"/>
      <c r="AG84" s="38"/>
      <c r="AH84" s="38"/>
      <c r="AI84" s="38"/>
      <c r="AJ84" s="38"/>
      <c r="AK84" s="7"/>
      <c r="AL84" s="135" t="s">
        <v>343</v>
      </c>
      <c r="AM84" s="38">
        <f t="shared" si="66"/>
        <v>16.43282142857143</v>
      </c>
      <c r="AN84" s="38">
        <f t="shared" si="67"/>
        <v>16.43282142857143</v>
      </c>
      <c r="AO84" s="38">
        <f t="shared" si="68"/>
        <v>16.727428571428572</v>
      </c>
      <c r="AP84" s="38">
        <f t="shared" si="69"/>
        <v>16.727428571428572</v>
      </c>
      <c r="AQ84" s="38">
        <f t="shared" si="70"/>
        <v>16.54232142857143</v>
      </c>
      <c r="AR84" s="38">
        <f t="shared" si="71"/>
        <v>16.54232142857143</v>
      </c>
      <c r="AS84" s="38">
        <f t="shared" si="72"/>
        <v>17.267107142857146</v>
      </c>
      <c r="AT84" s="38">
        <f t="shared" si="73"/>
        <v>17.267107142857146</v>
      </c>
      <c r="AU84" s="38">
        <f t="shared" si="74"/>
        <v>17.41310714285714</v>
      </c>
      <c r="AV84" s="38">
        <f t="shared" si="74"/>
        <v>17.41310714285714</v>
      </c>
    </row>
    <row r="85" spans="2:48" s="189" customFormat="1" ht="10.5" customHeight="1" x14ac:dyDescent="0.3">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7"/>
      <c r="N85" s="135" t="s">
        <v>344</v>
      </c>
      <c r="O85" s="38">
        <f>ElecMulti_PPM_Nil!K188</f>
        <v>39.933199999999992</v>
      </c>
      <c r="P85" s="38">
        <f>ElecMulti_PPM_Nil!L188</f>
        <v>40.441156555772992</v>
      </c>
      <c r="Q85" s="38">
        <f>ElecMulti_PPM_Nil!M188</f>
        <v>41.027260273972608</v>
      </c>
      <c r="R85" s="38">
        <f>ElecMulti_PPM_Nil!N188</f>
        <v>41.37892250489238</v>
      </c>
      <c r="S85" s="38">
        <f>ElecMulti_PPM_Nil!Q188</f>
        <v>41.847805479452056</v>
      </c>
      <c r="T85" s="38">
        <f>ElecMulti_PPM_Nil!R188</f>
        <v>42.160394129158519</v>
      </c>
      <c r="U85" s="38">
        <f>ElecMulti_PPM_Nil!S188</f>
        <v>42.39483561643835</v>
      </c>
      <c r="V85" s="38">
        <f>ElecMulti_PPM_Nil!T188</f>
        <v>42.51205636007829</v>
      </c>
      <c r="W85" s="38">
        <f>ElecMulti_PPM_Nil!U188</f>
        <v>42.746497847358121</v>
      </c>
      <c r="X85" s="38">
        <f>ElecMulti_PPM_Nil!V188</f>
        <v>43.527969471624267</v>
      </c>
      <c r="Z85" s="135" t="s">
        <v>344</v>
      </c>
      <c r="AA85" s="38">
        <f>Gas_PPM_Nil!K188</f>
        <v>64.944500000000033</v>
      </c>
      <c r="AB85" s="38">
        <f>Gas_PPM_Nil!L188</f>
        <v>65.770604207436435</v>
      </c>
      <c r="AC85" s="38">
        <f>Gas_PPM_Nil!M188</f>
        <v>66.723801369863025</v>
      </c>
      <c r="AD85" s="38">
        <f>Gas_PPM_Nil!N188</f>
        <v>67.295719667318977</v>
      </c>
      <c r="AE85" s="38">
        <f>Gas_PPM_Nil!Q188</f>
        <v>68.058277397260298</v>
      </c>
      <c r="AF85" s="38">
        <f>Gas_PPM_Nil!R188</f>
        <v>68.566649217221112</v>
      </c>
      <c r="AG85" s="38">
        <f>Gas_PPM_Nil!S188</f>
        <v>68.94792808219178</v>
      </c>
      <c r="AH85" s="38">
        <f>Gas_PPM_Nil!T188</f>
        <v>69.138567514677106</v>
      </c>
      <c r="AI85" s="38">
        <f>Gas_PPM_Nil!U188</f>
        <v>69.519846379647774</v>
      </c>
      <c r="AJ85" s="38">
        <f>Gas_PPM_Nil!V188</f>
        <v>70.790775929549909</v>
      </c>
      <c r="AK85" s="7"/>
      <c r="AL85" s="135" t="s">
        <v>344</v>
      </c>
      <c r="AM85" s="38">
        <f t="shared" si="66"/>
        <v>104.60930000000005</v>
      </c>
      <c r="AN85" s="38">
        <f t="shared" si="67"/>
        <v>105.93994667318985</v>
      </c>
      <c r="AO85" s="38">
        <f t="shared" si="68"/>
        <v>107.4753082191781</v>
      </c>
      <c r="AP85" s="38">
        <f t="shared" si="69"/>
        <v>108.39652514677104</v>
      </c>
      <c r="AQ85" s="38">
        <f t="shared" si="70"/>
        <v>109.62481438356166</v>
      </c>
      <c r="AR85" s="38">
        <f t="shared" si="71"/>
        <v>110.44367387475536</v>
      </c>
      <c r="AS85" s="38">
        <f t="shared" si="72"/>
        <v>111.05781849315068</v>
      </c>
      <c r="AT85" s="38">
        <f t="shared" si="73"/>
        <v>111.36489080234833</v>
      </c>
      <c r="AU85" s="38">
        <f t="shared" si="74"/>
        <v>111.97903542074366</v>
      </c>
      <c r="AV85" s="38">
        <f t="shared" si="74"/>
        <v>114.02618414872801</v>
      </c>
    </row>
    <row r="86" spans="2:48" s="189" customFormat="1" ht="10.5" customHeight="1" x14ac:dyDescent="0.3">
      <c r="B86" s="135"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7"/>
      <c r="N86" s="135" t="s">
        <v>43</v>
      </c>
      <c r="O86" s="38">
        <f>ElecMulti_PPM_Nil!K189</f>
        <v>0</v>
      </c>
      <c r="P86" s="38">
        <f>ElecMulti_PPM_Nil!L189</f>
        <v>-0.1310662676190151</v>
      </c>
      <c r="Q86" s="38">
        <f>ElecMulti_PPM_Nil!M189</f>
        <v>1.6490220555819268</v>
      </c>
      <c r="R86" s="38">
        <f>ElecMulti_PPM_Nil!N189</f>
        <v>1.7011822078168848</v>
      </c>
      <c r="S86" s="38">
        <f>ElecMulti_PPM_Nil!Q189</f>
        <v>3.37071596157242</v>
      </c>
      <c r="T86" s="38">
        <f>ElecMulti_PPM_Nil!R189</f>
        <v>3.2761312765157915</v>
      </c>
      <c r="U86" s="38">
        <f>ElecMulti_PPM_Nil!S189</f>
        <v>4.8946129781636989</v>
      </c>
      <c r="V86" s="38">
        <f>ElecMulti_PPM_Nil!T189</f>
        <v>4.2887571563853459</v>
      </c>
      <c r="W86" s="38">
        <f>ElecMulti_PPM_Nil!U189</f>
        <v>4.0337120778428703</v>
      </c>
      <c r="X86" s="38">
        <f>ElecMulti_PPM_Nil!V189</f>
        <v>4.3260832188341771</v>
      </c>
      <c r="Z86" s="135" t="s">
        <v>43</v>
      </c>
      <c r="AA86" s="38">
        <f>Gas_PPM_Nil!K189</f>
        <v>0</v>
      </c>
      <c r="AB86" s="38">
        <f>Gas_PPM_Nil!L189</f>
        <v>-0.1023941345466083</v>
      </c>
      <c r="AC86" s="38">
        <f>Gas_PPM_Nil!M189</f>
        <v>1.3107897268148034</v>
      </c>
      <c r="AD86" s="38">
        <f>Gas_PPM_Nil!N189</f>
        <v>1.3561024854837453</v>
      </c>
      <c r="AE86" s="38">
        <f>Gas_PPM_Nil!Q189</f>
        <v>2.7190896886881832</v>
      </c>
      <c r="AF86" s="38">
        <f>Gas_PPM_Nil!R189</f>
        <v>2.5445731212335483</v>
      </c>
      <c r="AG86" s="38">
        <f>Gas_PPM_Nil!S189</f>
        <v>3.7238675166956505</v>
      </c>
      <c r="AH86" s="38">
        <f>Gas_PPM_Nil!T189</f>
        <v>3.2317970151566944</v>
      </c>
      <c r="AI86" s="38">
        <f>Gas_PPM_Nil!U189</f>
        <v>3.0490377355812108</v>
      </c>
      <c r="AJ86" s="38">
        <f>Gas_PPM_Nil!V189</f>
        <v>-2.875592827402639</v>
      </c>
      <c r="AK86" s="7"/>
      <c r="AL86" s="135" t="s">
        <v>43</v>
      </c>
      <c r="AM86" s="38">
        <f t="shared" si="66"/>
        <v>0</v>
      </c>
      <c r="AN86" s="38">
        <f t="shared" si="67"/>
        <v>-0.23346040216562342</v>
      </c>
      <c r="AO86" s="38">
        <f t="shared" si="68"/>
        <v>2.9598117823967303</v>
      </c>
      <c r="AP86" s="38">
        <f t="shared" si="69"/>
        <v>3.0572846933006304</v>
      </c>
      <c r="AQ86" s="38">
        <f t="shared" si="70"/>
        <v>6.0898056502606028</v>
      </c>
      <c r="AR86" s="38">
        <f t="shared" si="71"/>
        <v>5.8207043977493402</v>
      </c>
      <c r="AS86" s="38">
        <f t="shared" si="72"/>
        <v>8.6184804948593499</v>
      </c>
      <c r="AT86" s="38">
        <f t="shared" si="73"/>
        <v>7.5205541715420399</v>
      </c>
      <c r="AU86" s="38">
        <f t="shared" si="74"/>
        <v>7.0827498134240816</v>
      </c>
      <c r="AV86" s="38">
        <f t="shared" si="74"/>
        <v>1.4504903914315381</v>
      </c>
    </row>
    <row r="87" spans="2:48" s="189" customFormat="1" ht="10.5" customHeight="1" x14ac:dyDescent="0.3">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7"/>
      <c r="N87" s="135" t="s">
        <v>389</v>
      </c>
      <c r="O87" s="38">
        <f>ElecMulti_PPM_Nil!K190</f>
        <v>24.407199999999992</v>
      </c>
      <c r="P87" s="38">
        <f>ElecMulti_PPM_Nil!L190</f>
        <v>24.717663405088064</v>
      </c>
      <c r="Q87" s="38">
        <f>ElecMulti_PPM_Nil!M190</f>
        <v>25.075890410958895</v>
      </c>
      <c r="R87" s="38">
        <f>ElecMulti_PPM_Nil!N190</f>
        <v>25.290826614481411</v>
      </c>
      <c r="S87" s="38">
        <f>ElecMulti_PPM_Nil!Q190</f>
        <v>25.577408219178089</v>
      </c>
      <c r="T87" s="38">
        <f>ElecMulti_PPM_Nil!R190</f>
        <v>25.76846262230919</v>
      </c>
      <c r="U87" s="38">
        <f>ElecMulti_PPM_Nil!S190</f>
        <v>25.911753424657544</v>
      </c>
      <c r="V87" s="38">
        <f>ElecMulti_PPM_Nil!T190</f>
        <v>25.983398825831703</v>
      </c>
      <c r="W87" s="38">
        <f>ElecMulti_PPM_Nil!U190</f>
        <v>26.126689628180035</v>
      </c>
      <c r="X87" s="38">
        <f>ElecMulti_PPM_Nil!V190</f>
        <v>26.60432563600784</v>
      </c>
      <c r="Z87" s="135" t="s">
        <v>389</v>
      </c>
      <c r="AA87" s="38">
        <f>Gas_PPM_Nil!K190</f>
        <v>39.661700000000003</v>
      </c>
      <c r="AB87" s="38">
        <f>Gas_PPM_Nil!L190</f>
        <v>40.166203033268111</v>
      </c>
      <c r="AC87" s="38">
        <f>Gas_PPM_Nil!M190</f>
        <v>40.748321917808212</v>
      </c>
      <c r="AD87" s="38">
        <f>Gas_PPM_Nil!N190</f>
        <v>41.097593248532299</v>
      </c>
      <c r="AE87" s="38">
        <f>Gas_PPM_Nil!Q190</f>
        <v>41.563288356164385</v>
      </c>
      <c r="AF87" s="38">
        <f>Gas_PPM_Nil!R190</f>
        <v>41.873751761252443</v>
      </c>
      <c r="AG87" s="38">
        <f>Gas_PPM_Nil!S190</f>
        <v>42.106599315068493</v>
      </c>
      <c r="AH87" s="38">
        <f>Gas_PPM_Nil!T190</f>
        <v>42.223023091976522</v>
      </c>
      <c r="AI87" s="38">
        <f>Gas_PPM_Nil!U190</f>
        <v>42.455870645792565</v>
      </c>
      <c r="AJ87" s="38">
        <f>Gas_PPM_Nil!V190</f>
        <v>43.232029158512731</v>
      </c>
      <c r="AK87" s="7"/>
      <c r="AL87" s="135" t="s">
        <v>389</v>
      </c>
      <c r="AM87" s="38">
        <f t="shared" si="66"/>
        <v>64.068899999999999</v>
      </c>
      <c r="AN87" s="38">
        <f t="shared" si="67"/>
        <v>64.883866438356179</v>
      </c>
      <c r="AO87" s="38">
        <f t="shared" si="68"/>
        <v>65.824212328767103</v>
      </c>
      <c r="AP87" s="38">
        <f t="shared" si="69"/>
        <v>66.388419863013709</v>
      </c>
      <c r="AQ87" s="38">
        <f t="shared" si="70"/>
        <v>67.140696575342474</v>
      </c>
      <c r="AR87" s="38">
        <f t="shared" si="71"/>
        <v>67.642214383561637</v>
      </c>
      <c r="AS87" s="38">
        <f t="shared" si="72"/>
        <v>68.018352739726041</v>
      </c>
      <c r="AT87" s="38">
        <f t="shared" si="73"/>
        <v>68.206421917808228</v>
      </c>
      <c r="AU87" s="38">
        <f t="shared" si="74"/>
        <v>68.582560273972604</v>
      </c>
      <c r="AV87" s="38">
        <f t="shared" si="74"/>
        <v>69.836354794520574</v>
      </c>
    </row>
    <row r="88" spans="2:48" s="189" customFormat="1" ht="10.5" customHeight="1" x14ac:dyDescent="0.3">
      <c r="B88" s="135"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7"/>
      <c r="N88" s="135" t="s">
        <v>404</v>
      </c>
      <c r="O88" s="38">
        <f>ElecMulti_PPM_Nil!K191</f>
        <v>0</v>
      </c>
      <c r="P88" s="38">
        <f>ElecMulti_PPM_Nil!L191</f>
        <v>0</v>
      </c>
      <c r="Q88" s="38">
        <f>ElecMulti_PPM_Nil!M191</f>
        <v>0</v>
      </c>
      <c r="R88" s="38">
        <f>ElecMulti_PPM_Nil!N191</f>
        <v>0</v>
      </c>
      <c r="S88" s="38">
        <f>ElecMulti_PPM_Nil!Q191</f>
        <v>0</v>
      </c>
      <c r="T88" s="38">
        <f>ElecMulti_PPM_Nil!R191</f>
        <v>0</v>
      </c>
      <c r="U88" s="38">
        <f>ElecMulti_PPM_Nil!S191</f>
        <v>0</v>
      </c>
      <c r="V88" s="38">
        <f>ElecMulti_PPM_Nil!T191</f>
        <v>0</v>
      </c>
      <c r="W88" s="38">
        <f>ElecMulti_PPM_Nil!U191</f>
        <v>0</v>
      </c>
      <c r="X88" s="38">
        <f>ElecMulti_PPM_Nil!V191</f>
        <v>0</v>
      </c>
      <c r="Z88" s="135" t="s">
        <v>404</v>
      </c>
      <c r="AA88" s="38">
        <f>Gas_PPM_Nil!K191</f>
        <v>0</v>
      </c>
      <c r="AB88" s="38">
        <f>Gas_PPM_Nil!L191</f>
        <v>0</v>
      </c>
      <c r="AC88" s="38">
        <f>Gas_PPM_Nil!M191</f>
        <v>0</v>
      </c>
      <c r="AD88" s="38">
        <f>Gas_PPM_Nil!N191</f>
        <v>0</v>
      </c>
      <c r="AE88" s="38">
        <f>Gas_PPM_Nil!Q191</f>
        <v>0</v>
      </c>
      <c r="AF88" s="38">
        <f>Gas_PPM_Nil!R191</f>
        <v>0</v>
      </c>
      <c r="AG88" s="38">
        <f>Gas_PPM_Nil!S191</f>
        <v>0</v>
      </c>
      <c r="AH88" s="38">
        <f>Gas_PPM_Nil!T191</f>
        <v>0</v>
      </c>
      <c r="AI88" s="38">
        <f>Gas_PPM_Nil!U191</f>
        <v>0</v>
      </c>
      <c r="AJ88" s="38">
        <f>Gas_PPM_Nil!V191</f>
        <v>0</v>
      </c>
      <c r="AK88" s="7"/>
      <c r="AL88" s="135" t="s">
        <v>404</v>
      </c>
      <c r="AM88" s="38">
        <f t="shared" si="66"/>
        <v>0</v>
      </c>
      <c r="AN88" s="38">
        <f t="shared" si="67"/>
        <v>0</v>
      </c>
      <c r="AO88" s="38">
        <f t="shared" si="68"/>
        <v>0</v>
      </c>
      <c r="AP88" s="38">
        <f t="shared" si="69"/>
        <v>0</v>
      </c>
      <c r="AQ88" s="38">
        <f t="shared" si="70"/>
        <v>0</v>
      </c>
      <c r="AR88" s="38">
        <f t="shared" si="71"/>
        <v>0</v>
      </c>
      <c r="AS88" s="38">
        <f t="shared" si="72"/>
        <v>0</v>
      </c>
      <c r="AT88" s="38">
        <f t="shared" si="73"/>
        <v>0</v>
      </c>
      <c r="AU88" s="38">
        <f t="shared" si="74"/>
        <v>0</v>
      </c>
      <c r="AV88" s="38">
        <f t="shared" si="74"/>
        <v>0</v>
      </c>
    </row>
    <row r="89" spans="2:48" s="189" customFormat="1" ht="10.5" customHeight="1" x14ac:dyDescent="0.3">
      <c r="B89" s="135"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7"/>
      <c r="N89" s="135" t="s">
        <v>388</v>
      </c>
      <c r="O89" s="38">
        <f>ElecMulti_PPM_Nil!K192</f>
        <v>1.6941717245388905</v>
      </c>
      <c r="P89" s="38">
        <f>ElecMulti_PPM_Nil!L192</f>
        <v>1.7074843908696027</v>
      </c>
      <c r="Q89" s="38">
        <f>ElecMulti_PPM_Nil!M192</f>
        <v>1.773967861815599</v>
      </c>
      <c r="R89" s="38">
        <f>ElecMulti_PPM_Nil!N192</f>
        <v>1.7859519781223645</v>
      </c>
      <c r="S89" s="38">
        <f>ElecMulti_PPM_Nil!Q192</f>
        <v>1.8325751566923116</v>
      </c>
      <c r="T89" s="38">
        <f>ElecMulti_PPM_Nil!R192</f>
        <v>1.838815226200222</v>
      </c>
      <c r="U89" s="38">
        <f>ElecMulti_PPM_Nil!S192</f>
        <v>1.8947270709300512</v>
      </c>
      <c r="V89" s="38">
        <f>ElecMulti_PPM_Nil!T192</f>
        <v>1.8806433321486664</v>
      </c>
      <c r="W89" s="38">
        <f>ElecMulti_PPM_Nil!U192</f>
        <v>1.8870043610348692</v>
      </c>
      <c r="X89" s="38">
        <f>ElecMulti_PPM_Nil!V192</f>
        <v>1.9146128240279083</v>
      </c>
      <c r="Z89" s="135" t="s">
        <v>388</v>
      </c>
      <c r="AA89" s="38">
        <f>Gas_PPM_Nil!K192</f>
        <v>2.1557688535103199</v>
      </c>
      <c r="AB89" s="38">
        <f>Gas_PPM_Nil!L192</f>
        <v>2.1795568849503861</v>
      </c>
      <c r="AC89" s="38">
        <f>Gas_PPM_Nil!M192</f>
        <v>2.2446744028704724</v>
      </c>
      <c r="AD89" s="38">
        <f>Gas_PPM_Nil!N192</f>
        <v>2.2633936210989636</v>
      </c>
      <c r="AE89" s="38">
        <f>Gas_PPM_Nil!Q192</f>
        <v>2.3168217242077782</v>
      </c>
      <c r="AF89" s="38">
        <f>Gas_PPM_Nil!R192</f>
        <v>2.3276183150087926</v>
      </c>
      <c r="AG89" s="38">
        <f>Gas_PPM_Nil!S192</f>
        <v>2.3655648117716734</v>
      </c>
      <c r="AH89" s="38">
        <f>Gas_PPM_Nil!T192</f>
        <v>2.3559741078194558</v>
      </c>
      <c r="AI89" s="38">
        <f>Gas_PPM_Nil!U192</f>
        <v>2.3654859215535931</v>
      </c>
      <c r="AJ89" s="38">
        <f>Gas_PPM_Nil!V192</f>
        <v>2.2879451005225162</v>
      </c>
      <c r="AK89" s="7"/>
      <c r="AL89" s="135" t="s">
        <v>388</v>
      </c>
      <c r="AM89" s="38">
        <f t="shared" si="66"/>
        <v>3.8447422068492108</v>
      </c>
      <c r="AN89" s="38">
        <f t="shared" si="67"/>
        <v>3.8817767805244898</v>
      </c>
      <c r="AO89" s="38">
        <f t="shared" si="68"/>
        <v>4.0133014723573046</v>
      </c>
      <c r="AP89" s="38">
        <f t="shared" si="69"/>
        <v>4.0439590286725995</v>
      </c>
      <c r="AQ89" s="38">
        <f t="shared" si="70"/>
        <v>4.1439492727247469</v>
      </c>
      <c r="AR89" s="38">
        <f t="shared" si="71"/>
        <v>4.1609452412825956</v>
      </c>
      <c r="AS89" s="38">
        <f t="shared" si="72"/>
        <v>4.2547730639619994</v>
      </c>
      <c r="AT89" s="38">
        <f t="shared" si="73"/>
        <v>4.2310833618217423</v>
      </c>
      <c r="AU89" s="38">
        <f t="shared" si="74"/>
        <v>4.246925685628776</v>
      </c>
      <c r="AV89" s="38">
        <f t="shared" si="74"/>
        <v>4.196891598213047</v>
      </c>
    </row>
    <row r="90" spans="2:48" s="189" customFormat="1" ht="10.5" customHeight="1" x14ac:dyDescent="0.3">
      <c r="B90" s="183"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7"/>
      <c r="N90" s="183" t="s">
        <v>402</v>
      </c>
      <c r="O90" s="38">
        <f>ElecMulti_PPM_Nil!K193</f>
        <v>1.0648995863836881</v>
      </c>
      <c r="P90" s="38">
        <f>ElecMulti_PPM_Nil!L193</f>
        <v>1.0751580425541933</v>
      </c>
      <c r="Q90" s="38">
        <f>ElecMulti_PPM_Nil!M193</f>
        <v>1.122075441273594</v>
      </c>
      <c r="R90" s="38">
        <f>ElecMulti_PPM_Nil!N193</f>
        <v>1.1313101451879828</v>
      </c>
      <c r="S90" s="38">
        <f>ElecMulti_PPM_Nil!Q193</f>
        <v>1.1699471238922847</v>
      </c>
      <c r="T90" s="38">
        <f>ElecMulti_PPM_Nil!R193</f>
        <v>1.1747555880990472</v>
      </c>
      <c r="U90" s="38">
        <f>ElecMulti_PPM_Nil!S193</f>
        <v>1.2072284731173739</v>
      </c>
      <c r="V90" s="38">
        <f>ElecMulti_PPM_Nil!T193</f>
        <v>1.1963758449949091</v>
      </c>
      <c r="W90" s="38">
        <f>ElecMulti_PPM_Nil!U193</f>
        <v>1.1991399319135709</v>
      </c>
      <c r="X90" s="38">
        <f>ElecMulti_PPM_Nil!V193</f>
        <v>1.2204144234777223</v>
      </c>
      <c r="Z90" s="183" t="s">
        <v>402</v>
      </c>
      <c r="AA90" s="38">
        <f>Gas_PPM_Nil!K193</f>
        <v>1.6611894077489591</v>
      </c>
      <c r="AB90" s="38">
        <f>Gas_PPM_Nil!L193</f>
        <v>1.6795199564045309</v>
      </c>
      <c r="AC90" s="38">
        <f>Gas_PPM_Nil!M193</f>
        <v>1.7296981240924116</v>
      </c>
      <c r="AD90" s="38">
        <f>Gas_PPM_Nil!N193</f>
        <v>1.7441227536123509</v>
      </c>
      <c r="AE90" s="38">
        <f>Gas_PPM_Nil!Q193</f>
        <v>1.785293308060228</v>
      </c>
      <c r="AF90" s="38">
        <f>Gas_PPM_Nil!R193</f>
        <v>1.7936129301983994</v>
      </c>
      <c r="AG90" s="38">
        <f>Gas_PPM_Nil!S193</f>
        <v>1.8228536896522851</v>
      </c>
      <c r="AH90" s="38">
        <f>Gas_PPM_Nil!T193</f>
        <v>1.8154632981488843</v>
      </c>
      <c r="AI90" s="38">
        <f>Gas_PPM_Nil!U193</f>
        <v>1.8227928985361899</v>
      </c>
      <c r="AJ90" s="38">
        <f>Gas_PPM_Nil!V193</f>
        <v>1.7630415989684103</v>
      </c>
      <c r="AK90" s="7"/>
      <c r="AL90" s="183" t="s">
        <v>402</v>
      </c>
      <c r="AM90" s="38">
        <f t="shared" si="66"/>
        <v>2.722083240379908</v>
      </c>
      <c r="AN90" s="38">
        <f t="shared" si="67"/>
        <v>2.7506212913911261</v>
      </c>
      <c r="AO90" s="38">
        <f t="shared" si="68"/>
        <v>2.8476580649351089</v>
      </c>
      <c r="AP90" s="38">
        <f t="shared" si="69"/>
        <v>2.8712821226514578</v>
      </c>
      <c r="AQ90" s="38">
        <f t="shared" si="70"/>
        <v>2.9510426215129986</v>
      </c>
      <c r="AR90" s="38">
        <f t="shared" si="71"/>
        <v>2.9641393516641728</v>
      </c>
      <c r="AS90" s="38">
        <f t="shared" si="72"/>
        <v>3.0258294789910662</v>
      </c>
      <c r="AT90" s="38">
        <f t="shared" si="73"/>
        <v>3.0075747007925404</v>
      </c>
      <c r="AU90" s="38">
        <f t="shared" si="74"/>
        <v>3.0176448709531885</v>
      </c>
      <c r="AV90" s="38">
        <f t="shared" si="74"/>
        <v>2.9790896724651623</v>
      </c>
    </row>
    <row r="91" spans="2:48" s="189" customFormat="1" ht="10.5" customHeight="1" x14ac:dyDescent="0.3">
      <c r="B91" s="135"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7"/>
      <c r="N91" s="135" t="s">
        <v>373</v>
      </c>
      <c r="O91" s="38">
        <f>ElecMulti_PPM_Nil!K194</f>
        <v>90.231795626230877</v>
      </c>
      <c r="P91" s="38">
        <f>ElecMulti_PPM_Nil!L194</f>
        <v>90.942720441974146</v>
      </c>
      <c r="Q91" s="38">
        <f>ElecMulti_PPM_Nil!M194</f>
        <v>94.488766445158518</v>
      </c>
      <c r="R91" s="38">
        <f>ElecMulti_PPM_Nil!N194</f>
        <v>95.128743852056928</v>
      </c>
      <c r="S91" s="38">
        <f>ElecMulti_PPM_Nil!Q194</f>
        <v>97.621231320873292</v>
      </c>
      <c r="T91" s="38">
        <f>ElecMulti_PPM_Nil!R194</f>
        <v>97.95446436036606</v>
      </c>
      <c r="U91" s="38">
        <f>ElecMulti_PPM_Nil!S194</f>
        <v>100.92966469987412</v>
      </c>
      <c r="V91" s="38">
        <f>ElecMulti_PPM_Nil!T194</f>
        <v>100.17756296837999</v>
      </c>
      <c r="W91" s="38">
        <f>ElecMulti_PPM_Nil!U194</f>
        <v>100.51511791102307</v>
      </c>
      <c r="X91" s="38">
        <f>ElecMulti_PPM_Nil!V194</f>
        <v>101.98946880202382</v>
      </c>
      <c r="Z91" s="135" t="s">
        <v>373</v>
      </c>
      <c r="AA91" s="38">
        <f>Gas_PPM_Nil!K194</f>
        <v>115.12266114799611</v>
      </c>
      <c r="AB91" s="38">
        <f>Gas_PPM_Nil!L194</f>
        <v>116.39299283424974</v>
      </c>
      <c r="AC91" s="38">
        <f>Gas_PPM_Nil!M194</f>
        <v>119.87040737157623</v>
      </c>
      <c r="AD91" s="38">
        <f>Gas_PPM_Nil!N194</f>
        <v>120.87005360617376</v>
      </c>
      <c r="AE91" s="38">
        <f>Gas_PPM_Nil!Q194</f>
        <v>123.72322842589558</v>
      </c>
      <c r="AF91" s="38">
        <f>Gas_PPM_Nil!R194</f>
        <v>124.29978943442619</v>
      </c>
      <c r="AG91" s="38">
        <f>Gas_PPM_Nil!S194</f>
        <v>126.32621340908987</v>
      </c>
      <c r="AH91" s="38">
        <f>Gas_PPM_Nil!T194</f>
        <v>125.8140493338626</v>
      </c>
      <c r="AI91" s="38">
        <f>Gas_PPM_Nil!U194</f>
        <v>126.32200050294777</v>
      </c>
      <c r="AJ91" s="38">
        <f>Gas_PPM_Nil!V194</f>
        <v>122.18115504534576</v>
      </c>
      <c r="AK91" s="7"/>
      <c r="AL91" s="135" t="s">
        <v>373</v>
      </c>
      <c r="AM91" s="38">
        <f t="shared" si="66"/>
        <v>205.07685264927426</v>
      </c>
      <c r="AN91" s="38">
        <f t="shared" si="67"/>
        <v>207.0545779833412</v>
      </c>
      <c r="AO91" s="38">
        <f t="shared" si="68"/>
        <v>214.07396409931761</v>
      </c>
      <c r="AP91" s="38">
        <f t="shared" si="69"/>
        <v>215.71114308609276</v>
      </c>
      <c r="AQ91" s="38">
        <f t="shared" si="70"/>
        <v>221.05354583500335</v>
      </c>
      <c r="AR91" s="38">
        <f t="shared" si="71"/>
        <v>221.96116685660829</v>
      </c>
      <c r="AS91" s="38">
        <f t="shared" si="72"/>
        <v>226.96116140096626</v>
      </c>
      <c r="AT91" s="38">
        <f t="shared" si="73"/>
        <v>225.69608070933788</v>
      </c>
      <c r="AU91" s="38">
        <f t="shared" si="74"/>
        <v>226.53995705125234</v>
      </c>
      <c r="AV91" s="38">
        <f t="shared" si="74"/>
        <v>223.86802991860503</v>
      </c>
    </row>
    <row r="92" spans="2:48" s="189" customFormat="1" ht="10.5" customHeight="1" x14ac:dyDescent="0.3">
      <c r="B92" s="78"/>
      <c r="C92" s="78"/>
      <c r="D92" s="78"/>
      <c r="E92" s="78"/>
      <c r="F92" s="78"/>
      <c r="G92" s="78"/>
      <c r="H92" s="78"/>
      <c r="I92" s="78"/>
      <c r="J92" s="78"/>
      <c r="K92" s="78"/>
      <c r="L92" s="78"/>
      <c r="M92" s="206"/>
      <c r="N92" s="78"/>
      <c r="O92" s="78"/>
      <c r="P92" s="78"/>
      <c r="Q92" s="78"/>
      <c r="R92" s="78"/>
      <c r="S92" s="78"/>
      <c r="T92" s="78"/>
      <c r="U92" s="78"/>
      <c r="V92" s="78"/>
      <c r="W92" s="78"/>
      <c r="X92" s="78"/>
      <c r="Z92" s="78"/>
      <c r="AA92" s="78"/>
      <c r="AB92" s="78"/>
      <c r="AC92" s="78"/>
      <c r="AD92" s="78"/>
      <c r="AE92" s="78"/>
      <c r="AF92" s="78"/>
      <c r="AG92" s="78"/>
      <c r="AH92" s="78"/>
      <c r="AI92" s="78"/>
      <c r="AJ92" s="78"/>
      <c r="AK92" s="206"/>
      <c r="AL92" s="135" t="s">
        <v>633</v>
      </c>
      <c r="AM92" s="38">
        <f>AM91*1.05</f>
        <v>215.33069528173797</v>
      </c>
      <c r="AN92" s="38">
        <f t="shared" ref="AN92:AT92" si="75">AN91*1.05</f>
        <v>217.40730688250827</v>
      </c>
      <c r="AO92" s="38">
        <f t="shared" si="75"/>
        <v>224.7776623042835</v>
      </c>
      <c r="AP92" s="38">
        <f t="shared" si="75"/>
        <v>226.49670024039742</v>
      </c>
      <c r="AQ92" s="38">
        <f t="shared" si="75"/>
        <v>232.10622312675352</v>
      </c>
      <c r="AR92" s="38">
        <f t="shared" si="75"/>
        <v>233.05922519943871</v>
      </c>
      <c r="AS92" s="38">
        <f t="shared" si="75"/>
        <v>238.30921947101459</v>
      </c>
      <c r="AT92" s="38">
        <f t="shared" si="75"/>
        <v>236.98088474480477</v>
      </c>
      <c r="AU92" s="38">
        <f t="shared" ref="AU92:AV92" si="76">AU91*1.05</f>
        <v>237.86695490381499</v>
      </c>
      <c r="AV92" s="38">
        <f t="shared" si="76"/>
        <v>235.06143141453529</v>
      </c>
    </row>
    <row r="93" spans="2:48" s="194" customFormat="1" ht="10.5" customHeight="1" x14ac:dyDescent="0.3">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row>
    <row r="94" spans="2:48" s="189" customFormat="1" ht="38.25" customHeight="1" x14ac:dyDescent="0.3">
      <c r="B94" s="193" t="s">
        <v>403</v>
      </c>
      <c r="C94" s="106" t="s">
        <v>419</v>
      </c>
      <c r="D94" s="106" t="s">
        <v>420</v>
      </c>
      <c r="E94" s="106" t="s">
        <v>421</v>
      </c>
      <c r="F94" s="106" t="s">
        <v>422</v>
      </c>
      <c r="G94" s="106" t="s">
        <v>558</v>
      </c>
      <c r="H94" s="106" t="s">
        <v>566</v>
      </c>
      <c r="I94" s="106" t="s">
        <v>575</v>
      </c>
      <c r="J94" s="106" t="s">
        <v>627</v>
      </c>
      <c r="K94" s="106" t="s">
        <v>637</v>
      </c>
      <c r="L94" s="106" t="s">
        <v>654</v>
      </c>
      <c r="M94" s="7"/>
      <c r="N94" s="193" t="s">
        <v>403</v>
      </c>
      <c r="O94" s="106" t="s">
        <v>419</v>
      </c>
      <c r="P94" s="106" t="s">
        <v>420</v>
      </c>
      <c r="Q94" s="106" t="s">
        <v>421</v>
      </c>
      <c r="R94" s="106" t="s">
        <v>422</v>
      </c>
      <c r="S94" s="106" t="s">
        <v>558</v>
      </c>
      <c r="T94" s="106" t="s">
        <v>566</v>
      </c>
      <c r="U94" s="106" t="s">
        <v>575</v>
      </c>
      <c r="V94" s="106" t="s">
        <v>627</v>
      </c>
      <c r="W94" s="106" t="s">
        <v>637</v>
      </c>
      <c r="X94" s="106" t="s">
        <v>654</v>
      </c>
      <c r="Z94" s="193" t="s">
        <v>403</v>
      </c>
      <c r="AA94" s="106" t="s">
        <v>419</v>
      </c>
      <c r="AB94" s="106" t="s">
        <v>420</v>
      </c>
      <c r="AC94" s="106" t="s">
        <v>421</v>
      </c>
      <c r="AD94" s="106" t="s">
        <v>422</v>
      </c>
      <c r="AE94" s="106" t="s">
        <v>558</v>
      </c>
      <c r="AF94" s="106" t="s">
        <v>566</v>
      </c>
      <c r="AG94" s="106" t="s">
        <v>575</v>
      </c>
      <c r="AH94" s="106" t="s">
        <v>627</v>
      </c>
      <c r="AI94" s="106" t="s">
        <v>637</v>
      </c>
      <c r="AJ94" s="106" t="s">
        <v>654</v>
      </c>
      <c r="AK94" s="7"/>
      <c r="AL94" s="193" t="s">
        <v>403</v>
      </c>
      <c r="AM94" s="106" t="s">
        <v>419</v>
      </c>
      <c r="AN94" s="106" t="s">
        <v>420</v>
      </c>
      <c r="AO94" s="106" t="s">
        <v>421</v>
      </c>
      <c r="AP94" s="106" t="s">
        <v>422</v>
      </c>
      <c r="AQ94" s="106" t="s">
        <v>558</v>
      </c>
      <c r="AR94" s="106" t="s">
        <v>566</v>
      </c>
      <c r="AS94" s="106" t="s">
        <v>575</v>
      </c>
      <c r="AT94" s="106" t="s">
        <v>627</v>
      </c>
      <c r="AU94" s="106" t="s">
        <v>637</v>
      </c>
      <c r="AV94" s="106" t="s">
        <v>654</v>
      </c>
    </row>
    <row r="95" spans="2:48" s="189" customFormat="1" ht="10.5" customHeight="1" x14ac:dyDescent="0.3">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7"/>
      <c r="N95" s="135" t="s">
        <v>341</v>
      </c>
      <c r="O95" s="38">
        <f>ElecMulti_PPM_4200kWh!K183</f>
        <v>231.08727248304805</v>
      </c>
      <c r="P95" s="38">
        <f>ElecMulti_PPM_4200kWh!L183</f>
        <v>222.53887479985914</v>
      </c>
      <c r="Q95" s="38">
        <f>ElecMulti_PPM_4200kWh!M183</f>
        <v>235.40981965465372</v>
      </c>
      <c r="R95" s="38">
        <f>ElecMulti_PPM_4200kWh!N183</f>
        <v>262.73828123377126</v>
      </c>
      <c r="S95" s="38">
        <f>ElecMulti_PPM_4200kWh!Q183</f>
        <v>305.29338052765604</v>
      </c>
      <c r="T95" s="38">
        <f>ElecMulti_PPM_4200kWh!R183</f>
        <v>273.36331230494829</v>
      </c>
      <c r="U95" s="38">
        <f>ElecMulti_PPM_4200kWh!S183</f>
        <v>251.00887731830213</v>
      </c>
      <c r="V95" s="38">
        <f>ElecMulti_PPM_4200kWh!T183</f>
        <v>209.87327464862173</v>
      </c>
      <c r="W95" s="38">
        <f>ElecMulti_PPM_4200kWh!U183</f>
        <v>250.74896464121289</v>
      </c>
      <c r="X95" s="38">
        <f>ElecMulti_PPM_4200kWh!V183</f>
        <v>348.2135735451489</v>
      </c>
      <c r="Z95" s="135" t="s">
        <v>341</v>
      </c>
      <c r="AA95" s="38">
        <f>Gas_PPM_12000kWh!K183</f>
        <v>200.74683223176862</v>
      </c>
      <c r="AB95" s="38">
        <f>Gas_PPM_12000kWh!L183</f>
        <v>199.05760849983216</v>
      </c>
      <c r="AC95" s="38">
        <f>Gas_PPM_12000kWh!M183</f>
        <v>215.77106184657609</v>
      </c>
      <c r="AD95" s="38">
        <f>Gas_PPM_12000kWh!N183</f>
        <v>243.35846990910571</v>
      </c>
      <c r="AE95" s="38">
        <f>Gas_PPM_12000kWh!Q183</f>
        <v>281.17733015023748</v>
      </c>
      <c r="AF95" s="38">
        <f>Gas_PPM_12000kWh!R183</f>
        <v>230.77888190073506</v>
      </c>
      <c r="AG95" s="38">
        <f>Gas_PPM_12000kWh!S183</f>
        <v>206.31785050021912</v>
      </c>
      <c r="AH95" s="38">
        <f>Gas_PPM_12000kWh!T183</f>
        <v>145.13269789847294</v>
      </c>
      <c r="AI95" s="38">
        <f>Gas_PPM_12000kWh!U183</f>
        <v>187.0662687882795</v>
      </c>
      <c r="AJ95" s="38">
        <f>Gas_PPM_12000kWh!V183</f>
        <v>276.51257875872903</v>
      </c>
      <c r="AK95" s="7"/>
      <c r="AL95" s="135" t="s">
        <v>341</v>
      </c>
      <c r="AM95" s="38">
        <f>IFERROR(C95+AA95,"-")</f>
        <v>370.78325949544615</v>
      </c>
      <c r="AN95" s="38">
        <f t="shared" ref="AN95" si="77">IFERROR(D95+AB95,"-")</f>
        <v>362.50352181693142</v>
      </c>
      <c r="AO95" s="38">
        <f t="shared" ref="AO95" si="78">IFERROR(E95+AC95,"-")</f>
        <v>388.92912261374386</v>
      </c>
      <c r="AP95" s="38">
        <f t="shared" ref="AP95" si="79">IFERROR(F95+AD95,"-")</f>
        <v>436.03275133232381</v>
      </c>
      <c r="AQ95" s="38">
        <f t="shared" ref="AQ95" si="80">IFERROR(G95+AE95,"-")</f>
        <v>505.96081857660658</v>
      </c>
      <c r="AR95" s="38">
        <f t="shared" ref="AR95" si="81">IFERROR(H95+AF95,"-")</f>
        <v>431.40559996257514</v>
      </c>
      <c r="AS95" s="38">
        <f t="shared" ref="AS95:AS106" si="82">IFERROR(I95+AG95,"-")</f>
        <v>390.52812729357402</v>
      </c>
      <c r="AT95" s="38">
        <f t="shared" ref="AT95:AT106" si="83">IFERROR(J95+AH95,"-")</f>
        <v>299.45796483978404</v>
      </c>
      <c r="AU95" s="38">
        <f t="shared" ref="AU95:AV106" si="84">IFERROR(K95+AI95,"-")</f>
        <v>371.25844544854601</v>
      </c>
      <c r="AV95" s="38">
        <f t="shared" si="84"/>
        <v>530.78807428700429</v>
      </c>
    </row>
    <row r="96" spans="2:48" s="189" customFormat="1" ht="10.5" customHeight="1" x14ac:dyDescent="0.3">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7"/>
      <c r="N96" s="135" t="s">
        <v>300</v>
      </c>
      <c r="O96" s="38">
        <f>ElecMulti_PPM_4200kWh!K184</f>
        <v>3.695838468799503</v>
      </c>
      <c r="P96" s="38">
        <f>ElecMulti_PPM_4200kWh!L184</f>
        <v>3.5853367720281919</v>
      </c>
      <c r="Q96" s="38">
        <f>ElecMulti_PPM_4200kWh!M184</f>
        <v>12.42910064094038</v>
      </c>
      <c r="R96" s="38">
        <f>ElecMulti_PPM_4200kWh!N184</f>
        <v>11.815456613688003</v>
      </c>
      <c r="S96" s="38">
        <f>ElecMulti_PPM_4200kWh!Q184</f>
        <v>15.875278204103214</v>
      </c>
      <c r="T96" s="38">
        <f>ElecMulti_PPM_4200kWh!R184</f>
        <v>15.252517859400495</v>
      </c>
      <c r="U96" s="38">
        <f>ElecMulti_PPM_4200kWh!S184</f>
        <v>18.162094323274683</v>
      </c>
      <c r="V96" s="38">
        <f>ElecMulti_PPM_4200kWh!T184</f>
        <v>18.515809469683656</v>
      </c>
      <c r="W96" s="38">
        <f>ElecMulti_PPM_4200kWh!U184</f>
        <v>14.155980140040841</v>
      </c>
      <c r="X96" s="38">
        <f>ElecMulti_PPM_4200kWh!V184</f>
        <v>14.309299644028929</v>
      </c>
      <c r="Z96" s="135" t="s">
        <v>300</v>
      </c>
      <c r="AA96" s="38"/>
      <c r="AB96" s="38"/>
      <c r="AC96" s="38"/>
      <c r="AD96" s="38"/>
      <c r="AE96" s="38"/>
      <c r="AF96" s="38"/>
      <c r="AG96" s="38"/>
      <c r="AH96" s="38"/>
      <c r="AI96" s="38"/>
      <c r="AJ96" s="38"/>
      <c r="AK96" s="7"/>
      <c r="AL96" s="135" t="s">
        <v>300</v>
      </c>
      <c r="AM96" s="38">
        <f t="shared" ref="AM96:AM106" si="85">IFERROR(C96+AA96,"-")</f>
        <v>3.4648843503671367</v>
      </c>
      <c r="AN96" s="38">
        <f t="shared" ref="AN96:AN106" si="86">IFERROR(D96+AB96,"-")</f>
        <v>3.3612879396840958</v>
      </c>
      <c r="AO96" s="38">
        <f t="shared" ref="AO96:AO106" si="87">IFERROR(E96+AC96,"-")</f>
        <v>11.652403061262774</v>
      </c>
      <c r="AP96" s="38">
        <f t="shared" ref="AP96:AP106" si="88">IFERROR(F96+AD96,"-")</f>
        <v>11.077105801368656</v>
      </c>
      <c r="AQ96" s="38">
        <f t="shared" ref="AQ96:AQ106" si="89">IFERROR(G96+AE96,"-")</f>
        <v>14.883230646022749</v>
      </c>
      <c r="AR96" s="38">
        <f t="shared" ref="AR96:AR106" si="90">IFERROR(H96+AF96,"-")</f>
        <v>14.819176551301227</v>
      </c>
      <c r="AS96" s="38">
        <f t="shared" si="82"/>
        <v>17.646102036866232</v>
      </c>
      <c r="AT96" s="38">
        <f t="shared" si="83"/>
        <v>18.715424771732444</v>
      </c>
      <c r="AU96" s="38">
        <f t="shared" si="84"/>
        <v>14.308593954183147</v>
      </c>
      <c r="AV96" s="38">
        <f t="shared" si="84"/>
        <v>14.67492004669276</v>
      </c>
    </row>
    <row r="97" spans="2:48" s="189" customFormat="1" ht="10.5" customHeight="1" x14ac:dyDescent="0.3">
      <c r="B97" s="135" t="s">
        <v>597</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7"/>
      <c r="N97" s="135" t="s">
        <v>597</v>
      </c>
      <c r="O97" s="38" t="str">
        <f>ElecMulti_PPM_4200kWh!K185</f>
        <v>-</v>
      </c>
      <c r="P97" s="38" t="str">
        <f>ElecMulti_PPM_4200kWh!L185</f>
        <v>-</v>
      </c>
      <c r="Q97" s="38" t="str">
        <f>ElecMulti_PPM_4200kWh!M185</f>
        <v>-</v>
      </c>
      <c r="R97" s="38" t="str">
        <f>ElecMulti_PPM_4200kWh!N185</f>
        <v>-</v>
      </c>
      <c r="S97" s="38" t="str">
        <f>ElecMulti_PPM_4200kWh!Q185</f>
        <v>-</v>
      </c>
      <c r="T97" s="38" t="str">
        <f>ElecMulti_PPM_4200kWh!R185</f>
        <v>-</v>
      </c>
      <c r="U97" s="38" t="str">
        <f>ElecMulti_PPM_4200kWh!S185</f>
        <v>-</v>
      </c>
      <c r="V97" s="38">
        <f>ElecMulti_PPM_4200kWh!T185</f>
        <v>0</v>
      </c>
      <c r="W97" s="38">
        <f>ElecMulti_PPM_4200kWh!U185</f>
        <v>0</v>
      </c>
      <c r="X97" s="38">
        <f>ElecMulti_PPM_4200kWh!V185</f>
        <v>0</v>
      </c>
      <c r="Z97" s="135" t="s">
        <v>597</v>
      </c>
      <c r="AA97" s="38" t="str">
        <f>Gas_PPM_12000kWh!K185</f>
        <v>-</v>
      </c>
      <c r="AB97" s="38" t="str">
        <f>Gas_PPM_12000kWh!L185</f>
        <v>-</v>
      </c>
      <c r="AC97" s="38" t="str">
        <f>Gas_PPM_12000kWh!M185</f>
        <v>-</v>
      </c>
      <c r="AD97" s="38" t="str">
        <f>Gas_PPM_12000kWh!N185</f>
        <v>-</v>
      </c>
      <c r="AE97" s="38" t="str">
        <f>Gas_PPM_12000kWh!Q185</f>
        <v>-</v>
      </c>
      <c r="AF97" s="38" t="str">
        <f>Gas_PPM_12000kWh!R185</f>
        <v>-</v>
      </c>
      <c r="AG97" s="38" t="str">
        <f>Gas_PPM_12000kWh!S185</f>
        <v>-</v>
      </c>
      <c r="AH97" s="38">
        <f>Gas_PPM_12000kWh!T185</f>
        <v>0</v>
      </c>
      <c r="AI97" s="38">
        <f>Gas_PPM_12000kWh!U185</f>
        <v>0</v>
      </c>
      <c r="AJ97" s="38">
        <f>Gas_PPM_12000kWh!V185</f>
        <v>0</v>
      </c>
      <c r="AK97" s="7"/>
      <c r="AL97" s="135" t="s">
        <v>597</v>
      </c>
      <c r="AM97" s="38" t="str">
        <f t="shared" si="85"/>
        <v>-</v>
      </c>
      <c r="AN97" s="38" t="str">
        <f t="shared" si="86"/>
        <v>-</v>
      </c>
      <c r="AO97" s="38" t="str">
        <f t="shared" si="87"/>
        <v>-</v>
      </c>
      <c r="AP97" s="38" t="str">
        <f t="shared" si="88"/>
        <v>-</v>
      </c>
      <c r="AQ97" s="38" t="str">
        <f t="shared" si="89"/>
        <v>-</v>
      </c>
      <c r="AR97" s="38" t="str">
        <f t="shared" si="90"/>
        <v>-</v>
      </c>
      <c r="AS97" s="38" t="str">
        <f t="shared" si="82"/>
        <v>-</v>
      </c>
      <c r="AT97" s="38">
        <f t="shared" si="83"/>
        <v>0</v>
      </c>
      <c r="AU97" s="38">
        <f t="shared" si="84"/>
        <v>0</v>
      </c>
      <c r="AV97" s="38">
        <f t="shared" si="84"/>
        <v>0</v>
      </c>
    </row>
    <row r="98" spans="2:48" s="189" customFormat="1" ht="10.5" customHeight="1" x14ac:dyDescent="0.3">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7"/>
      <c r="N98" s="135" t="s">
        <v>342</v>
      </c>
      <c r="O98" s="38">
        <f>ElecMulti_PPM_4200kWh!K186</f>
        <v>130.55258801843289</v>
      </c>
      <c r="P98" s="38">
        <f>ElecMulti_PPM_4200kWh!L186</f>
        <v>129.35238675068516</v>
      </c>
      <c r="Q98" s="38">
        <f>ElecMulti_PPM_4200kWh!M186</f>
        <v>157.8318837971301</v>
      </c>
      <c r="R98" s="38">
        <f>ElecMulti_PPM_4200kWh!N186</f>
        <v>154.98567213011947</v>
      </c>
      <c r="S98" s="38">
        <f>ElecMulti_PPM_4200kWh!Q186</f>
        <v>173.56318588672494</v>
      </c>
      <c r="T98" s="38">
        <f>ElecMulti_PPM_4200kWh!R186</f>
        <v>176.27169701252936</v>
      </c>
      <c r="U98" s="38">
        <f>ElecMulti_PPM_4200kWh!S186</f>
        <v>192.37787530232828</v>
      </c>
      <c r="V98" s="38">
        <f>ElecMulti_PPM_4200kWh!T186</f>
        <v>195.97839369940553</v>
      </c>
      <c r="W98" s="38">
        <f>ElecMulti_PPM_4200kWh!U186</f>
        <v>211.89987489542051</v>
      </c>
      <c r="X98" s="38">
        <f>ElecMulti_PPM_4200kWh!V186</f>
        <v>192.63374232708631</v>
      </c>
      <c r="Z98" s="135" t="s">
        <v>342</v>
      </c>
      <c r="AA98" s="38">
        <f>Gas_PPM_12000kWh!K186</f>
        <v>19.106297226763822</v>
      </c>
      <c r="AB98" s="38">
        <f>Gas_PPM_12000kWh!L186</f>
        <v>19.106297226763822</v>
      </c>
      <c r="AC98" s="38">
        <f>Gas_PPM_12000kWh!M186</f>
        <v>20.852393125569616</v>
      </c>
      <c r="AD98" s="38">
        <f>Gas_PPM_12000kWh!N186</f>
        <v>20.849370287873601</v>
      </c>
      <c r="AE98" s="38">
        <f>Gas_PPM_12000kWh!Q186</f>
        <v>21.50319340120604</v>
      </c>
      <c r="AF98" s="38">
        <f>Gas_PPM_12000kWh!R186</f>
        <v>21.819481548965165</v>
      </c>
      <c r="AG98" s="38">
        <f>Gas_PPM_12000kWh!S186</f>
        <v>25.256715910577434</v>
      </c>
      <c r="AH98" s="38">
        <f>Gas_PPM_12000kWh!T186</f>
        <v>24.167303215101221</v>
      </c>
      <c r="AI98" s="38">
        <f>Gas_PPM_12000kWh!U186</f>
        <v>23.962512789411697</v>
      </c>
      <c r="AJ98" s="38">
        <f>Gas_PPM_12000kWh!V186</f>
        <v>23.858648398084732</v>
      </c>
      <c r="AK98" s="7"/>
      <c r="AL98" s="135" t="s">
        <v>342</v>
      </c>
      <c r="AM98" s="38">
        <f t="shared" si="85"/>
        <v>116.97842314492706</v>
      </c>
      <c r="AN98" s="38">
        <f t="shared" si="86"/>
        <v>116.16718161364693</v>
      </c>
      <c r="AO98" s="38">
        <f t="shared" si="87"/>
        <v>139.17987234247994</v>
      </c>
      <c r="AP98" s="38">
        <f t="shared" si="88"/>
        <v>137.08019513839329</v>
      </c>
      <c r="AQ98" s="38">
        <f t="shared" si="89"/>
        <v>151.46022164065715</v>
      </c>
      <c r="AR98" s="38">
        <f t="shared" si="90"/>
        <v>153.72428763278873</v>
      </c>
      <c r="AS98" s="38">
        <f t="shared" si="82"/>
        <v>169.12642908351913</v>
      </c>
      <c r="AT98" s="38">
        <f t="shared" si="83"/>
        <v>170.54190650397089</v>
      </c>
      <c r="AU98" s="38">
        <f t="shared" si="84"/>
        <v>182.22520611936858</v>
      </c>
      <c r="AV98" s="38">
        <f t="shared" si="84"/>
        <v>167.94359340575835</v>
      </c>
    </row>
    <row r="99" spans="2:48" s="189" customFormat="1" ht="10.5" customHeight="1" x14ac:dyDescent="0.3">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7"/>
      <c r="N99" s="135" t="s">
        <v>343</v>
      </c>
      <c r="O99" s="38">
        <f>ElecMulti_PPM_4200kWh!K187</f>
        <v>140.67827761874798</v>
      </c>
      <c r="P99" s="38">
        <f>ElecMulti_PPM_4200kWh!L187</f>
        <v>141.88362767308908</v>
      </c>
      <c r="Q99" s="38">
        <f>ElecMulti_PPM_4200kWh!M187</f>
        <v>146.74643050364855</v>
      </c>
      <c r="R99" s="38">
        <f>ElecMulti_PPM_4200kWh!N187</f>
        <v>146.21321809921974</v>
      </c>
      <c r="S99" s="38">
        <f>ElecMulti_PPM_4200kWh!Q187</f>
        <v>154.98695474225545</v>
      </c>
      <c r="T99" s="38">
        <f>ElecMulti_PPM_4200kWh!R187</f>
        <v>155.91941768584419</v>
      </c>
      <c r="U99" s="38">
        <f>ElecMulti_PPM_4200kWh!S187</f>
        <v>156.82128408270361</v>
      </c>
      <c r="V99" s="38">
        <f>ElecMulti_PPM_4200kWh!T187</f>
        <v>160.05334295858538</v>
      </c>
      <c r="W99" s="38">
        <f>ElecMulti_PPM_4200kWh!U187</f>
        <v>171.05986563571534</v>
      </c>
      <c r="X99" s="38">
        <f>ElecMulti_PPM_4200kWh!V187</f>
        <v>170.07802785187067</v>
      </c>
      <c r="Z99" s="135" t="s">
        <v>343</v>
      </c>
      <c r="AA99" s="38">
        <f>Gas_PPM_12000kWh!K187</f>
        <v>122.43954491549439</v>
      </c>
      <c r="AB99" s="38">
        <f>Gas_PPM_12000kWh!L187</f>
        <v>122.46354491524748</v>
      </c>
      <c r="AC99" s="38">
        <f>Gas_PPM_12000kWh!M187</f>
        <v>126.26991866834115</v>
      </c>
      <c r="AD99" s="38">
        <f>Gas_PPM_12000kWh!N187</f>
        <v>126.34191866760045</v>
      </c>
      <c r="AE99" s="38">
        <f>Gas_PPM_12000kWh!Q187</f>
        <v>131.74472031618731</v>
      </c>
      <c r="AF99" s="38">
        <f>Gas_PPM_12000kWh!R187</f>
        <v>131.30072032075481</v>
      </c>
      <c r="AG99" s="38">
        <f>Gas_PPM_12000kWh!S187</f>
        <v>132.24553140529321</v>
      </c>
      <c r="AH99" s="38">
        <f>Gas_PPM_12000kWh!T187</f>
        <v>129.58153143269809</v>
      </c>
      <c r="AI99" s="38">
        <f>Gas_PPM_12000kWh!U187</f>
        <v>123.6783856835283</v>
      </c>
      <c r="AJ99" s="38">
        <f>Gas_PPM_12000kWh!V187</f>
        <v>123.24638568797238</v>
      </c>
      <c r="AK99" s="7"/>
      <c r="AL99" s="135" t="s">
        <v>343</v>
      </c>
      <c r="AM99" s="38">
        <f t="shared" si="85"/>
        <v>257.38581050543837</v>
      </c>
      <c r="AN99" s="38">
        <f t="shared" si="86"/>
        <v>258.30073581460857</v>
      </c>
      <c r="AO99" s="38">
        <f t="shared" si="87"/>
        <v>257.94828934158437</v>
      </c>
      <c r="AP99" s="38">
        <f t="shared" si="88"/>
        <v>257.62617324577218</v>
      </c>
      <c r="AQ99" s="38">
        <f t="shared" si="89"/>
        <v>270.2611118078288</v>
      </c>
      <c r="AR99" s="38">
        <f t="shared" si="90"/>
        <v>271.53855421844878</v>
      </c>
      <c r="AS99" s="38">
        <f t="shared" si="82"/>
        <v>272.76546182027027</v>
      </c>
      <c r="AT99" s="38">
        <f t="shared" si="83"/>
        <v>273.5862438980372</v>
      </c>
      <c r="AU99" s="38">
        <f t="shared" si="84"/>
        <v>276.83382854593623</v>
      </c>
      <c r="AV99" s="38">
        <f t="shared" si="84"/>
        <v>276.51682825555167</v>
      </c>
    </row>
    <row r="100" spans="2:48" s="189" customFormat="1" ht="10.5" customHeight="1" x14ac:dyDescent="0.3">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7"/>
      <c r="N100" s="135" t="s">
        <v>344</v>
      </c>
      <c r="O100" s="38">
        <f>ElecMulti_PPM_4200kWh!K188</f>
        <v>78.263999999999996</v>
      </c>
      <c r="P100" s="38">
        <f>ElecMulti_PPM_4200kWh!L188</f>
        <v>79.259530332681024</v>
      </c>
      <c r="Q100" s="38">
        <f>ElecMulti_PPM_4200kWh!M188</f>
        <v>80.408219178082177</v>
      </c>
      <c r="R100" s="38">
        <f>ElecMulti_PPM_4200kWh!N188</f>
        <v>81.097432485322898</v>
      </c>
      <c r="S100" s="38">
        <f>ElecMulti_PPM_4200kWh!Q188</f>
        <v>82.016383561643821</v>
      </c>
      <c r="T100" s="38">
        <f>ElecMulti_PPM_4200kWh!R188</f>
        <v>82.629017612524436</v>
      </c>
      <c r="U100" s="38">
        <f>ElecMulti_PPM_4200kWh!S188</f>
        <v>83.088493150684926</v>
      </c>
      <c r="V100" s="38">
        <f>ElecMulti_PPM_4200kWh!T188</f>
        <v>83.318230919765156</v>
      </c>
      <c r="W100" s="38">
        <f>ElecMulti_PPM_4200kWh!U188</f>
        <v>83.777706457925646</v>
      </c>
      <c r="X100" s="38">
        <f>ElecMulti_PPM_4200kWh!V188</f>
        <v>85.309291585127184</v>
      </c>
      <c r="Z100" s="135" t="s">
        <v>344</v>
      </c>
      <c r="AA100" s="38">
        <f>Gas_PPM_12000kWh!K188</f>
        <v>89.202099999999987</v>
      </c>
      <c r="AB100" s="38">
        <f>Gas_PPM_12000kWh!L188</f>
        <v>90.336764677103716</v>
      </c>
      <c r="AC100" s="38">
        <f>Gas_PPM_12000kWh!M188</f>
        <v>91.64599315068493</v>
      </c>
      <c r="AD100" s="38">
        <f>Gas_PPM_12000kWh!N188</f>
        <v>92.431530234833659</v>
      </c>
      <c r="AE100" s="38">
        <f>Gas_PPM_12000kWh!Q188</f>
        <v>93.478913013698644</v>
      </c>
      <c r="AF100" s="38">
        <f>Gas_PPM_12000kWh!R188</f>
        <v>94.177168199608587</v>
      </c>
      <c r="AG100" s="38">
        <f>Gas_PPM_12000kWh!S188</f>
        <v>94.700859589041102</v>
      </c>
      <c r="AH100" s="38">
        <f>Gas_PPM_12000kWh!T188</f>
        <v>94.96270528375733</v>
      </c>
      <c r="AI100" s="38">
        <f>Gas_PPM_12000kWh!U188</f>
        <v>95.486396673189816</v>
      </c>
      <c r="AJ100" s="38">
        <f>Gas_PPM_12000kWh!V188</f>
        <v>97.232034637964787</v>
      </c>
      <c r="AK100" s="7"/>
      <c r="AL100" s="135" t="s">
        <v>344</v>
      </c>
      <c r="AM100" s="38">
        <f t="shared" si="85"/>
        <v>167.46609999999998</v>
      </c>
      <c r="AN100" s="38">
        <f t="shared" si="86"/>
        <v>169.59629500978474</v>
      </c>
      <c r="AO100" s="38">
        <f t="shared" si="87"/>
        <v>172.05421232876711</v>
      </c>
      <c r="AP100" s="38">
        <f t="shared" si="88"/>
        <v>173.52896272015656</v>
      </c>
      <c r="AQ100" s="38">
        <f t="shared" si="89"/>
        <v>175.49529657534248</v>
      </c>
      <c r="AR100" s="38">
        <f t="shared" si="90"/>
        <v>176.80618581213304</v>
      </c>
      <c r="AS100" s="38">
        <f t="shared" si="82"/>
        <v>177.78935273972604</v>
      </c>
      <c r="AT100" s="38">
        <f t="shared" si="83"/>
        <v>178.28093620352249</v>
      </c>
      <c r="AU100" s="38">
        <f t="shared" si="84"/>
        <v>179.26410313111546</v>
      </c>
      <c r="AV100" s="38">
        <f t="shared" si="84"/>
        <v>182.54132622309197</v>
      </c>
    </row>
    <row r="101" spans="2:48" s="189" customFormat="1" ht="10.5" customHeight="1" x14ac:dyDescent="0.3">
      <c r="B101" s="135"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7"/>
      <c r="N101" s="135" t="s">
        <v>43</v>
      </c>
      <c r="O101" s="38">
        <f>ElecMulti_PPM_4200kWh!K189</f>
        <v>0</v>
      </c>
      <c r="P101" s="38">
        <f>ElecMulti_PPM_4200kWh!L189</f>
        <v>-0.18995111249132623</v>
      </c>
      <c r="Q101" s="38">
        <f>ElecMulti_PPM_4200kWh!M189</f>
        <v>2.3898870370752552</v>
      </c>
      <c r="R101" s="38">
        <f>ElecMulti_PPM_4200kWh!N189</f>
        <v>2.4654814606041811</v>
      </c>
      <c r="S101" s="38">
        <f>ElecMulti_PPM_4200kWh!Q189</f>
        <v>4.8850955964817686</v>
      </c>
      <c r="T101" s="38">
        <f>ElecMulti_PPM_4200kWh!R189</f>
        <v>4.7480163427765101</v>
      </c>
      <c r="U101" s="38">
        <f>ElecMulti_PPM_4200kWh!S189</f>
        <v>7.0936419973386942</v>
      </c>
      <c r="V101" s="38">
        <f>ElecMulti_PPM_4200kWh!T189</f>
        <v>6.2155900817178926</v>
      </c>
      <c r="W101" s="38">
        <f>ElecMulti_PPM_4200kWh!U189</f>
        <v>5.8459595331056082</v>
      </c>
      <c r="X101" s="38">
        <f>ElecMulti_PPM_4200kWh!V189</f>
        <v>6.2696858243973574</v>
      </c>
      <c r="Z101" s="135" t="s">
        <v>43</v>
      </c>
      <c r="AA101" s="38">
        <f>Gas_PPM_12000kWh!K189</f>
        <v>0</v>
      </c>
      <c r="AB101" s="38">
        <f>Gas_PPM_12000kWh!L189</f>
        <v>-0.14839729644435984</v>
      </c>
      <c r="AC101" s="38">
        <f>Gas_PPM_12000kWh!M189</f>
        <v>1.899695256253338</v>
      </c>
      <c r="AD101" s="38">
        <f>Gas_PPM_12000kWh!N189</f>
        <v>1.9653659209909347</v>
      </c>
      <c r="AE101" s="38">
        <f>Gas_PPM_12000kWh!Q189</f>
        <v>3.9407096937509896</v>
      </c>
      <c r="AF101" s="38">
        <f>Gas_PPM_12000kWh!R189</f>
        <v>3.6877871322225366</v>
      </c>
      <c r="AG101" s="38">
        <f>Gas_PPM_12000kWh!S189</f>
        <v>5.3969094444864529</v>
      </c>
      <c r="AH101" s="38">
        <f>Gas_PPM_12000kWh!T189</f>
        <v>4.6837637900821667</v>
      </c>
      <c r="AI101" s="38">
        <f>Gas_PPM_12000kWh!U189</f>
        <v>4.4188952689582788</v>
      </c>
      <c r="AJ101" s="38">
        <f>Gas_PPM_12000kWh!V189</f>
        <v>-1.4350963821646192</v>
      </c>
      <c r="AK101" s="7"/>
      <c r="AL101" s="135" t="s">
        <v>43</v>
      </c>
      <c r="AM101" s="38">
        <f t="shared" si="85"/>
        <v>0</v>
      </c>
      <c r="AN101" s="38">
        <f t="shared" si="86"/>
        <v>-0.33834840893568607</v>
      </c>
      <c r="AO101" s="38">
        <f t="shared" si="87"/>
        <v>4.2895822933285928</v>
      </c>
      <c r="AP101" s="38">
        <f t="shared" si="88"/>
        <v>4.4308473815951155</v>
      </c>
      <c r="AQ101" s="38">
        <f t="shared" si="89"/>
        <v>8.8258052902327577</v>
      </c>
      <c r="AR101" s="38">
        <f t="shared" si="90"/>
        <v>8.4358034749990463</v>
      </c>
      <c r="AS101" s="38">
        <f t="shared" si="82"/>
        <v>12.490551441825147</v>
      </c>
      <c r="AT101" s="38">
        <f t="shared" si="83"/>
        <v>10.899353871800059</v>
      </c>
      <c r="AU101" s="38">
        <f t="shared" si="84"/>
        <v>10.264854802063887</v>
      </c>
      <c r="AV101" s="38">
        <f t="shared" si="84"/>
        <v>4.8345894422327387</v>
      </c>
    </row>
    <row r="102" spans="2:48" s="189" customFormat="1" ht="10.5" customHeight="1" x14ac:dyDescent="0.3">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7"/>
      <c r="N102" s="135" t="s">
        <v>389</v>
      </c>
      <c r="O102" s="38">
        <f>ElecMulti_PPM_4200kWh!K190</f>
        <v>24.407199999999992</v>
      </c>
      <c r="P102" s="38">
        <f>ElecMulti_PPM_4200kWh!L190</f>
        <v>24.717663405088064</v>
      </c>
      <c r="Q102" s="38">
        <f>ElecMulti_PPM_4200kWh!M190</f>
        <v>25.075890410958895</v>
      </c>
      <c r="R102" s="38">
        <f>ElecMulti_PPM_4200kWh!N190</f>
        <v>25.290826614481411</v>
      </c>
      <c r="S102" s="38">
        <f>ElecMulti_PPM_4200kWh!Q190</f>
        <v>25.577408219178089</v>
      </c>
      <c r="T102" s="38">
        <f>ElecMulti_PPM_4200kWh!R190</f>
        <v>25.76846262230919</v>
      </c>
      <c r="U102" s="38">
        <f>ElecMulti_PPM_4200kWh!S190</f>
        <v>25.911753424657544</v>
      </c>
      <c r="V102" s="38">
        <f>ElecMulti_PPM_4200kWh!T190</f>
        <v>25.983398825831703</v>
      </c>
      <c r="W102" s="38">
        <f>ElecMulti_PPM_4200kWh!U190</f>
        <v>26.126689628180035</v>
      </c>
      <c r="X102" s="38">
        <f>ElecMulti_PPM_4200kWh!V190</f>
        <v>26.60432563600784</v>
      </c>
      <c r="Z102" s="135" t="s">
        <v>389</v>
      </c>
      <c r="AA102" s="38">
        <f>Gas_PPM_12000kWh!K190</f>
        <v>39.661700000000003</v>
      </c>
      <c r="AB102" s="38">
        <f>Gas_PPM_12000kWh!L190</f>
        <v>40.166203033268111</v>
      </c>
      <c r="AC102" s="38">
        <f>Gas_PPM_12000kWh!M190</f>
        <v>40.748321917808212</v>
      </c>
      <c r="AD102" s="38">
        <f>Gas_PPM_12000kWh!N190</f>
        <v>41.097593248532299</v>
      </c>
      <c r="AE102" s="38">
        <f>Gas_PPM_12000kWh!Q190</f>
        <v>41.563288356164385</v>
      </c>
      <c r="AF102" s="38">
        <f>Gas_PPM_12000kWh!R190</f>
        <v>41.873751761252443</v>
      </c>
      <c r="AG102" s="38">
        <f>Gas_PPM_12000kWh!S190</f>
        <v>42.106599315068493</v>
      </c>
      <c r="AH102" s="38">
        <f>Gas_PPM_12000kWh!T190</f>
        <v>42.223023091976522</v>
      </c>
      <c r="AI102" s="38">
        <f>Gas_PPM_12000kWh!U190</f>
        <v>42.455870645792565</v>
      </c>
      <c r="AJ102" s="38">
        <f>Gas_PPM_12000kWh!V190</f>
        <v>43.232029158512731</v>
      </c>
      <c r="AK102" s="7"/>
      <c r="AL102" s="135" t="s">
        <v>389</v>
      </c>
      <c r="AM102" s="38">
        <f t="shared" si="85"/>
        <v>64.068899999999999</v>
      </c>
      <c r="AN102" s="38">
        <f t="shared" si="86"/>
        <v>64.883866438356179</v>
      </c>
      <c r="AO102" s="38">
        <f t="shared" si="87"/>
        <v>65.824212328767103</v>
      </c>
      <c r="AP102" s="38">
        <f t="shared" si="88"/>
        <v>66.388419863013709</v>
      </c>
      <c r="AQ102" s="38">
        <f t="shared" si="89"/>
        <v>67.140696575342474</v>
      </c>
      <c r="AR102" s="38">
        <f t="shared" si="90"/>
        <v>67.642214383561637</v>
      </c>
      <c r="AS102" s="38">
        <f t="shared" si="82"/>
        <v>68.018352739726041</v>
      </c>
      <c r="AT102" s="38">
        <f t="shared" si="83"/>
        <v>68.206421917808228</v>
      </c>
      <c r="AU102" s="38">
        <f t="shared" si="84"/>
        <v>68.582560273972604</v>
      </c>
      <c r="AV102" s="38">
        <f t="shared" si="84"/>
        <v>69.836354794520574</v>
      </c>
    </row>
    <row r="103" spans="2:48" s="189" customFormat="1" ht="10.5" customHeight="1" x14ac:dyDescent="0.3">
      <c r="B103" s="135"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7"/>
      <c r="N103" s="135" t="s">
        <v>404</v>
      </c>
      <c r="O103" s="38">
        <f>ElecMulti_PPM_4200kWh!K191</f>
        <v>0</v>
      </c>
      <c r="P103" s="38">
        <f>ElecMulti_PPM_4200kWh!L191</f>
        <v>0</v>
      </c>
      <c r="Q103" s="38">
        <f>ElecMulti_PPM_4200kWh!M191</f>
        <v>0</v>
      </c>
      <c r="R103" s="38">
        <f>ElecMulti_PPM_4200kWh!N191</f>
        <v>0</v>
      </c>
      <c r="S103" s="38">
        <f>ElecMulti_PPM_4200kWh!Q191</f>
        <v>0</v>
      </c>
      <c r="T103" s="38">
        <f>ElecMulti_PPM_4200kWh!R191</f>
        <v>0</v>
      </c>
      <c r="U103" s="38">
        <f>ElecMulti_PPM_4200kWh!S191</f>
        <v>0</v>
      </c>
      <c r="V103" s="38">
        <f>ElecMulti_PPM_4200kWh!T191</f>
        <v>0</v>
      </c>
      <c r="W103" s="38">
        <f>ElecMulti_PPM_4200kWh!U191</f>
        <v>0</v>
      </c>
      <c r="X103" s="38">
        <f>ElecMulti_PPM_4200kWh!V191</f>
        <v>0</v>
      </c>
      <c r="Z103" s="135" t="s">
        <v>404</v>
      </c>
      <c r="AA103" s="38">
        <f>Gas_PPM_12000kWh!K191</f>
        <v>0</v>
      </c>
      <c r="AB103" s="38">
        <f>Gas_PPM_12000kWh!L191</f>
        <v>0</v>
      </c>
      <c r="AC103" s="38">
        <f>Gas_PPM_12000kWh!M191</f>
        <v>0</v>
      </c>
      <c r="AD103" s="38">
        <f>Gas_PPM_12000kWh!N191</f>
        <v>0</v>
      </c>
      <c r="AE103" s="38">
        <f>Gas_PPM_12000kWh!Q191</f>
        <v>0</v>
      </c>
      <c r="AF103" s="38">
        <f>Gas_PPM_12000kWh!R191</f>
        <v>0</v>
      </c>
      <c r="AG103" s="38">
        <f>Gas_PPM_12000kWh!S191</f>
        <v>0</v>
      </c>
      <c r="AH103" s="38">
        <f>Gas_PPM_12000kWh!T191</f>
        <v>0</v>
      </c>
      <c r="AI103" s="38">
        <f>Gas_PPM_12000kWh!U191</f>
        <v>0</v>
      </c>
      <c r="AJ103" s="38">
        <f>Gas_PPM_12000kWh!V191</f>
        <v>0</v>
      </c>
      <c r="AK103" s="7"/>
      <c r="AL103" s="135" t="s">
        <v>404</v>
      </c>
      <c r="AM103" s="38">
        <f t="shared" si="85"/>
        <v>0</v>
      </c>
      <c r="AN103" s="38">
        <f t="shared" si="86"/>
        <v>0</v>
      </c>
      <c r="AO103" s="38">
        <f t="shared" si="87"/>
        <v>0</v>
      </c>
      <c r="AP103" s="38">
        <f t="shared" si="88"/>
        <v>0</v>
      </c>
      <c r="AQ103" s="38">
        <f t="shared" si="89"/>
        <v>0</v>
      </c>
      <c r="AR103" s="38">
        <f t="shared" si="90"/>
        <v>0</v>
      </c>
      <c r="AS103" s="38">
        <f t="shared" si="82"/>
        <v>0</v>
      </c>
      <c r="AT103" s="38">
        <f t="shared" si="83"/>
        <v>0</v>
      </c>
      <c r="AU103" s="38">
        <f t="shared" si="84"/>
        <v>0</v>
      </c>
      <c r="AV103" s="38">
        <f t="shared" si="84"/>
        <v>0</v>
      </c>
    </row>
    <row r="104" spans="2:48" s="189" customFormat="1" ht="10.5" customHeight="1" x14ac:dyDescent="0.3">
      <c r="B104" s="135"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7"/>
      <c r="N104" s="135" t="s">
        <v>388</v>
      </c>
      <c r="O104" s="38">
        <f>ElecMulti_PPM_4200kWh!K192</f>
        <v>11.789014500176306</v>
      </c>
      <c r="P104" s="38">
        <f>ElecMulti_PPM_4200kWh!L192</f>
        <v>11.643024172250351</v>
      </c>
      <c r="Q104" s="38">
        <f>ElecMulti_PPM_4200kWh!M192</f>
        <v>12.788520566317166</v>
      </c>
      <c r="R104" s="38">
        <f>ElecMulti_PPM_4200kWh!N192</f>
        <v>13.259456147765428</v>
      </c>
      <c r="S104" s="38">
        <f>ElecMulti_PPM_4200kWh!Q192</f>
        <v>14.76224479674242</v>
      </c>
      <c r="T104" s="38">
        <f>ElecMulti_PPM_4200kWh!R192</f>
        <v>14.21519088581636</v>
      </c>
      <c r="U104" s="38">
        <f>ElecMulti_PPM_4200kWh!S192</f>
        <v>14.225099131599046</v>
      </c>
      <c r="V104" s="38">
        <f>ElecMulti_PPM_4200kWh!T192</f>
        <v>13.556399970410739</v>
      </c>
      <c r="W104" s="38">
        <f>ElecMulti_PPM_4200kWh!U192</f>
        <v>14.789696112763247</v>
      </c>
      <c r="X104" s="38">
        <f>ElecMulti_PPM_4200kWh!V192</f>
        <v>16.335318786139904</v>
      </c>
      <c r="Z104" s="135" t="s">
        <v>388</v>
      </c>
      <c r="AA104" s="38">
        <f>Gas_PPM_12000kWh!K192</f>
        <v>9.1253585956761523</v>
      </c>
      <c r="AB104" s="38">
        <f>Gas_PPM_12000kWh!L192</f>
        <v>9.1219797838081735</v>
      </c>
      <c r="AC104" s="38">
        <f>Gas_PPM_12000kWh!M192</f>
        <v>9.6295252526386381</v>
      </c>
      <c r="AD104" s="38">
        <f>Gas_PPM_12000kWh!N192</f>
        <v>10.188425000472765</v>
      </c>
      <c r="AE104" s="38">
        <f>Gas_PPM_12000kWh!Q192</f>
        <v>11.105769144708351</v>
      </c>
      <c r="AF104" s="38">
        <f>Gas_PPM_12000kWh!R192</f>
        <v>10.141816733445014</v>
      </c>
      <c r="AG104" s="38">
        <f>Gas_PPM_12000kWh!S192</f>
        <v>9.8006818606776367</v>
      </c>
      <c r="AH104" s="38">
        <f>Gas_PPM_12000kWh!T192</f>
        <v>8.5364658466237238</v>
      </c>
      <c r="AI104" s="38">
        <f>Gas_PPM_12000kWh!U192</f>
        <v>9.2398594125185358</v>
      </c>
      <c r="AJ104" s="38">
        <f>Gas_PPM_12000kWh!V192</f>
        <v>10.897338966458234</v>
      </c>
      <c r="AK104" s="7"/>
      <c r="AL104" s="135" t="s">
        <v>388</v>
      </c>
      <c r="AM104" s="38">
        <f t="shared" si="85"/>
        <v>18.98349440734599</v>
      </c>
      <c r="AN104" s="38">
        <f t="shared" si="86"/>
        <v>18.87362289505991</v>
      </c>
      <c r="AO104" s="38">
        <f t="shared" si="87"/>
        <v>20.140351183394795</v>
      </c>
      <c r="AP104" s="38">
        <f t="shared" si="88"/>
        <v>21.03683317378745</v>
      </c>
      <c r="AQ104" s="38">
        <f t="shared" si="89"/>
        <v>23.125918443777852</v>
      </c>
      <c r="AR104" s="38">
        <f t="shared" si="90"/>
        <v>21.776833449189517</v>
      </c>
      <c r="AS104" s="38">
        <f t="shared" si="82"/>
        <v>21.466801256747857</v>
      </c>
      <c r="AT104" s="38">
        <f t="shared" si="83"/>
        <v>19.749322064864899</v>
      </c>
      <c r="AU104" s="38">
        <f t="shared" si="84"/>
        <v>21.357821687185805</v>
      </c>
      <c r="AV104" s="38">
        <f t="shared" si="84"/>
        <v>24.154523975257582</v>
      </c>
    </row>
    <row r="105" spans="2:48" s="189" customFormat="1" ht="10.5" customHeight="1" x14ac:dyDescent="0.3">
      <c r="B105" s="183"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7"/>
      <c r="N105" s="183" t="s">
        <v>402</v>
      </c>
      <c r="O105" s="38">
        <f>ElecMulti_PPM_4200kWh!K193</f>
        <v>7.0246919691209575</v>
      </c>
      <c r="P105" s="38">
        <f>ElecMulti_PPM_4200kWh!L193</f>
        <v>6.8945474122233934</v>
      </c>
      <c r="Q105" s="38">
        <f>ElecMulti_PPM_4200kWh!M193</f>
        <v>7.7060461569359928</v>
      </c>
      <c r="R105" s="38">
        <f>ElecMulti_PPM_4200kWh!N193</f>
        <v>8.0767458144861042</v>
      </c>
      <c r="S105" s="38">
        <f>ElecMulti_PPM_4200kWh!Q193</f>
        <v>9.1063063532194342</v>
      </c>
      <c r="T105" s="38">
        <f>ElecMulti_PPM_4200kWh!R193</f>
        <v>8.6711061105487008</v>
      </c>
      <c r="U105" s="38">
        <f>ElecMulti_PPM_4200kWh!S193</f>
        <v>8.6655369670840816</v>
      </c>
      <c r="V105" s="38">
        <f>ElecMulti_PPM_4200kWh!T193</f>
        <v>8.1029311101876029</v>
      </c>
      <c r="W105" s="38">
        <f>ElecMulti_PPM_4200kWh!U193</f>
        <v>8.8921362622940272</v>
      </c>
      <c r="X105" s="38">
        <f>ElecMulti_PPM_4200kWh!V193</f>
        <v>10.097535150011135</v>
      </c>
      <c r="Z105" s="183" t="s">
        <v>402</v>
      </c>
      <c r="AA105" s="38">
        <f>Gas_PPM_12000kWh!K193</f>
        <v>5.2391689394016678</v>
      </c>
      <c r="AB105" s="38">
        <f>Gas_PPM_12000kWh!L193</f>
        <v>5.2362139151881379</v>
      </c>
      <c r="AC105" s="38">
        <f>Gas_PPM_12000kWh!M193</f>
        <v>5.5715884886356779</v>
      </c>
      <c r="AD105" s="38">
        <f>Gas_PPM_12000kWh!N193</f>
        <v>6.0012105381250853</v>
      </c>
      <c r="AE105" s="38">
        <f>Gas_PPM_12000kWh!Q193</f>
        <v>6.6289939122467301</v>
      </c>
      <c r="AF105" s="38">
        <f>Gas_PPM_12000kWh!R193</f>
        <v>5.8926933886112653</v>
      </c>
      <c r="AG105" s="38">
        <f>Gas_PPM_12000kWh!S193</f>
        <v>5.6159891669344466</v>
      </c>
      <c r="AH105" s="38">
        <f>Gas_PPM_12000kWh!T193</f>
        <v>4.6808149475639684</v>
      </c>
      <c r="AI105" s="38">
        <f>Gas_PPM_12000kWh!U193</f>
        <v>5.3092629541876999</v>
      </c>
      <c r="AJ105" s="38">
        <f>Gas_PPM_12000kWh!V193</f>
        <v>6.5928061885237801</v>
      </c>
      <c r="AK105" s="7"/>
      <c r="AL105" s="183" t="s">
        <v>402</v>
      </c>
      <c r="AM105" s="38">
        <f t="shared" si="85"/>
        <v>10.859889443929383</v>
      </c>
      <c r="AN105" s="38">
        <f t="shared" si="86"/>
        <v>10.761829383165587</v>
      </c>
      <c r="AO105" s="38">
        <f t="shared" si="87"/>
        <v>11.743103299817685</v>
      </c>
      <c r="AP105" s="38">
        <f t="shared" si="88"/>
        <v>12.438629264727162</v>
      </c>
      <c r="AQ105" s="38">
        <f t="shared" si="89"/>
        <v>13.863445592618202</v>
      </c>
      <c r="AR105" s="38">
        <f t="shared" si="90"/>
        <v>12.805166492643533</v>
      </c>
      <c r="AS105" s="38">
        <f t="shared" si="82"/>
        <v>12.548299156623244</v>
      </c>
      <c r="AT105" s="38">
        <f t="shared" si="83"/>
        <v>11.212829325069965</v>
      </c>
      <c r="AU105" s="38">
        <f t="shared" si="84"/>
        <v>12.40475687208203</v>
      </c>
      <c r="AV105" s="38">
        <f t="shared" si="84"/>
        <v>14.564477088417705</v>
      </c>
    </row>
    <row r="106" spans="2:48" s="189" customFormat="1" ht="10.5" customHeight="1" x14ac:dyDescent="0.3">
      <c r="B106" s="135"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7"/>
      <c r="N106" s="135" t="s">
        <v>373</v>
      </c>
      <c r="O106" s="38">
        <f>ElecMulti_PPM_4200kWh!K194</f>
        <v>627.49888305832553</v>
      </c>
      <c r="P106" s="38">
        <f>ElecMulti_PPM_4200kWh!L194</f>
        <v>619.68504020541309</v>
      </c>
      <c r="Q106" s="38">
        <f>ElecMulti_PPM_4200kWh!M194</f>
        <v>680.78579794574216</v>
      </c>
      <c r="R106" s="38">
        <f>ElecMulti_PPM_4200kWh!N194</f>
        <v>705.94257059945846</v>
      </c>
      <c r="S106" s="38">
        <f>ElecMulti_PPM_4200kWh!Q194</f>
        <v>786.06623788800505</v>
      </c>
      <c r="T106" s="38">
        <f>ElecMulti_PPM_4200kWh!R194</f>
        <v>756.83873843669755</v>
      </c>
      <c r="U106" s="38">
        <f>ElecMulti_PPM_4200kWh!S194</f>
        <v>757.35465569797304</v>
      </c>
      <c r="V106" s="38">
        <f>ElecMulti_PPM_4200kWh!T194</f>
        <v>721.59737168420929</v>
      </c>
      <c r="W106" s="38">
        <f>ElecMulti_PPM_4200kWh!U194</f>
        <v>787.29687330665831</v>
      </c>
      <c r="X106" s="38">
        <f>ElecMulti_PPM_4200kWh!V194</f>
        <v>869.8508003498182</v>
      </c>
      <c r="Z106" s="135" t="s">
        <v>373</v>
      </c>
      <c r="AA106" s="38">
        <f>Gas_PPM_12000kWh!K194</f>
        <v>485.52100190910471</v>
      </c>
      <c r="AB106" s="38">
        <f>Gas_PPM_12000kWh!L194</f>
        <v>485.34021475476726</v>
      </c>
      <c r="AC106" s="38">
        <f>Gas_PPM_12000kWh!M194</f>
        <v>512.38849770650756</v>
      </c>
      <c r="AD106" s="38">
        <f>Gas_PPM_12000kWh!N194</f>
        <v>542.23388380753465</v>
      </c>
      <c r="AE106" s="38">
        <f>Gas_PPM_12000kWh!Q194</f>
        <v>591.1429179882</v>
      </c>
      <c r="AF106" s="38">
        <f>Gas_PPM_12000kWh!R194</f>
        <v>539.6723009855948</v>
      </c>
      <c r="AG106" s="38">
        <f>Gas_PPM_12000kWh!S194</f>
        <v>521.44113719229779</v>
      </c>
      <c r="AH106" s="38">
        <f>Gas_PPM_12000kWh!T194</f>
        <v>453.96830550627595</v>
      </c>
      <c r="AI106" s="38">
        <f>Gas_PPM_12000kWh!U194</f>
        <v>491.61745221586636</v>
      </c>
      <c r="AJ106" s="38">
        <f>Gas_PPM_12000kWh!V194</f>
        <v>580.13672541408118</v>
      </c>
      <c r="AK106" s="7"/>
      <c r="AL106" s="135" t="s">
        <v>373</v>
      </c>
      <c r="AM106" s="38">
        <f t="shared" si="85"/>
        <v>1009.9907613474541</v>
      </c>
      <c r="AN106" s="38">
        <f t="shared" si="86"/>
        <v>1004.1099925023018</v>
      </c>
      <c r="AO106" s="38">
        <f t="shared" si="87"/>
        <v>1071.761148793146</v>
      </c>
      <c r="AP106" s="38">
        <f t="shared" si="88"/>
        <v>1119.639917921138</v>
      </c>
      <c r="AQ106" s="38">
        <f t="shared" si="89"/>
        <v>1231.016545148429</v>
      </c>
      <c r="AR106" s="38">
        <f t="shared" si="90"/>
        <v>1158.9538219776405</v>
      </c>
      <c r="AS106" s="38">
        <f t="shared" si="82"/>
        <v>1142.379477568878</v>
      </c>
      <c r="AT106" s="38">
        <f t="shared" si="83"/>
        <v>1050.6504033965903</v>
      </c>
      <c r="AU106" s="38">
        <f t="shared" si="84"/>
        <v>1136.5001708344539</v>
      </c>
      <c r="AV106" s="38">
        <f t="shared" si="84"/>
        <v>1285.854687518528</v>
      </c>
    </row>
    <row r="107" spans="2:48" s="421" customFormat="1" ht="10.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Z107" s="1"/>
      <c r="AA107" s="1"/>
      <c r="AB107" s="1"/>
      <c r="AC107" s="1"/>
      <c r="AD107" s="1"/>
      <c r="AE107" s="1"/>
      <c r="AF107" s="1"/>
      <c r="AG107" s="1"/>
      <c r="AH107" s="1"/>
      <c r="AI107" s="1"/>
      <c r="AJ107" s="1"/>
      <c r="AK107" s="1"/>
      <c r="AL107" s="135" t="s">
        <v>633</v>
      </c>
      <c r="AM107" s="38">
        <f>AM106*1.05</f>
        <v>1060.4902994148267</v>
      </c>
      <c r="AN107" s="38">
        <f t="shared" ref="AN107:AT107" si="91">AN106*1.05</f>
        <v>1054.315492127417</v>
      </c>
      <c r="AO107" s="38">
        <f t="shared" si="91"/>
        <v>1125.3492062328035</v>
      </c>
      <c r="AP107" s="38">
        <f t="shared" si="91"/>
        <v>1175.621913817195</v>
      </c>
      <c r="AQ107" s="38">
        <f t="shared" si="91"/>
        <v>1292.5673724058506</v>
      </c>
      <c r="AR107" s="38">
        <f t="shared" si="91"/>
        <v>1216.9015130765226</v>
      </c>
      <c r="AS107" s="38">
        <f t="shared" si="91"/>
        <v>1199.4984514473219</v>
      </c>
      <c r="AT107" s="38">
        <f t="shared" si="91"/>
        <v>1103.1829235664197</v>
      </c>
      <c r="AU107" s="38">
        <f t="shared" ref="AU107:AV107" si="92">AU106*1.05</f>
        <v>1193.3251793761767</v>
      </c>
      <c r="AV107" s="38">
        <f t="shared" si="92"/>
        <v>1350.1474218944545</v>
      </c>
    </row>
    <row r="108" spans="2:48" x14ac:dyDescent="0.3">
      <c r="AP108" s="105"/>
      <c r="AQ108" s="105"/>
      <c r="AR108" s="105"/>
      <c r="AS108" s="105"/>
      <c r="AT108" s="105"/>
      <c r="AU108" s="105"/>
      <c r="AV108" s="105"/>
    </row>
    <row r="109" spans="2:48" s="185" customFormat="1" ht="10.5" customHeight="1" x14ac:dyDescent="0.3">
      <c r="B109" s="186" t="s">
        <v>423</v>
      </c>
    </row>
    <row r="110" spans="2:48" x14ac:dyDescent="0.3">
      <c r="B110" s="90"/>
    </row>
    <row r="111" spans="2:48" x14ac:dyDescent="0.3">
      <c r="B111" s="159" t="s">
        <v>453</v>
      </c>
      <c r="AM111" s="361"/>
      <c r="AN111" s="361"/>
      <c r="AO111" s="361"/>
      <c r="AP111" s="361"/>
      <c r="AQ111" s="361"/>
      <c r="AR111" s="361"/>
      <c r="AS111" s="361"/>
      <c r="AT111" s="361"/>
      <c r="AU111" s="361"/>
      <c r="AV111" s="361"/>
    </row>
    <row r="112" spans="2:48" x14ac:dyDescent="0.3">
      <c r="AM112" s="187"/>
      <c r="AN112" s="187"/>
      <c r="AO112" s="187"/>
      <c r="AP112" s="187"/>
      <c r="AQ112" s="187"/>
      <c r="AR112" s="187"/>
      <c r="AS112" s="187"/>
      <c r="AT112" s="187"/>
      <c r="AU112" s="187"/>
      <c r="AV112" s="187"/>
    </row>
    <row r="113" spans="2:48" x14ac:dyDescent="0.3">
      <c r="B113" s="492" t="s">
        <v>505</v>
      </c>
      <c r="C113" s="492"/>
      <c r="D113" s="137" t="s">
        <v>330</v>
      </c>
      <c r="E113" s="137" t="s">
        <v>331</v>
      </c>
      <c r="AM113" s="360"/>
      <c r="AN113" s="360"/>
      <c r="AO113" s="360"/>
      <c r="AP113" s="360"/>
      <c r="AQ113" s="360"/>
      <c r="AR113" s="360"/>
      <c r="AS113" s="360"/>
      <c r="AT113" s="360"/>
      <c r="AU113" s="360"/>
      <c r="AV113" s="360"/>
    </row>
    <row r="114" spans="2:48" x14ac:dyDescent="0.3">
      <c r="B114" s="493" t="s">
        <v>479</v>
      </c>
      <c r="C114" s="493"/>
      <c r="D114" s="138">
        <v>0.43239827522563951</v>
      </c>
      <c r="E114" s="138">
        <v>0.56760172477436055</v>
      </c>
    </row>
    <row r="115" spans="2:48" x14ac:dyDescent="0.3">
      <c r="B115" s="493" t="s">
        <v>480</v>
      </c>
      <c r="C115" s="493"/>
      <c r="D115" s="138">
        <v>0.39487128143182382</v>
      </c>
      <c r="E115" s="138">
        <v>0.60512871856817618</v>
      </c>
    </row>
    <row r="116" spans="2:48" x14ac:dyDescent="0.3">
      <c r="B116" s="501" t="s">
        <v>33</v>
      </c>
      <c r="C116" s="501"/>
      <c r="D116" s="138">
        <v>0.24711723243957096</v>
      </c>
      <c r="E116" s="138">
        <v>0.75288276692031531</v>
      </c>
    </row>
    <row r="117" spans="2:48" s="187" customFormat="1" x14ac:dyDescent="0.3">
      <c r="B117" s="118"/>
      <c r="C117" s="188"/>
      <c r="D117" s="188"/>
    </row>
    <row r="118" spans="2:48" s="187" customFormat="1" ht="11.65" thickBot="1" x14ac:dyDescent="0.35">
      <c r="B118" s="118"/>
      <c r="C118" s="188"/>
      <c r="D118" s="188"/>
    </row>
    <row r="119" spans="2:48" ht="12.4" customHeight="1" x14ac:dyDescent="0.3">
      <c r="B119" s="494"/>
      <c r="C119" s="495"/>
      <c r="D119" s="495"/>
      <c r="E119" s="489" t="s">
        <v>42</v>
      </c>
      <c r="F119" s="490"/>
      <c r="G119" s="490"/>
      <c r="H119" s="500"/>
      <c r="I119" s="489" t="s">
        <v>403</v>
      </c>
      <c r="J119" s="490"/>
      <c r="K119" s="490"/>
      <c r="L119" s="491"/>
      <c r="N119" s="243"/>
      <c r="O119" s="243"/>
      <c r="P119" s="243"/>
      <c r="Q119" s="243"/>
      <c r="R119" s="243"/>
      <c r="S119" s="244"/>
      <c r="T119" s="244"/>
      <c r="U119" s="244"/>
      <c r="V119" s="244"/>
      <c r="W119" s="244"/>
      <c r="X119" s="244"/>
      <c r="Y119" s="244"/>
      <c r="Z119" s="244"/>
      <c r="AA119" s="244"/>
      <c r="AB119" s="244"/>
      <c r="AC119" s="244"/>
      <c r="AD119" s="244"/>
      <c r="AE119" s="244"/>
      <c r="AF119" s="244"/>
      <c r="AG119" s="244"/>
      <c r="AH119" s="244"/>
      <c r="AI119" s="244"/>
      <c r="AJ119" s="244"/>
      <c r="AK119" s="187"/>
    </row>
    <row r="120" spans="2:48" ht="12.4" customHeight="1" x14ac:dyDescent="0.3">
      <c r="B120" s="496"/>
      <c r="C120" s="497"/>
      <c r="D120" s="497"/>
      <c r="E120" s="506" t="s">
        <v>32</v>
      </c>
      <c r="F120" s="507"/>
      <c r="G120" s="502" t="s">
        <v>33</v>
      </c>
      <c r="H120" s="502" t="s">
        <v>541</v>
      </c>
      <c r="I120" s="506" t="s">
        <v>32</v>
      </c>
      <c r="J120" s="507"/>
      <c r="K120" s="502" t="s">
        <v>33</v>
      </c>
      <c r="L120" s="504" t="s">
        <v>541</v>
      </c>
      <c r="N120" s="243"/>
      <c r="O120" s="243"/>
      <c r="P120" s="243"/>
      <c r="Q120" s="243"/>
      <c r="R120" s="243"/>
      <c r="S120" s="244"/>
      <c r="T120" s="244"/>
      <c r="U120" s="244"/>
      <c r="V120" s="244"/>
      <c r="W120" s="244"/>
      <c r="X120" s="244"/>
      <c r="Y120" s="243"/>
      <c r="Z120" s="243"/>
      <c r="AA120" s="244"/>
      <c r="AB120" s="244"/>
      <c r="AC120" s="244"/>
      <c r="AD120" s="244"/>
      <c r="AE120" s="243"/>
      <c r="AF120" s="243"/>
      <c r="AG120" s="243"/>
      <c r="AH120" s="243"/>
      <c r="AI120" s="243"/>
      <c r="AJ120" s="243"/>
      <c r="AK120" s="187"/>
    </row>
    <row r="121" spans="2:48" ht="11.65" thickBot="1" x14ac:dyDescent="0.35">
      <c r="B121" s="498"/>
      <c r="C121" s="499"/>
      <c r="D121" s="499"/>
      <c r="E121" s="225" t="s">
        <v>506</v>
      </c>
      <c r="F121" s="225" t="s">
        <v>507</v>
      </c>
      <c r="G121" s="503"/>
      <c r="H121" s="503"/>
      <c r="I121" s="225" t="s">
        <v>506</v>
      </c>
      <c r="J121" s="225" t="s">
        <v>507</v>
      </c>
      <c r="K121" s="503"/>
      <c r="L121" s="505"/>
      <c r="N121" s="243"/>
      <c r="O121" s="243"/>
      <c r="P121" s="243"/>
      <c r="Q121" s="243"/>
      <c r="R121" s="243"/>
      <c r="S121" s="245"/>
      <c r="T121" s="245"/>
      <c r="U121" s="245"/>
      <c r="V121" s="245"/>
      <c r="W121" s="245"/>
      <c r="X121" s="245"/>
      <c r="Y121" s="243"/>
      <c r="Z121" s="243"/>
      <c r="AA121" s="245"/>
      <c r="AB121" s="245"/>
      <c r="AC121" s="245"/>
      <c r="AD121" s="245"/>
      <c r="AE121" s="243"/>
      <c r="AF121" s="243"/>
      <c r="AG121" s="243"/>
      <c r="AH121" s="243"/>
      <c r="AI121" s="243"/>
      <c r="AJ121" s="243"/>
      <c r="AK121" s="187"/>
    </row>
    <row r="122" spans="2:48" ht="12.4" customHeight="1" x14ac:dyDescent="0.3">
      <c r="B122" s="486" t="s">
        <v>433</v>
      </c>
      <c r="C122" s="487"/>
      <c r="D122" s="487"/>
      <c r="E122" s="487"/>
      <c r="F122" s="487"/>
      <c r="G122" s="487"/>
      <c r="H122" s="487"/>
      <c r="I122" s="487"/>
      <c r="J122" s="487"/>
      <c r="K122" s="487"/>
      <c r="L122" s="488"/>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187"/>
    </row>
    <row r="123" spans="2:48" ht="11.25" customHeight="1" x14ac:dyDescent="0.3">
      <c r="B123" s="512" t="s">
        <v>350</v>
      </c>
      <c r="C123" s="509" t="s">
        <v>417</v>
      </c>
      <c r="D123" s="509"/>
      <c r="E123" s="307"/>
      <c r="F123" s="307"/>
      <c r="G123" s="307"/>
      <c r="H123" s="307"/>
      <c r="I123" s="307">
        <f>'3a DF'!J47</f>
        <v>166.29564018045022</v>
      </c>
      <c r="J123" s="307">
        <f>'3a DF'!J48</f>
        <v>225.91439154720877</v>
      </c>
      <c r="K123" s="307">
        <f>'3a DF'!J49</f>
        <v>199.47504466602001</v>
      </c>
      <c r="L123" s="308">
        <f t="shared" ref="L123:L134" si="93">I123+K123</f>
        <v>365.7706848464702</v>
      </c>
      <c r="N123" s="238"/>
      <c r="O123" s="239"/>
      <c r="P123" s="239"/>
      <c r="Q123" s="239"/>
      <c r="R123" s="239"/>
      <c r="S123" s="240"/>
      <c r="T123" s="240"/>
      <c r="U123" s="240"/>
      <c r="V123" s="240"/>
      <c r="W123" s="240"/>
      <c r="X123" s="240"/>
      <c r="Y123" s="240"/>
      <c r="Z123" s="240"/>
      <c r="AA123" s="240"/>
      <c r="AB123" s="240"/>
      <c r="AC123" s="240"/>
      <c r="AD123" s="240"/>
      <c r="AE123" s="240"/>
      <c r="AF123" s="240"/>
      <c r="AG123" s="240"/>
      <c r="AH123" s="240"/>
      <c r="AI123" s="240"/>
      <c r="AJ123" s="240"/>
      <c r="AK123" s="187"/>
    </row>
    <row r="124" spans="2:48" x14ac:dyDescent="0.3">
      <c r="B124" s="513"/>
      <c r="C124" s="508" t="s">
        <v>300</v>
      </c>
      <c r="D124" s="508"/>
      <c r="E124" s="309"/>
      <c r="F124" s="309"/>
      <c r="G124" s="309"/>
      <c r="H124" s="309"/>
      <c r="I124" s="309">
        <f>'3b CM'!I47</f>
        <v>3.4060828489830097</v>
      </c>
      <c r="J124" s="309">
        <f>'3b CM'!I48</f>
        <v>3.6289707186326705</v>
      </c>
      <c r="K124" s="309"/>
      <c r="L124" s="310">
        <f t="shared" si="93"/>
        <v>3.4060828489830097</v>
      </c>
      <c r="N124" s="238"/>
      <c r="O124" s="239"/>
      <c r="P124" s="239"/>
      <c r="Q124" s="239"/>
      <c r="R124" s="239"/>
      <c r="S124" s="240"/>
      <c r="T124" s="240"/>
      <c r="U124" s="240"/>
      <c r="V124" s="240"/>
      <c r="W124" s="240"/>
      <c r="X124" s="240"/>
      <c r="Y124" s="240"/>
      <c r="Z124" s="240"/>
      <c r="AA124" s="240"/>
      <c r="AB124" s="240"/>
      <c r="AC124" s="240"/>
      <c r="AD124" s="240"/>
      <c r="AE124" s="240"/>
      <c r="AF124" s="240"/>
      <c r="AG124" s="240"/>
      <c r="AH124" s="240"/>
      <c r="AI124" s="240"/>
      <c r="AJ124" s="240"/>
      <c r="AK124" s="187"/>
    </row>
    <row r="125" spans="2:48" x14ac:dyDescent="0.3">
      <c r="B125" s="514" t="s">
        <v>353</v>
      </c>
      <c r="C125" s="508" t="s">
        <v>354</v>
      </c>
      <c r="D125" s="508"/>
      <c r="E125" s="309"/>
      <c r="F125" s="309"/>
      <c r="G125" s="309"/>
      <c r="H125" s="309"/>
      <c r="I125" s="309">
        <f>'3d PC'!I71</f>
        <v>57.788612295619139</v>
      </c>
      <c r="J125" s="309">
        <f>'3d PC'!I78</f>
        <v>78.294515797066808</v>
      </c>
      <c r="K125" s="309"/>
      <c r="L125" s="310">
        <f t="shared" si="93"/>
        <v>57.788612295619139</v>
      </c>
      <c r="N125" s="238"/>
      <c r="O125" s="239"/>
      <c r="P125" s="239"/>
      <c r="Q125" s="239"/>
      <c r="R125" s="239"/>
      <c r="S125" s="240"/>
      <c r="T125" s="240"/>
      <c r="U125" s="240"/>
      <c r="V125" s="240"/>
      <c r="W125" s="240"/>
      <c r="X125" s="240"/>
      <c r="Y125" s="240"/>
      <c r="Z125" s="240"/>
      <c r="AA125" s="240"/>
      <c r="AB125" s="240"/>
      <c r="AC125" s="240"/>
      <c r="AD125" s="240"/>
      <c r="AE125" s="240"/>
      <c r="AF125" s="240"/>
      <c r="AG125" s="240"/>
      <c r="AH125" s="240"/>
      <c r="AI125" s="240"/>
      <c r="AJ125" s="240"/>
      <c r="AK125" s="187"/>
    </row>
    <row r="126" spans="2:48" x14ac:dyDescent="0.3">
      <c r="B126" s="512"/>
      <c r="C126" s="508" t="s">
        <v>355</v>
      </c>
      <c r="D126" s="508"/>
      <c r="E126" s="309"/>
      <c r="F126" s="309"/>
      <c r="G126" s="309"/>
      <c r="H126" s="309"/>
      <c r="I126" s="309">
        <f>'3d PC'!I72</f>
        <v>8.3250055785085859</v>
      </c>
      <c r="J126" s="309">
        <f>'3d PC'!I79</f>
        <v>11.483420533355106</v>
      </c>
      <c r="K126" s="309"/>
      <c r="L126" s="310">
        <f t="shared" si="93"/>
        <v>8.3250055785085859</v>
      </c>
      <c r="N126" s="238"/>
      <c r="O126" s="239"/>
      <c r="P126" s="239"/>
      <c r="Q126" s="239"/>
      <c r="R126" s="239"/>
      <c r="S126" s="240"/>
      <c r="T126" s="240"/>
      <c r="U126" s="240"/>
      <c r="V126" s="240"/>
      <c r="W126" s="240"/>
      <c r="X126" s="240"/>
      <c r="Y126" s="240"/>
      <c r="Z126" s="240"/>
      <c r="AA126" s="240"/>
      <c r="AB126" s="240"/>
      <c r="AC126" s="240"/>
      <c r="AD126" s="240"/>
      <c r="AE126" s="240"/>
      <c r="AF126" s="240"/>
      <c r="AG126" s="240"/>
      <c r="AH126" s="240"/>
      <c r="AI126" s="240"/>
      <c r="AJ126" s="240"/>
      <c r="AK126" s="187"/>
    </row>
    <row r="127" spans="2:48" x14ac:dyDescent="0.3">
      <c r="B127" s="512"/>
      <c r="C127" s="508" t="s">
        <v>358</v>
      </c>
      <c r="D127" s="508"/>
      <c r="E127" s="309"/>
      <c r="F127" s="309"/>
      <c r="G127" s="309"/>
      <c r="H127" s="309"/>
      <c r="I127" s="309">
        <f>'3d PC'!I73</f>
        <v>14.38921237332776</v>
      </c>
      <c r="J127" s="309">
        <f>'3d PC'!I80</f>
        <v>19.511538854455289</v>
      </c>
      <c r="K127" s="309"/>
      <c r="L127" s="310">
        <f t="shared" si="93"/>
        <v>14.38921237332776</v>
      </c>
      <c r="N127" s="238"/>
      <c r="O127" s="239"/>
      <c r="P127" s="239"/>
      <c r="Q127" s="239"/>
      <c r="R127" s="239"/>
      <c r="S127" s="240"/>
      <c r="T127" s="240"/>
      <c r="U127" s="240"/>
      <c r="V127" s="240"/>
      <c r="W127" s="240"/>
      <c r="X127" s="240"/>
      <c r="Y127" s="240"/>
      <c r="Z127" s="240"/>
      <c r="AA127" s="240"/>
      <c r="AB127" s="240"/>
      <c r="AC127" s="240"/>
      <c r="AD127" s="240"/>
      <c r="AE127" s="240"/>
      <c r="AF127" s="240"/>
      <c r="AG127" s="240"/>
      <c r="AH127" s="240"/>
      <c r="AI127" s="240"/>
      <c r="AJ127" s="240"/>
      <c r="AK127" s="187"/>
    </row>
    <row r="128" spans="2:48" x14ac:dyDescent="0.3">
      <c r="B128" s="512"/>
      <c r="C128" s="508" t="s">
        <v>356</v>
      </c>
      <c r="D128" s="508"/>
      <c r="E128" s="309"/>
      <c r="F128" s="309"/>
      <c r="G128" s="309"/>
      <c r="H128" s="309"/>
      <c r="I128" s="309">
        <f>'3d PC'!I74</f>
        <v>9.4283615533623824</v>
      </c>
      <c r="J128" s="309">
        <f>'3d PC'!I81</f>
        <v>12.77390920132968</v>
      </c>
      <c r="K128" s="309">
        <f>'3d PC'!I85</f>
        <v>12.406794332085205</v>
      </c>
      <c r="L128" s="310">
        <f t="shared" si="93"/>
        <v>21.835155885447588</v>
      </c>
      <c r="N128" s="238"/>
      <c r="O128" s="239"/>
      <c r="P128" s="239"/>
      <c r="Q128" s="239"/>
      <c r="R128" s="239"/>
      <c r="S128" s="240"/>
      <c r="T128" s="240"/>
      <c r="U128" s="240"/>
      <c r="V128" s="240"/>
      <c r="W128" s="240"/>
      <c r="X128" s="240"/>
      <c r="Y128" s="240"/>
      <c r="Z128" s="240"/>
      <c r="AA128" s="240"/>
      <c r="AB128" s="240"/>
      <c r="AC128" s="240"/>
      <c r="AD128" s="240"/>
      <c r="AE128" s="240"/>
      <c r="AF128" s="240"/>
      <c r="AG128" s="240"/>
      <c r="AH128" s="240"/>
      <c r="AI128" s="240"/>
      <c r="AJ128" s="240"/>
      <c r="AK128" s="187"/>
    </row>
    <row r="129" spans="2:37" x14ac:dyDescent="0.3">
      <c r="B129" s="512"/>
      <c r="C129" s="508" t="s">
        <v>357</v>
      </c>
      <c r="D129" s="508"/>
      <c r="E129" s="309">
        <f>'3d PC'!I75</f>
        <v>6.6995028867368625</v>
      </c>
      <c r="F129" s="309">
        <f>'3d PC'!I82</f>
        <v>6.6995028867368607</v>
      </c>
      <c r="G129" s="309">
        <f>'3d PC'!I86</f>
        <v>6.6995028824484173</v>
      </c>
      <c r="H129" s="309">
        <f>E129+G129</f>
        <v>13.39900576918528</v>
      </c>
      <c r="I129" s="309">
        <f>'3d PC'!I75</f>
        <v>6.6995028867368625</v>
      </c>
      <c r="J129" s="309">
        <f>'3d PC'!I82</f>
        <v>6.6995028867368607</v>
      </c>
      <c r="K129" s="309">
        <f>'3d PC'!I86</f>
        <v>6.6995028824484173</v>
      </c>
      <c r="L129" s="310">
        <f t="shared" si="93"/>
        <v>13.39900576918528</v>
      </c>
      <c r="N129" s="238"/>
      <c r="O129" s="239"/>
      <c r="P129" s="239"/>
      <c r="Q129" s="239"/>
      <c r="R129" s="239"/>
      <c r="S129" s="240"/>
      <c r="T129" s="240"/>
      <c r="U129" s="240"/>
      <c r="V129" s="240"/>
      <c r="W129" s="240"/>
      <c r="X129" s="240"/>
      <c r="Y129" s="240"/>
      <c r="Z129" s="240"/>
      <c r="AA129" s="240"/>
      <c r="AB129" s="240"/>
      <c r="AC129" s="240"/>
      <c r="AD129" s="240"/>
      <c r="AE129" s="240"/>
      <c r="AF129" s="240"/>
      <c r="AG129" s="240"/>
      <c r="AH129" s="240"/>
      <c r="AI129" s="240"/>
      <c r="AJ129" s="240"/>
      <c r="AK129" s="187"/>
    </row>
    <row r="130" spans="2:37" x14ac:dyDescent="0.3">
      <c r="B130" s="513"/>
      <c r="C130" s="508" t="s">
        <v>359</v>
      </c>
      <c r="D130" s="508"/>
      <c r="E130" s="309"/>
      <c r="F130" s="309"/>
      <c r="G130" s="309"/>
      <c r="H130" s="309"/>
      <c r="I130" s="309">
        <f>'3d PC'!I76</f>
        <v>0.78096913824533987</v>
      </c>
      <c r="J130" s="309">
        <f>'3d PC'!I83</f>
        <v>1.0558090067924109</v>
      </c>
      <c r="K130" s="309"/>
      <c r="L130" s="310">
        <f t="shared" si="93"/>
        <v>0.78096913824533987</v>
      </c>
      <c r="N130" s="238"/>
      <c r="O130" s="239"/>
      <c r="P130" s="239"/>
      <c r="Q130" s="239"/>
      <c r="R130" s="239"/>
      <c r="S130" s="240"/>
      <c r="T130" s="240"/>
      <c r="U130" s="240"/>
      <c r="V130" s="240"/>
      <c r="W130" s="240"/>
      <c r="X130" s="240"/>
      <c r="Y130" s="240"/>
      <c r="Z130" s="240"/>
      <c r="AA130" s="240"/>
      <c r="AB130" s="240"/>
      <c r="AC130" s="240"/>
      <c r="AD130" s="240"/>
      <c r="AE130" s="240"/>
      <c r="AF130" s="240"/>
      <c r="AG130" s="240"/>
      <c r="AH130" s="240"/>
      <c r="AI130" s="240"/>
      <c r="AJ130" s="240"/>
      <c r="AK130" s="187"/>
    </row>
    <row r="131" spans="2:37" x14ac:dyDescent="0.3">
      <c r="B131" s="514" t="s">
        <v>364</v>
      </c>
      <c r="C131" s="508" t="s">
        <v>360</v>
      </c>
      <c r="D131" s="508"/>
      <c r="E131" s="309"/>
      <c r="F131" s="309"/>
      <c r="G131" s="309"/>
      <c r="H131" s="309"/>
      <c r="I131" s="309">
        <f>'3e NC-Elec'!J76</f>
        <v>37.266776894086618</v>
      </c>
      <c r="J131" s="309">
        <f>'3e NC-Elec'!J80</f>
        <v>40.076480384526562</v>
      </c>
      <c r="K131" s="309">
        <f>'3f NC-Gas'!I64</f>
        <v>8.8078470890364855</v>
      </c>
      <c r="L131" s="310">
        <f t="shared" si="93"/>
        <v>46.074623983123104</v>
      </c>
      <c r="N131" s="238"/>
      <c r="O131" s="239"/>
      <c r="P131" s="239"/>
      <c r="Q131" s="239"/>
      <c r="R131" s="239"/>
      <c r="S131" s="240"/>
      <c r="T131" s="240"/>
      <c r="U131" s="240"/>
      <c r="V131" s="240"/>
      <c r="W131" s="240"/>
      <c r="X131" s="240"/>
      <c r="Y131" s="240"/>
      <c r="Z131" s="240"/>
      <c r="AA131" s="240"/>
      <c r="AB131" s="240"/>
      <c r="AC131" s="240"/>
      <c r="AD131" s="240"/>
      <c r="AE131" s="240"/>
      <c r="AF131" s="240"/>
      <c r="AG131" s="240"/>
      <c r="AH131" s="240"/>
      <c r="AI131" s="240"/>
      <c r="AJ131" s="240"/>
      <c r="AK131" s="187"/>
    </row>
    <row r="132" spans="2:37" x14ac:dyDescent="0.3">
      <c r="B132" s="512"/>
      <c r="C132" s="508" t="s">
        <v>361</v>
      </c>
      <c r="D132" s="508"/>
      <c r="E132" s="309">
        <f>AVERAGE('3e NC-Elec'!L14:L27)*D114+AVERAGE('3e NC-Elec'!M14:M27)*E114</f>
        <v>16.43282142857143</v>
      </c>
      <c r="F132" s="309">
        <f>AVERAGE('3e NC-Elec'!L42:L55)*D115+AVERAGE('3e NC-Elec'!M42:M55)*E115</f>
        <v>16.43282142857143</v>
      </c>
      <c r="G132" s="309"/>
      <c r="H132" s="309">
        <f>E132+G132</f>
        <v>16.43282142857143</v>
      </c>
      <c r="I132" s="309">
        <f>'3e NC-Elec'!J77</f>
        <v>89.836392857142869</v>
      </c>
      <c r="J132" s="309">
        <f>'3e NC-Elec'!J81</f>
        <v>89.990721428571433</v>
      </c>
      <c r="K132" s="309">
        <f>'3f NC-Gas'!I65</f>
        <v>113.64976693430289</v>
      </c>
      <c r="L132" s="310">
        <f t="shared" si="93"/>
        <v>203.48615979144574</v>
      </c>
      <c r="N132" s="238"/>
      <c r="O132" s="239"/>
      <c r="P132" s="239"/>
      <c r="Q132" s="239"/>
      <c r="R132" s="239"/>
      <c r="S132" s="240"/>
      <c r="T132" s="240"/>
      <c r="U132" s="240"/>
      <c r="V132" s="240"/>
      <c r="W132" s="240"/>
      <c r="X132" s="240"/>
      <c r="Y132" s="240"/>
      <c r="Z132" s="240"/>
      <c r="AA132" s="240"/>
      <c r="AB132" s="240"/>
      <c r="AC132" s="240"/>
      <c r="AD132" s="240"/>
      <c r="AE132" s="240"/>
      <c r="AF132" s="240"/>
      <c r="AG132" s="240"/>
      <c r="AH132" s="240"/>
      <c r="AI132" s="240"/>
      <c r="AJ132" s="240"/>
      <c r="AK132" s="187"/>
    </row>
    <row r="133" spans="2:37" x14ac:dyDescent="0.3">
      <c r="B133" s="513"/>
      <c r="C133" s="508" t="s">
        <v>362</v>
      </c>
      <c r="D133" s="508"/>
      <c r="E133" s="309"/>
      <c r="F133" s="309"/>
      <c r="G133" s="309"/>
      <c r="H133" s="309"/>
      <c r="I133" s="309">
        <f>'3e NC-Elec'!J78</f>
        <v>8.3487865809847772</v>
      </c>
      <c r="J133" s="309">
        <f>'3e NC-Elec'!J82</f>
        <v>11.340467739459509</v>
      </c>
      <c r="K133" s="309"/>
      <c r="L133" s="310">
        <f t="shared" si="93"/>
        <v>8.3487865809847772</v>
      </c>
      <c r="N133" s="238"/>
      <c r="O133" s="239"/>
      <c r="P133" s="239"/>
      <c r="Q133" s="239"/>
      <c r="R133" s="239"/>
      <c r="S133" s="240"/>
      <c r="T133" s="240"/>
      <c r="U133" s="240"/>
      <c r="V133" s="240"/>
      <c r="W133" s="240"/>
      <c r="X133" s="240"/>
      <c r="Y133" s="240"/>
      <c r="Z133" s="240"/>
      <c r="AA133" s="240"/>
      <c r="AB133" s="240"/>
      <c r="AC133" s="240"/>
      <c r="AD133" s="240"/>
      <c r="AE133" s="240"/>
      <c r="AF133" s="240"/>
      <c r="AG133" s="240"/>
      <c r="AH133" s="240"/>
      <c r="AI133" s="240"/>
      <c r="AJ133" s="240"/>
      <c r="AK133" s="187"/>
    </row>
    <row r="134" spans="2:37" ht="11.65" thickBot="1" x14ac:dyDescent="0.35">
      <c r="B134" s="510" t="s">
        <v>349</v>
      </c>
      <c r="C134" s="511"/>
      <c r="D134" s="511"/>
      <c r="E134" s="311">
        <f>ElecSingle_Other_Nil!K188*$D$114+ElecSingle_Other_Nil!L188*$E$114+ElecSingle_Other_Nil!K189*$D$114+ElecSingle_Other_Nil!L189*$E$114</f>
        <v>39.876785734223262</v>
      </c>
      <c r="F134" s="311">
        <f>ElecMulti_Other_Nil!K188*$D$115+ElecMulti_Other_Nil!L188*$E$115+ElecMulti_Other_Nil!K189*$D$115+ElecMulti_Other_Nil!L189*$E$115</f>
        <v>40.161267137111402</v>
      </c>
      <c r="G134" s="311">
        <f>Gas_Other_Nil!K188*$D$116+Gas_Other_Nil!L188*$E$116+Gas_Other_Nil!K189*$D$116+Gas_Other_Nil!L189*$E$116</f>
        <v>65.489368800553549</v>
      </c>
      <c r="H134" s="311">
        <f>E134+G134</f>
        <v>105.36615453477681</v>
      </c>
      <c r="I134" s="311">
        <f>ElecSingle_Other_3100kWh!K188*$D$114+ElecSingle_Other_3100kWh!L188*$E$114+ElecSingle_Other_3100kWh!K189*$D$114+ElecSingle_Other_3100kWh!L189*$E$114</f>
        <v>78.72124815482205</v>
      </c>
      <c r="J134" s="311">
        <f>ElecMulti_Other_4200kWh!K188*$D$115+ElecMulti_Other_4200kWh!L188*$E$115+ElecMulti_Other_4200kWh!K189*$D$115+ElecMulti_Other_4200kWh!L189*$E$115</f>
        <v>78.751479121218537</v>
      </c>
      <c r="K134" s="311">
        <f>Gas_Other_12000kWh!K188*$D$116+Gas_Other_12000kWh!L188*$E$116+Gas_Other_12000kWh!K189*$D$116+Gas_Other_12000kWh!L189*$E$116</f>
        <v>89.944643657374584</v>
      </c>
      <c r="L134" s="312">
        <f t="shared" si="93"/>
        <v>168.66589181219663</v>
      </c>
      <c r="N134" s="238"/>
      <c r="O134" s="238"/>
      <c r="P134" s="238"/>
      <c r="Q134" s="238"/>
      <c r="R134" s="238"/>
      <c r="S134" s="240"/>
      <c r="T134" s="240"/>
      <c r="U134" s="240"/>
      <c r="V134" s="240"/>
      <c r="W134" s="240"/>
      <c r="X134" s="240"/>
      <c r="Y134" s="240"/>
      <c r="Z134" s="240"/>
      <c r="AA134" s="240"/>
      <c r="AB134" s="240"/>
      <c r="AC134" s="240"/>
      <c r="AD134" s="240"/>
      <c r="AE134" s="240"/>
      <c r="AF134" s="240"/>
      <c r="AG134" s="240"/>
      <c r="AH134" s="240"/>
      <c r="AI134" s="240"/>
      <c r="AJ134" s="240"/>
      <c r="AK134" s="187"/>
    </row>
    <row r="135" spans="2:37" ht="12.75" customHeight="1" x14ac:dyDescent="0.3">
      <c r="B135" s="486" t="s">
        <v>617</v>
      </c>
      <c r="C135" s="487"/>
      <c r="D135" s="487"/>
      <c r="E135" s="487"/>
      <c r="F135" s="487"/>
      <c r="G135" s="487"/>
      <c r="H135" s="487"/>
      <c r="I135" s="487"/>
      <c r="J135" s="487"/>
      <c r="K135" s="487"/>
      <c r="L135" s="488"/>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187"/>
    </row>
    <row r="136" spans="2:37" ht="11.25" customHeight="1" x14ac:dyDescent="0.3">
      <c r="B136" s="471" t="s">
        <v>393</v>
      </c>
      <c r="C136" s="472"/>
      <c r="D136" s="473"/>
      <c r="E136" s="307">
        <f>ElecSingle_Other_Nil!G190*$D$114+ElecSingle_Other_Nil!H190*$E$114+ElecSingle_Other_Nil!G191*$D$114+ElecSingle_Other_Nil!H191*$E$114</f>
        <v>3.6578766542176977</v>
      </c>
      <c r="F136" s="307">
        <f>ElecMulti_Other_Nil!G190*$D$115+ElecMulti_Other_Nil!H190*$E$115+ElecMulti_Other_Nil!G191*$D$115+ElecMulti_Other_Nil!H191*$E$115</f>
        <v>3.6575722829234905</v>
      </c>
      <c r="G136" s="307">
        <f>Gas_Other_Nil!G190*$D$116+Gas_Other_Nil!H190*$E$116+Gas_Other_Nil!G191*$D$116+Gas_Other_Nil!H191*$E$116</f>
        <v>3.4089053923558823</v>
      </c>
      <c r="H136" s="307">
        <f t="shared" ref="H136:H142" si="94">E136+G136</f>
        <v>7.0667820465735804</v>
      </c>
      <c r="I136" s="307">
        <f>ElecSingle_Other_3100kWh!K190*$D$114+ElecSingle_Other_3100kWh!L190*$E$114+ElecSingle_Other_3100kWh!K191*$D$114+ElecSingle_Other_3100kWh!L191*$E$114</f>
        <v>5.7839798374996203</v>
      </c>
      <c r="J136" s="307">
        <f>ElecMulti_Other_4200kWh!K190*$D$115+ElecMulti_Other_4200kWh!L190*$E$115+ElecMulti_Other_4200kWh!K191*$D$115+ElecMulti_Other_4200kWh!L191*$E$115</f>
        <v>6.2230736827503783</v>
      </c>
      <c r="K136" s="307">
        <f>Gas_Other_12000kWh!K190*$D$116+Gas_Other_12000kWh!L190*$E$116+Gas_Other_12000kWh!K191*$D$116+Gas_Other_12000kWh!L191*$E$116</f>
        <v>4.9985278667773336</v>
      </c>
      <c r="L136" s="308">
        <f t="shared" ref="L136:L142" si="95">I136+K136</f>
        <v>10.782507704276954</v>
      </c>
      <c r="N136" s="238"/>
      <c r="O136" s="238"/>
      <c r="P136" s="238"/>
      <c r="Q136" s="238"/>
      <c r="R136" s="238"/>
      <c r="S136" s="240"/>
      <c r="T136" s="240"/>
      <c r="U136" s="240"/>
      <c r="V136" s="240"/>
      <c r="W136" s="240"/>
      <c r="X136" s="240"/>
      <c r="Y136" s="240"/>
      <c r="Z136" s="240"/>
      <c r="AA136" s="240"/>
      <c r="AB136" s="240"/>
      <c r="AC136" s="240"/>
      <c r="AD136" s="240"/>
      <c r="AE136" s="240"/>
      <c r="AF136" s="240"/>
      <c r="AG136" s="240"/>
      <c r="AH136" s="240"/>
      <c r="AI136" s="240"/>
      <c r="AJ136" s="240"/>
      <c r="AK136" s="187"/>
    </row>
    <row r="137" spans="2:37" ht="11.25" customHeight="1" x14ac:dyDescent="0.3">
      <c r="B137" s="468" t="s">
        <v>363</v>
      </c>
      <c r="C137" s="469"/>
      <c r="D137" s="470"/>
      <c r="E137" s="309">
        <f>ElecSingle_Other_Nil!G192*$D$114+ElecSingle_Other_Nil!H192*$E$114</f>
        <v>1.2998434566571573</v>
      </c>
      <c r="F137" s="309">
        <f>ElecMulti_Other_Nil!G192*$D$115+ElecMulti_Other_Nil!H192*$E$115</f>
        <v>1.3150502488129661</v>
      </c>
      <c r="G137" s="309">
        <f>Gas_Other_Nil!G192*$D$116+Gas_Other_Nil!H192*$E$116</f>
        <v>1.4244056406140153</v>
      </c>
      <c r="H137" s="309">
        <f t="shared" si="94"/>
        <v>2.7242490972711728</v>
      </c>
      <c r="I137" s="309">
        <f>ElecSingle_Other_3100kWh!K192*$D$114+ElecSingle_Other_3100kWh!L192*$E$114</f>
        <v>9.43358282260977</v>
      </c>
      <c r="J137" s="309">
        <f>ElecMulti_Other_4200kWh!K192*$D$115+ElecMulti_Other_4200kWh!L192*$E$115</f>
        <v>11.344842729196779</v>
      </c>
      <c r="K137" s="309">
        <f>Gas_Other_12000kWh!K192*$D$116+Gas_Other_12000kWh!L192*$E$116</f>
        <v>8.444101844026374</v>
      </c>
      <c r="L137" s="310">
        <f t="shared" si="95"/>
        <v>17.877684666636142</v>
      </c>
      <c r="N137" s="239"/>
      <c r="O137" s="239"/>
      <c r="P137" s="239"/>
      <c r="Q137" s="239"/>
      <c r="R137" s="239"/>
      <c r="S137" s="240"/>
      <c r="T137" s="240"/>
      <c r="U137" s="240"/>
      <c r="V137" s="240"/>
      <c r="W137" s="240"/>
      <c r="X137" s="240"/>
      <c r="Y137" s="240"/>
      <c r="Z137" s="240"/>
      <c r="AA137" s="240"/>
      <c r="AB137" s="240"/>
      <c r="AC137" s="240"/>
      <c r="AD137" s="240"/>
      <c r="AE137" s="240"/>
      <c r="AF137" s="240"/>
      <c r="AG137" s="240"/>
      <c r="AH137" s="240"/>
      <c r="AI137" s="240"/>
      <c r="AJ137" s="240"/>
      <c r="AK137" s="187"/>
    </row>
    <row r="138" spans="2:37" ht="12.4" customHeight="1" x14ac:dyDescent="0.3">
      <c r="B138" s="468" t="s">
        <v>432</v>
      </c>
      <c r="C138" s="469"/>
      <c r="D138" s="470"/>
      <c r="E138" s="309">
        <f>SUM(E123:E137)*0.05</f>
        <v>3.3983415080203212</v>
      </c>
      <c r="F138" s="309">
        <f>SUM(F123:F137)*0.05</f>
        <v>3.4133106992078077</v>
      </c>
      <c r="G138" s="309">
        <f>SUM(G123:G137)*0.05</f>
        <v>3.8511091357985929</v>
      </c>
      <c r="H138" s="309">
        <f t="shared" si="94"/>
        <v>7.2494506438189141</v>
      </c>
      <c r="I138" s="309">
        <f>SUM(I123:I137)*0.05</f>
        <v>24.825207700118948</v>
      </c>
      <c r="J138" s="309">
        <f>SUM(J123:J137)*0.05</f>
        <v>29.854456181565041</v>
      </c>
      <c r="K138" s="309">
        <f>SUM(K123:K137)*0.05</f>
        <v>22.221311463603566</v>
      </c>
      <c r="L138" s="310">
        <f t="shared" si="95"/>
        <v>47.046519163722515</v>
      </c>
      <c r="N138" s="239"/>
      <c r="O138" s="239"/>
      <c r="P138" s="239"/>
      <c r="Q138" s="239"/>
      <c r="R138" s="239"/>
      <c r="S138" s="240"/>
      <c r="T138" s="240"/>
      <c r="U138" s="240"/>
      <c r="V138" s="240"/>
      <c r="W138" s="240"/>
      <c r="X138" s="240"/>
      <c r="Y138" s="240"/>
      <c r="Z138" s="240"/>
      <c r="AA138" s="240"/>
      <c r="AB138" s="240"/>
      <c r="AC138" s="240"/>
      <c r="AD138" s="240"/>
      <c r="AE138" s="240"/>
      <c r="AF138" s="240"/>
      <c r="AG138" s="240"/>
      <c r="AH138" s="240"/>
      <c r="AI138" s="240"/>
      <c r="AJ138" s="240"/>
      <c r="AK138" s="187"/>
    </row>
    <row r="139" spans="2:37" ht="13.5" customHeight="1" x14ac:dyDescent="0.3">
      <c r="B139" s="518" t="s">
        <v>542</v>
      </c>
      <c r="C139" s="519"/>
      <c r="D139" s="520"/>
      <c r="E139" s="313">
        <f>SUM(E123:E138)</f>
        <v>71.36517166842674</v>
      </c>
      <c r="F139" s="313">
        <f>SUM(F123:F138)</f>
        <v>71.679524683363965</v>
      </c>
      <c r="G139" s="313">
        <f>SUM(G123:G138)</f>
        <v>80.873291851770446</v>
      </c>
      <c r="H139" s="313">
        <f t="shared" si="94"/>
        <v>152.23846352019717</v>
      </c>
      <c r="I139" s="313">
        <f>SUM(I123:I138)</f>
        <v>521.32936170249786</v>
      </c>
      <c r="J139" s="313">
        <f>SUM(J123:J138)</f>
        <v>626.94357981286589</v>
      </c>
      <c r="K139" s="313">
        <f>SUM(K123:K138)</f>
        <v>466.64754073567485</v>
      </c>
      <c r="L139" s="314">
        <f t="shared" si="95"/>
        <v>987.97690243817271</v>
      </c>
      <c r="N139" s="241"/>
      <c r="O139" s="241"/>
      <c r="P139" s="241"/>
      <c r="Q139" s="241"/>
      <c r="R139" s="241"/>
      <c r="S139" s="242"/>
      <c r="T139" s="242"/>
      <c r="U139" s="242"/>
      <c r="V139" s="242"/>
      <c r="W139" s="242"/>
      <c r="X139" s="242"/>
      <c r="Y139" s="242"/>
      <c r="Z139" s="242"/>
      <c r="AA139" s="242"/>
      <c r="AB139" s="242"/>
      <c r="AC139" s="242"/>
      <c r="AD139" s="242"/>
      <c r="AE139" s="242"/>
      <c r="AF139" s="242"/>
      <c r="AG139" s="242"/>
      <c r="AH139" s="242"/>
      <c r="AI139" s="242"/>
      <c r="AJ139" s="242"/>
      <c r="AK139" s="187"/>
    </row>
    <row r="140" spans="2:37" ht="13.15" customHeight="1" x14ac:dyDescent="0.3">
      <c r="B140" s="468" t="s">
        <v>543</v>
      </c>
      <c r="C140" s="469"/>
      <c r="D140" s="470"/>
      <c r="E140" s="309">
        <f>ElecSingle_Other_Nil!G193*$D$114+ElecSingle_Other_Nil!H193*$E$114</f>
        <v>0.73689156274804168</v>
      </c>
      <c r="F140" s="309">
        <f>ElecMulti_Other_Nil!G193*$D$115+ElecMulti_Other_Nil!H193*$E$115</f>
        <v>0.74099825879300962</v>
      </c>
      <c r="G140" s="309">
        <f>Gas_Other_Nil!G193*$D$116+Gas_Other_Nil!H193*$E$116</f>
        <v>1.0976165457965905</v>
      </c>
      <c r="H140" s="309">
        <f t="shared" si="94"/>
        <v>1.8345081085446322</v>
      </c>
      <c r="I140" s="309">
        <f>ElecSingle_Other_3100kWh!K193*$D$114+ElecSingle_Other_3100kWh!L193*$E$114</f>
        <v>5.2861652260888823</v>
      </c>
      <c r="J140" s="309">
        <f>ElecMulti_Other_4200kWh!K193*$D$115+ElecMulti_Other_4200kWh!L193*$E$115</f>
        <v>6.6717436674611061</v>
      </c>
      <c r="K140" s="309">
        <f>Gas_Other_12000kWh!K193*$D$116+Gas_Other_12000kWh!L193*$E$116</f>
        <v>4.7139424958566831</v>
      </c>
      <c r="L140" s="310">
        <f t="shared" si="95"/>
        <v>10.000107721945565</v>
      </c>
      <c r="N140" s="239"/>
      <c r="O140" s="239"/>
      <c r="P140" s="239"/>
      <c r="Q140" s="239"/>
      <c r="R140" s="239"/>
      <c r="S140" s="240"/>
      <c r="T140" s="240"/>
      <c r="U140" s="240"/>
      <c r="V140" s="240"/>
      <c r="W140" s="240"/>
      <c r="X140" s="240"/>
      <c r="Y140" s="240"/>
      <c r="Z140" s="240"/>
      <c r="AA140" s="240"/>
      <c r="AB140" s="240"/>
      <c r="AC140" s="240"/>
      <c r="AD140" s="240"/>
      <c r="AE140" s="240"/>
      <c r="AF140" s="240"/>
      <c r="AG140" s="240"/>
      <c r="AH140" s="240"/>
      <c r="AI140" s="240"/>
      <c r="AJ140" s="240"/>
      <c r="AK140" s="187"/>
    </row>
    <row r="141" spans="2:37" ht="13.15" customHeight="1" x14ac:dyDescent="0.3">
      <c r="B141" s="468" t="s">
        <v>432</v>
      </c>
      <c r="C141" s="469"/>
      <c r="D141" s="470"/>
      <c r="E141" s="309">
        <f>E140*0.05</f>
        <v>3.6844578137402086E-2</v>
      </c>
      <c r="F141" s="309">
        <f>F140*0.05</f>
        <v>3.704991293965048E-2</v>
      </c>
      <c r="G141" s="309">
        <f>G140*0.05</f>
        <v>5.4880827289829529E-2</v>
      </c>
      <c r="H141" s="309">
        <f t="shared" si="94"/>
        <v>9.1725405427231621E-2</v>
      </c>
      <c r="I141" s="309">
        <f>I140*0.05</f>
        <v>0.26430826130444413</v>
      </c>
      <c r="J141" s="309">
        <f>J140*0.05</f>
        <v>0.33358718337305532</v>
      </c>
      <c r="K141" s="309">
        <f>K140*0.05</f>
        <v>0.23569712479283417</v>
      </c>
      <c r="L141" s="310">
        <f t="shared" si="95"/>
        <v>0.50000538609727829</v>
      </c>
      <c r="N141" s="239"/>
      <c r="O141" s="239"/>
      <c r="P141" s="239"/>
      <c r="Q141" s="239"/>
      <c r="R141" s="239"/>
      <c r="S141" s="240"/>
      <c r="T141" s="240"/>
      <c r="U141" s="240"/>
      <c r="V141" s="240"/>
      <c r="W141" s="240"/>
      <c r="X141" s="240"/>
      <c r="Y141" s="240"/>
      <c r="Z141" s="240"/>
      <c r="AA141" s="240"/>
      <c r="AB141" s="240"/>
      <c r="AC141" s="240"/>
      <c r="AD141" s="240"/>
      <c r="AE141" s="240"/>
      <c r="AF141" s="240"/>
      <c r="AG141" s="240"/>
      <c r="AH141" s="240"/>
      <c r="AI141" s="240"/>
      <c r="AJ141" s="240"/>
      <c r="AK141" s="187"/>
    </row>
    <row r="142" spans="2:37" ht="13.5" customHeight="1" thickBot="1" x14ac:dyDescent="0.35">
      <c r="B142" s="515" t="s">
        <v>544</v>
      </c>
      <c r="C142" s="516"/>
      <c r="D142" s="517"/>
      <c r="E142" s="315">
        <f>SUM(E139:E141)</f>
        <v>72.138907809312187</v>
      </c>
      <c r="F142" s="315">
        <f>SUM(F139:F141)</f>
        <v>72.457572855096629</v>
      </c>
      <c r="G142" s="315">
        <f>SUM(G139:G141)</f>
        <v>82.025789224856865</v>
      </c>
      <c r="H142" s="315">
        <f t="shared" si="94"/>
        <v>154.16469703416905</v>
      </c>
      <c r="I142" s="315">
        <f>SUM(I139,I140,I141)</f>
        <v>526.8798351898912</v>
      </c>
      <c r="J142" s="315">
        <f>SUM(J139,J140,J141)</f>
        <v>633.94891066370008</v>
      </c>
      <c r="K142" s="315">
        <f>SUM(K139,K140,K141)</f>
        <v>471.59718035632432</v>
      </c>
      <c r="L142" s="316">
        <f t="shared" si="95"/>
        <v>998.47701554621551</v>
      </c>
      <c r="N142" s="241"/>
      <c r="O142" s="241"/>
      <c r="P142" s="241"/>
      <c r="Q142" s="241"/>
      <c r="R142" s="241"/>
      <c r="S142" s="242"/>
      <c r="T142" s="242"/>
      <c r="U142" s="242"/>
      <c r="V142" s="242"/>
      <c r="W142" s="242"/>
      <c r="X142" s="242"/>
      <c r="Y142" s="242"/>
      <c r="Z142" s="242"/>
      <c r="AA142" s="242"/>
      <c r="AB142" s="242"/>
      <c r="AC142" s="242"/>
      <c r="AD142" s="242"/>
      <c r="AE142" s="242"/>
      <c r="AF142" s="242"/>
      <c r="AG142" s="242"/>
      <c r="AH142" s="242"/>
      <c r="AI142" s="242"/>
      <c r="AJ142" s="242"/>
      <c r="AK142" s="187"/>
    </row>
    <row r="143" spans="2:37" ht="12.75" customHeight="1" x14ac:dyDescent="0.3">
      <c r="B143" s="486" t="s">
        <v>545</v>
      </c>
      <c r="C143" s="487"/>
      <c r="D143" s="487"/>
      <c r="E143" s="487"/>
      <c r="F143" s="487"/>
      <c r="G143" s="487"/>
      <c r="H143" s="487"/>
      <c r="I143" s="487"/>
      <c r="J143" s="487"/>
      <c r="K143" s="487"/>
      <c r="L143" s="488"/>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187"/>
    </row>
    <row r="144" spans="2:37" ht="11.25" customHeight="1" x14ac:dyDescent="0.3">
      <c r="B144" s="471" t="s">
        <v>393</v>
      </c>
      <c r="C144" s="472"/>
      <c r="D144" s="473"/>
      <c r="E144" s="307">
        <f>ElecSingle_SC_Nil!G190*$D$114+ElecSingle_SC_Nil!H190*$E$114+ElecSingle_SC_Nil!G191*$D$114+ElecSingle_SC_Nil!H191*$E$114</f>
        <v>17.152293114603626</v>
      </c>
      <c r="F144" s="307">
        <f>ElecMulti_SC_Nil!G190*$D$115+ElecMulti_SC_Nil!H190*$E$115+ElecMulti_SC_Nil!G191*$D$115+ElecMulti_SC_Nil!H191*$E$115</f>
        <v>17.172513157136184</v>
      </c>
      <c r="G144" s="307">
        <f>Gas_SC_Nil!G190*$D$116+Gas_SC_Nil!H190*$E$116+Gas_SC_Nil!G191*$D$116+Gas_SC_Nil!H191*$E$116</f>
        <v>17.192237412457903</v>
      </c>
      <c r="H144" s="307">
        <f t="shared" ref="H144:H153" si="96">E144+G144</f>
        <v>34.344530527061529</v>
      </c>
      <c r="I144" s="307">
        <f>ElecSingle_SC_3100kWh!K190*$D$114+ElecSingle_SC_3100kWh!L190*$E$114+ElecSingle_SC_3100kWh!K191*$D$114+ElecSingle_SC_3100kWh!L191*$E$114</f>
        <v>41.912715873476998</v>
      </c>
      <c r="J144" s="307">
        <f>ElecMulti_SC_4200kWh!K190*$D$115+ElecMulti_SC_4200kWh!L190*$E$115+ElecMulti_SC_4200kWh!K191*$D$115+ElecMulti_SC_4200kWh!L191*$E$115</f>
        <v>47.408642936495674</v>
      </c>
      <c r="K144" s="307">
        <f>Gas_SC_12000kWh!K190*$D$116+Gas_SC_12000kWh!L190*$E$116+Gas_SC_12000kWh!K191*$D$116+Gas_SC_12000kWh!L191*$E$116</f>
        <v>38.36177742554986</v>
      </c>
      <c r="L144" s="308">
        <f t="shared" ref="L144:L150" si="97">I144+K144</f>
        <v>80.274493299026858</v>
      </c>
      <c r="N144" s="238"/>
      <c r="O144" s="238"/>
      <c r="P144" s="238"/>
      <c r="Q144" s="238"/>
      <c r="R144" s="238"/>
      <c r="S144" s="240"/>
      <c r="T144" s="240"/>
      <c r="U144" s="240"/>
      <c r="V144" s="240"/>
      <c r="W144" s="240"/>
      <c r="X144" s="240"/>
      <c r="Y144" s="240"/>
      <c r="Z144" s="240"/>
      <c r="AA144" s="240"/>
      <c r="AB144" s="240"/>
      <c r="AC144" s="240"/>
      <c r="AD144" s="240"/>
      <c r="AE144" s="240"/>
      <c r="AF144" s="240"/>
      <c r="AG144" s="240"/>
      <c r="AH144" s="240"/>
      <c r="AI144" s="240"/>
      <c r="AJ144" s="240"/>
      <c r="AK144" s="187"/>
    </row>
    <row r="145" spans="2:49" ht="11.25" customHeight="1" x14ac:dyDescent="0.3">
      <c r="B145" s="468" t="s">
        <v>363</v>
      </c>
      <c r="C145" s="469"/>
      <c r="D145" s="470"/>
      <c r="E145" s="309">
        <f>ElecSingle_SC_Nil!G192*$D$114+ElecSingle_SC_Nil!H192*$E$114</f>
        <v>1.5612033146619118</v>
      </c>
      <c r="F145" s="309">
        <f>ElecMulti_SC_Nil!G192*$D$115+ElecMulti_SC_Nil!H192*$E$115</f>
        <v>1.5768076236647175</v>
      </c>
      <c r="G145" s="309">
        <f>Gas_SC_Nil!G192*$D$116+Gas_SC_Nil!H192*$E$116</f>
        <v>1.6913612151793513</v>
      </c>
      <c r="H145" s="309">
        <f t="shared" si="96"/>
        <v>3.2525645298412629</v>
      </c>
      <c r="I145" s="309">
        <f>ElecSingle_SC_3100kWh!K192*$D$114+ElecSingle_SC_3100kWh!L192*$E$114</f>
        <v>10.133324182154581</v>
      </c>
      <c r="J145" s="309">
        <f>ElecMulti_SC_4200kWh!K192*$D$115+ElecMulti_SC_4200kWh!L192*$E$115</f>
        <v>12.142524834503318</v>
      </c>
      <c r="K145" s="309">
        <f>Gas_SC_12000kWh!K192*$D$116+Gas_SC_12000kWh!L192*$E$116</f>
        <v>9.0902812614806798</v>
      </c>
      <c r="L145" s="310">
        <f t="shared" si="97"/>
        <v>19.223605443635261</v>
      </c>
      <c r="N145" s="239"/>
      <c r="O145" s="239"/>
      <c r="P145" s="239"/>
      <c r="Q145" s="239"/>
      <c r="R145" s="239"/>
      <c r="S145" s="240"/>
      <c r="T145" s="240"/>
      <c r="U145" s="240"/>
      <c r="V145" s="240"/>
      <c r="W145" s="240"/>
      <c r="X145" s="240"/>
      <c r="Y145" s="240"/>
      <c r="Z145" s="240"/>
      <c r="AA145" s="240"/>
      <c r="AB145" s="240"/>
      <c r="AC145" s="240"/>
      <c r="AD145" s="240"/>
      <c r="AE145" s="240"/>
      <c r="AF145" s="240"/>
      <c r="AG145" s="240"/>
      <c r="AH145" s="240"/>
      <c r="AI145" s="240"/>
      <c r="AJ145" s="240"/>
      <c r="AK145" s="187"/>
    </row>
    <row r="146" spans="2:49" ht="13.5" customHeight="1" x14ac:dyDescent="0.3">
      <c r="B146" s="468" t="s">
        <v>432</v>
      </c>
      <c r="C146" s="469"/>
      <c r="D146" s="470"/>
      <c r="E146" s="309">
        <f>SUM(E123:E134,E144,E145)*0.05</f>
        <v>4.0861303239398543</v>
      </c>
      <c r="F146" s="309">
        <f>SUM(F123:F134,F144,F145)*0.05</f>
        <v>4.1021456116610295</v>
      </c>
      <c r="G146" s="309">
        <f>SUM(G123:G134,G144,G145)*0.05</f>
        <v>4.5536235155319611</v>
      </c>
      <c r="H146" s="309">
        <f t="shared" si="96"/>
        <v>8.6397538394718154</v>
      </c>
      <c r="I146" s="309">
        <f>SUM(I123:I134,I144,I145)*0.05</f>
        <v>26.66663156989506</v>
      </c>
      <c r="J146" s="309">
        <f>SUM(J123:J134,J144,J145)*0.05</f>
        <v>31.953618749517631</v>
      </c>
      <c r="K146" s="309">
        <f>SUM(K123:K134,K144,K145)*0.05</f>
        <v>23.921782912414908</v>
      </c>
      <c r="L146" s="310">
        <f t="shared" si="97"/>
        <v>50.588414482309972</v>
      </c>
      <c r="N146" s="239"/>
      <c r="O146" s="239"/>
      <c r="P146" s="239"/>
      <c r="Q146" s="239"/>
      <c r="R146" s="239"/>
      <c r="S146" s="240"/>
      <c r="T146" s="240"/>
      <c r="U146" s="240"/>
      <c r="V146" s="240"/>
      <c r="W146" s="240"/>
      <c r="X146" s="240"/>
      <c r="Y146" s="240"/>
      <c r="Z146" s="240"/>
      <c r="AA146" s="240"/>
      <c r="AB146" s="240"/>
      <c r="AC146" s="240"/>
      <c r="AD146" s="240"/>
      <c r="AE146" s="240"/>
      <c r="AF146" s="240"/>
      <c r="AG146" s="240"/>
      <c r="AH146" s="240"/>
      <c r="AI146" s="240"/>
      <c r="AJ146" s="240"/>
      <c r="AK146" s="187"/>
    </row>
    <row r="147" spans="2:49" ht="11.25" customHeight="1" x14ac:dyDescent="0.3">
      <c r="B147" s="518" t="s">
        <v>542</v>
      </c>
      <c r="C147" s="519"/>
      <c r="D147" s="520"/>
      <c r="E147" s="313">
        <f>SUM(E123:E134,E144,E145,E146)</f>
        <v>85.808736802736945</v>
      </c>
      <c r="F147" s="313">
        <f>SUM(F123:F134,F144,F145,F146)</f>
        <v>86.14505784488162</v>
      </c>
      <c r="G147" s="313">
        <f>SUM(G123:G134,G144,G145,G146)</f>
        <v>95.626093826171186</v>
      </c>
      <c r="H147" s="313">
        <f t="shared" si="96"/>
        <v>181.43483062890812</v>
      </c>
      <c r="I147" s="313">
        <f>SUM(I123:I134,I144:I146)</f>
        <v>559.99926296779631</v>
      </c>
      <c r="J147" s="313">
        <f>SUM(J123:J134,J144:J146)</f>
        <v>671.02599373987027</v>
      </c>
      <c r="K147" s="313">
        <f>SUM(K123:K134,K144:K146)</f>
        <v>502.35744116071305</v>
      </c>
      <c r="L147" s="314">
        <f t="shared" si="97"/>
        <v>1062.3567041285094</v>
      </c>
      <c r="U147" s="242"/>
      <c r="V147" s="242"/>
      <c r="W147" s="242"/>
      <c r="X147" s="242"/>
      <c r="Y147" s="242"/>
      <c r="Z147" s="242"/>
      <c r="AA147" s="242"/>
      <c r="AB147" s="242"/>
      <c r="AC147" s="242"/>
      <c r="AD147" s="242"/>
      <c r="AE147" s="242"/>
      <c r="AF147" s="242"/>
      <c r="AG147" s="242"/>
      <c r="AH147" s="242"/>
      <c r="AI147" s="242"/>
      <c r="AJ147" s="242"/>
      <c r="AK147" s="187"/>
    </row>
    <row r="148" spans="2:49" ht="11.65" customHeight="1" x14ac:dyDescent="0.3">
      <c r="B148" s="468" t="s">
        <v>416</v>
      </c>
      <c r="C148" s="469"/>
      <c r="D148" s="470"/>
      <c r="E148" s="309">
        <f>ElecSingle_SC_Nil!G193*$D$114+ElecSingle_SC_Nil!H193*$E$114</f>
        <v>0.93828988382559964</v>
      </c>
      <c r="F148" s="309">
        <f>ElecMulti_SC_Nil!H193*$D$114+ElecMulti_SC_Nil!I193*$E$114</f>
        <v>0.94546362914355164</v>
      </c>
      <c r="G148" s="309">
        <f>Gas_SC_Nil!I193*$D$114+Gas_SC_Nil!J193*$E$114</f>
        <v>1.312595311855512</v>
      </c>
      <c r="H148" s="309">
        <f t="shared" si="96"/>
        <v>2.2508851956811116</v>
      </c>
      <c r="I148" s="309">
        <f>ElecSingle_SC_3100kWh!K193*$D$114+ElecSingle_SC_3100kWh!L193*$E$114</f>
        <v>5.8253709636367237</v>
      </c>
      <c r="J148" s="309">
        <f>ElecMulti_SC_4200kWh!K193*$D$115+ElecMulti_SC_4200kWh!L193*$E$115</f>
        <v>7.2864204506089845</v>
      </c>
      <c r="K148" s="309">
        <f>Gas_SC_12000kWh!K193*$D$116+Gas_SC_12000kWh!L193*$E$116</f>
        <v>5.2118745454976203</v>
      </c>
      <c r="L148" s="310">
        <f t="shared" si="97"/>
        <v>11.037245509134344</v>
      </c>
      <c r="N148" s="304"/>
      <c r="O148" s="239"/>
      <c r="P148" s="239"/>
      <c r="Q148" s="239"/>
      <c r="R148" s="239"/>
      <c r="S148" s="240"/>
      <c r="T148" s="240"/>
      <c r="U148" s="240"/>
      <c r="V148" s="240"/>
      <c r="W148" s="240"/>
      <c r="X148" s="240"/>
      <c r="Y148" s="240"/>
      <c r="Z148" s="240"/>
      <c r="AA148" s="240"/>
      <c r="AB148" s="240"/>
      <c r="AC148" s="240"/>
      <c r="AD148" s="240"/>
      <c r="AE148" s="240"/>
      <c r="AF148" s="240"/>
      <c r="AG148" s="240"/>
      <c r="AH148" s="240"/>
      <c r="AI148" s="240"/>
      <c r="AJ148" s="240"/>
      <c r="AK148" s="187"/>
    </row>
    <row r="149" spans="2:49" ht="10.15" customHeight="1" x14ac:dyDescent="0.3">
      <c r="B149" s="468" t="s">
        <v>432</v>
      </c>
      <c r="C149" s="469"/>
      <c r="D149" s="470"/>
      <c r="E149" s="309">
        <f>E148*0.05</f>
        <v>4.6914494191279986E-2</v>
      </c>
      <c r="F149" s="309">
        <f>F148*0.05</f>
        <v>4.7273181457177585E-2</v>
      </c>
      <c r="G149" s="309">
        <f>G148*0.05</f>
        <v>6.5629765592775599E-2</v>
      </c>
      <c r="H149" s="309">
        <f t="shared" si="96"/>
        <v>0.11254425978405558</v>
      </c>
      <c r="I149" s="309">
        <f>I148*0.05</f>
        <v>0.29126854818183617</v>
      </c>
      <c r="J149" s="309">
        <f>J148*0.05</f>
        <v>0.36432102253044923</v>
      </c>
      <c r="K149" s="309">
        <f>K148*0.05</f>
        <v>0.260593727274881</v>
      </c>
      <c r="L149" s="310">
        <f t="shared" si="97"/>
        <v>0.55186227545671718</v>
      </c>
      <c r="N149" s="239"/>
      <c r="O149" s="239"/>
      <c r="P149" s="239"/>
      <c r="Q149" s="239"/>
      <c r="R149" s="239"/>
      <c r="S149" s="240"/>
      <c r="T149" s="240"/>
      <c r="U149" s="240"/>
      <c r="V149" s="240"/>
      <c r="W149" s="240"/>
      <c r="X149" s="240"/>
      <c r="Y149" s="240"/>
      <c r="Z149" s="240"/>
      <c r="AA149" s="240"/>
      <c r="AB149" s="240"/>
      <c r="AC149" s="240"/>
      <c r="AD149" s="240"/>
      <c r="AE149" s="240"/>
      <c r="AF149" s="240"/>
      <c r="AG149" s="240"/>
      <c r="AH149" s="240"/>
      <c r="AI149" s="240"/>
      <c r="AJ149" s="240"/>
      <c r="AK149" s="187"/>
    </row>
    <row r="150" spans="2:49" ht="11.25" customHeight="1" thickBot="1" x14ac:dyDescent="0.35">
      <c r="B150" s="515" t="s">
        <v>544</v>
      </c>
      <c r="C150" s="516"/>
      <c r="D150" s="517"/>
      <c r="E150" s="315">
        <f>SUM(E147:E149)</f>
        <v>86.793941180753833</v>
      </c>
      <c r="F150" s="315">
        <f>SUM(F147:F149)</f>
        <v>87.137794655482338</v>
      </c>
      <c r="G150" s="315">
        <f>SUM(G147:G149)</f>
        <v>97.004318903619478</v>
      </c>
      <c r="H150" s="315">
        <f t="shared" si="96"/>
        <v>183.79826008437331</v>
      </c>
      <c r="I150" s="315">
        <f>SUM(I147:I149)</f>
        <v>566.11590247961487</v>
      </c>
      <c r="J150" s="315">
        <f>SUM(J147:J149)</f>
        <v>678.67673521300969</v>
      </c>
      <c r="K150" s="315">
        <f>SUM(K147:K149)</f>
        <v>507.82990943348557</v>
      </c>
      <c r="L150" s="316">
        <f t="shared" si="97"/>
        <v>1073.9458119131004</v>
      </c>
      <c r="N150" s="241"/>
      <c r="O150" s="241"/>
      <c r="P150" s="241"/>
      <c r="Q150" s="241"/>
      <c r="R150" s="241"/>
      <c r="S150" s="242"/>
      <c r="T150" s="242"/>
      <c r="U150" s="242"/>
      <c r="V150" s="242"/>
      <c r="W150" s="242"/>
      <c r="X150" s="242"/>
      <c r="Y150" s="242"/>
      <c r="Z150" s="242"/>
      <c r="AA150" s="242"/>
      <c r="AB150" s="242"/>
      <c r="AC150" s="242"/>
      <c r="AD150" s="242"/>
      <c r="AE150" s="242"/>
      <c r="AF150" s="242"/>
      <c r="AG150" s="242"/>
      <c r="AH150" s="242"/>
      <c r="AI150" s="242"/>
      <c r="AJ150" s="242"/>
      <c r="AK150" s="187"/>
    </row>
    <row r="151" spans="2:49" ht="12.75" customHeight="1" x14ac:dyDescent="0.3">
      <c r="B151" s="486" t="s">
        <v>589</v>
      </c>
      <c r="C151" s="487"/>
      <c r="D151" s="487"/>
      <c r="E151" s="487"/>
      <c r="F151" s="487"/>
      <c r="G151" s="487"/>
      <c r="H151" s="487"/>
      <c r="I151" s="487"/>
      <c r="J151" s="487"/>
      <c r="K151" s="487"/>
      <c r="L151" s="488"/>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187"/>
    </row>
    <row r="152" spans="2:49" ht="11.25" customHeight="1" x14ac:dyDescent="0.3">
      <c r="B152" s="480" t="s">
        <v>393</v>
      </c>
      <c r="C152" s="481"/>
      <c r="D152" s="482"/>
      <c r="E152" s="307">
        <f>ElecSingle_PPM_Nil!G190*$D$114+ElecSingle_PPM_Nil!H190*$E$114+ElecSingle_PPM_Nil!G191*$D$114+ElecSingle_PPM_Nil!H191*$E$114</f>
        <v>23.885029293183784</v>
      </c>
      <c r="F152" s="307">
        <f>ElecMulti_PPM_Nil!G190*$D$115+ElecMulti_PPM_Nil!H190*$E$115+ElecMulti_PPM_Nil!G191*$D$115+ElecMulti_PPM_Nil!H191*$E$115</f>
        <v>23.886821717533927</v>
      </c>
      <c r="G152" s="307">
        <f>Gas_PPM_Nil!G190*$D$116+Gas_PPM_Nil!H190*$E$116+Gas_PPM_Nil!G191*$D$116+Gas_PPM_Nil!H191*$E$116</f>
        <v>38.827553322417721</v>
      </c>
      <c r="H152" s="307">
        <f t="shared" si="96"/>
        <v>62.712582615601505</v>
      </c>
      <c r="I152" s="307">
        <f>ElecSingle_PPM_3100kWh!K190*$D$114+ElecSingle_PPM_3100kWh!L190*$E$114+ElecSingle_PPM_3100kWh!K191*$D$114+ElecSingle_PPM_3100kWh!L191*$E$114</f>
        <v>24.583419564207304</v>
      </c>
      <c r="J152" s="307">
        <f>ElecMulti_PPM_4200kWh!K190*$D$115+ElecMulti_PPM_4200kWh!L190*$E$115+ElecMulti_PPM_4200kWh!K191*$D$115+ElecMulti_PPM_4200kWh!L191*$E$115</f>
        <v>24.595070322483252</v>
      </c>
      <c r="K152" s="307">
        <f>Gas_PPM_12000kWh!K190*$D$116+Gas_PPM_12000kWh!L190*$E$116+Gas_PPM_12000kWh!K191*$D$116+Gas_PPM_12000kWh!L191*$E$116</f>
        <v>40.041531614218592</v>
      </c>
      <c r="L152" s="308">
        <f>I152+K152</f>
        <v>64.624951178425903</v>
      </c>
      <c r="N152" s="238"/>
      <c r="O152" s="238"/>
      <c r="P152" s="238"/>
      <c r="Q152" s="238"/>
      <c r="R152" s="238"/>
      <c r="S152" s="240"/>
      <c r="T152" s="240"/>
      <c r="U152" s="240"/>
      <c r="V152" s="240"/>
      <c r="W152" s="240"/>
      <c r="X152" s="240"/>
      <c r="Y152" s="240"/>
      <c r="Z152" s="240"/>
      <c r="AA152" s="240"/>
      <c r="AB152" s="240"/>
      <c r="AC152" s="240"/>
      <c r="AD152" s="240"/>
      <c r="AE152" s="240"/>
      <c r="AF152" s="240"/>
      <c r="AG152" s="240"/>
      <c r="AH152" s="240"/>
      <c r="AI152" s="240"/>
      <c r="AJ152" s="240"/>
      <c r="AK152" s="187"/>
    </row>
    <row r="153" spans="2:49" ht="11.25" customHeight="1" x14ac:dyDescent="0.3">
      <c r="B153" s="474" t="s">
        <v>363</v>
      </c>
      <c r="C153" s="475"/>
      <c r="D153" s="476"/>
      <c r="E153" s="309">
        <f>ElecSingle_PPM_Nil!G192*$D$114+ElecSingle_PPM_Nil!H192*$E$114</f>
        <v>1.6916029489686522</v>
      </c>
      <c r="F153" s="309">
        <f>ElecMulti_PPM_Nil!G192*$D$115+ElecMulti_PPM_Nil!H192*$E$115</f>
        <v>1.7068503518625009</v>
      </c>
      <c r="G153" s="309">
        <f>Gas_PPM_Nil!G192*$D$116+Gas_PPM_Nil!H192*$E$116</f>
        <v>2.1103940137234538</v>
      </c>
      <c r="H153" s="309">
        <f t="shared" si="96"/>
        <v>3.801996962692106</v>
      </c>
      <c r="I153" s="309">
        <f>ElecSingle_PPM_3100kWh!K192*$D$114+ElecSingle_PPM_3100kWh!L192*$E$114</f>
        <v>9.7976903712366461</v>
      </c>
      <c r="J153" s="309">
        <f>ElecMulti_PPM_4200kWh!K192*$D$115+ElecMulti_PPM_4200kWh!L192*$E$115</f>
        <v>11.700671560115126</v>
      </c>
      <c r="K153" s="309">
        <f>Gas_PPM_12000kWh!K192*$D$116+Gas_PPM_12000kWh!L192*$E$116</f>
        <v>9.1228147406068185</v>
      </c>
      <c r="L153" s="310">
        <f>I153+K153</f>
        <v>18.920505111843465</v>
      </c>
      <c r="N153" s="239"/>
      <c r="O153" s="239"/>
      <c r="P153" s="239"/>
      <c r="Q153" s="239"/>
      <c r="R153" s="239"/>
      <c r="S153" s="240"/>
      <c r="T153" s="240"/>
      <c r="U153" s="240"/>
      <c r="V153" s="240"/>
      <c r="W153" s="240"/>
      <c r="X153" s="240"/>
      <c r="Y153" s="240"/>
      <c r="Z153" s="240"/>
      <c r="AA153" s="240"/>
      <c r="AB153" s="240"/>
      <c r="AC153" s="240"/>
      <c r="AD153" s="240"/>
      <c r="AE153" s="240"/>
      <c r="AF153" s="240"/>
      <c r="AG153" s="240"/>
      <c r="AH153" s="240"/>
      <c r="AI153" s="240"/>
      <c r="AJ153" s="240"/>
      <c r="AK153" s="187"/>
    </row>
    <row r="154" spans="2:49" ht="13.5" customHeight="1" x14ac:dyDescent="0.3">
      <c r="B154" s="474" t="s">
        <v>432</v>
      </c>
      <c r="C154" s="475"/>
      <c r="D154" s="476"/>
      <c r="E154" s="309">
        <f>SUM(E123:E134,E152,E153)*0.05</f>
        <v>4.4292871145841994</v>
      </c>
      <c r="F154" s="309">
        <f t="shared" ref="F154:I154" si="98">SUM(F123:F134,F152,F153)*0.05</f>
        <v>4.444363176090806</v>
      </c>
      <c r="G154" s="309">
        <f t="shared" si="98"/>
        <v>5.6563409509571567</v>
      </c>
      <c r="H154" s="309">
        <f t="shared" ref="H154:H158" si="99">E154+G154</f>
        <v>10.085628065541357</v>
      </c>
      <c r="I154" s="309">
        <f t="shared" si="98"/>
        <v>25.783385063885675</v>
      </c>
      <c r="J154" s="309">
        <f t="shared" ref="J154" si="100">SUM(J123:J134,J152,J153)*0.05</f>
        <v>30.790847455097602</v>
      </c>
      <c r="K154" s="309">
        <f t="shared" ref="K154" si="101">SUM(K123:K134,K152,K153)*0.05</f>
        <v>24.007397295804651</v>
      </c>
      <c r="L154" s="310">
        <f>I154+K154</f>
        <v>49.790782359690326</v>
      </c>
      <c r="N154" s="239"/>
      <c r="O154" s="239"/>
      <c r="P154" s="239"/>
      <c r="Q154" s="239"/>
      <c r="R154" s="239"/>
      <c r="S154" s="240"/>
      <c r="T154" s="240"/>
      <c r="U154" s="240"/>
      <c r="V154" s="240"/>
      <c r="W154" s="240"/>
      <c r="X154" s="240"/>
      <c r="Y154" s="240"/>
      <c r="Z154" s="240"/>
      <c r="AA154" s="240"/>
      <c r="AB154" s="240"/>
      <c r="AC154" s="240"/>
      <c r="AD154" s="240"/>
      <c r="AE154" s="240"/>
      <c r="AF154" s="240"/>
      <c r="AG154" s="240"/>
      <c r="AH154" s="240"/>
      <c r="AI154" s="240"/>
      <c r="AJ154" s="240"/>
      <c r="AK154" s="187"/>
    </row>
    <row r="155" spans="2:49" ht="11.25" customHeight="1" x14ac:dyDescent="0.3">
      <c r="B155" s="483" t="s">
        <v>542</v>
      </c>
      <c r="C155" s="484"/>
      <c r="D155" s="485"/>
      <c r="E155" s="313">
        <f>SUM(E123:E134,E152,E153,E154)</f>
        <v>93.015029406268184</v>
      </c>
      <c r="F155" s="313">
        <f t="shared" ref="F155:L155" si="102">SUM(F123:F134,F152,F153,F154)</f>
        <v>93.331626697906927</v>
      </c>
      <c r="G155" s="313">
        <f t="shared" si="102"/>
        <v>118.78315997010029</v>
      </c>
      <c r="H155" s="313">
        <f t="shared" si="102"/>
        <v>211.7981893763685</v>
      </c>
      <c r="I155" s="313">
        <f t="shared" si="102"/>
        <v>541.45108634159919</v>
      </c>
      <c r="J155" s="313">
        <f t="shared" si="102"/>
        <v>646.6077965570496</v>
      </c>
      <c r="K155" s="313">
        <f t="shared" si="102"/>
        <v>504.15534321189762</v>
      </c>
      <c r="L155" s="313">
        <f t="shared" si="102"/>
        <v>1045.606429553497</v>
      </c>
      <c r="U155" s="242"/>
      <c r="V155" s="242"/>
      <c r="W155" s="242"/>
      <c r="X155" s="242"/>
      <c r="Y155" s="242"/>
      <c r="Z155" s="242"/>
      <c r="AA155" s="242"/>
      <c r="AB155" s="242"/>
      <c r="AC155" s="242"/>
      <c r="AD155" s="242"/>
      <c r="AE155" s="242"/>
      <c r="AF155" s="242"/>
      <c r="AG155" s="242"/>
      <c r="AH155" s="242"/>
      <c r="AI155" s="242"/>
      <c r="AJ155" s="242"/>
      <c r="AK155" s="187"/>
    </row>
    <row r="156" spans="2:49" ht="11.65" customHeight="1" x14ac:dyDescent="0.3">
      <c r="B156" s="474" t="s">
        <v>416</v>
      </c>
      <c r="C156" s="475"/>
      <c r="D156" s="476"/>
      <c r="E156" s="309">
        <f>ElecSingle_PPM_Nil!G193*$D$114+ElecSingle_PPM_Nil!H193*$E$114</f>
        <v>1.0387730552620766</v>
      </c>
      <c r="F156" s="309">
        <f>ElecMulti_PPM_Nil!H193*$D$114+ElecMulti_PPM_Nil!I193*$E$114</f>
        <v>1.0458255990136112</v>
      </c>
      <c r="G156" s="309">
        <f>Gas_PPM_Nil!I193*$D$114+Gas_PPM_Nil!J193*$E$114</f>
        <v>1.6377046021185873</v>
      </c>
      <c r="H156" s="309">
        <f t="shared" si="99"/>
        <v>2.6764776573806639</v>
      </c>
      <c r="I156" s="309">
        <f>ElecSingle_PPM_3100kWh!K193*$D$114+ElecSingle_PPM_3100kWh!L193*$E$114</f>
        <v>5.5667387217470559</v>
      </c>
      <c r="J156" s="309">
        <f>ElecMulti_PPM_4200kWh!K193*$D$115+ElecMulti_PPM_4200kWh!L193*$E$115</f>
        <v>6.9459377601769106</v>
      </c>
      <c r="K156" s="309">
        <f>Gas_PPM_12000kWh!K193*$D$116+Gas_PPM_12000kWh!L193*$E$116</f>
        <v>5.236944149241805</v>
      </c>
      <c r="L156" s="310">
        <f>I156+K156</f>
        <v>10.803682870988862</v>
      </c>
      <c r="N156" s="304"/>
      <c r="O156" s="239"/>
      <c r="P156" s="239"/>
      <c r="Q156" s="239"/>
      <c r="R156" s="239"/>
      <c r="S156" s="240"/>
      <c r="T156" s="240"/>
      <c r="U156" s="240"/>
      <c r="V156" s="240"/>
      <c r="W156" s="240"/>
      <c r="X156" s="240"/>
      <c r="Y156" s="240"/>
      <c r="Z156" s="240"/>
      <c r="AA156" s="240"/>
      <c r="AB156" s="240"/>
      <c r="AC156" s="240"/>
      <c r="AD156" s="240"/>
      <c r="AE156" s="240"/>
      <c r="AF156" s="240"/>
      <c r="AG156" s="240"/>
      <c r="AH156" s="240"/>
      <c r="AI156" s="240"/>
      <c r="AJ156" s="240"/>
      <c r="AK156" s="187"/>
    </row>
    <row r="157" spans="2:49" ht="10.15" customHeight="1" x14ac:dyDescent="0.3">
      <c r="B157" s="474" t="s">
        <v>432</v>
      </c>
      <c r="C157" s="475"/>
      <c r="D157" s="476"/>
      <c r="E157" s="309">
        <f>E156*0.05</f>
        <v>5.1938652763103832E-2</v>
      </c>
      <c r="F157" s="309">
        <f>F156*0.05</f>
        <v>5.2291279950680558E-2</v>
      </c>
      <c r="G157" s="309">
        <f>G156*0.05</f>
        <v>8.1885230105929366E-2</v>
      </c>
      <c r="H157" s="309">
        <f t="shared" si="99"/>
        <v>0.13382388286903318</v>
      </c>
      <c r="I157" s="309">
        <f>I156*0.05</f>
        <v>0.27833693608735283</v>
      </c>
      <c r="J157" s="309">
        <f>J156*0.05</f>
        <v>0.34729688800884556</v>
      </c>
      <c r="K157" s="309">
        <f>K156*0.05</f>
        <v>0.26184720746209028</v>
      </c>
      <c r="L157" s="310">
        <f>I157+K157</f>
        <v>0.54018414354944311</v>
      </c>
      <c r="N157" s="239"/>
      <c r="O157" s="239"/>
      <c r="P157" s="239"/>
      <c r="Q157" s="239"/>
      <c r="R157" s="239"/>
      <c r="S157" s="240"/>
      <c r="T157" s="240"/>
      <c r="U157" s="240"/>
      <c r="V157" s="240"/>
      <c r="W157" s="240"/>
      <c r="X157" s="240"/>
      <c r="Y157" s="240"/>
      <c r="Z157" s="240"/>
      <c r="AA157" s="240"/>
      <c r="AB157" s="240"/>
      <c r="AC157" s="240"/>
      <c r="AD157" s="240"/>
      <c r="AE157" s="240"/>
      <c r="AF157" s="240"/>
      <c r="AG157" s="240"/>
      <c r="AH157" s="240"/>
      <c r="AI157" s="240"/>
      <c r="AJ157" s="240"/>
      <c r="AK157" s="187"/>
    </row>
    <row r="158" spans="2:49" ht="11.25" customHeight="1" thickBot="1" x14ac:dyDescent="0.35">
      <c r="B158" s="477" t="s">
        <v>544</v>
      </c>
      <c r="C158" s="478"/>
      <c r="D158" s="479"/>
      <c r="E158" s="315">
        <f>SUM(E155:E157)</f>
        <v>94.105741114293366</v>
      </c>
      <c r="F158" s="315">
        <f>SUM(F155:F157)</f>
        <v>94.429743576871218</v>
      </c>
      <c r="G158" s="315">
        <f>SUM(G155:G157)</f>
        <v>120.5027498023248</v>
      </c>
      <c r="H158" s="315">
        <f t="shared" si="99"/>
        <v>214.60849091661817</v>
      </c>
      <c r="I158" s="315">
        <f>SUM(I155:I157)</f>
        <v>547.29616199943359</v>
      </c>
      <c r="J158" s="315">
        <f>SUM(J155:J157)</f>
        <v>653.90103120523531</v>
      </c>
      <c r="K158" s="315">
        <f>SUM(K155:K157)</f>
        <v>509.65413456860153</v>
      </c>
      <c r="L158" s="316">
        <f>I158+K158</f>
        <v>1056.9502965680351</v>
      </c>
      <c r="N158" s="241"/>
      <c r="O158" s="241"/>
      <c r="P158" s="241"/>
      <c r="Q158" s="241"/>
      <c r="R158" s="241"/>
      <c r="S158" s="242"/>
      <c r="T158" s="242"/>
      <c r="U158" s="242"/>
      <c r="V158" s="242"/>
      <c r="W158" s="242"/>
      <c r="X158" s="242"/>
      <c r="Y158" s="242"/>
      <c r="Z158" s="242"/>
      <c r="AA158" s="242"/>
      <c r="AB158" s="242"/>
      <c r="AC158" s="242"/>
      <c r="AD158" s="242"/>
      <c r="AE158" s="242"/>
      <c r="AF158" s="242"/>
      <c r="AG158" s="242"/>
      <c r="AH158" s="242"/>
      <c r="AI158" s="242"/>
      <c r="AJ158" s="242"/>
      <c r="AK158" s="187"/>
    </row>
    <row r="159" spans="2:49" x14ac:dyDescent="0.3">
      <c r="R159" s="105"/>
      <c r="S159" s="105"/>
      <c r="T159" s="105"/>
      <c r="U159" s="105"/>
      <c r="V159" s="105"/>
      <c r="W159" s="105"/>
      <c r="X159" s="105"/>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row>
    <row r="160" spans="2:49" x14ac:dyDescent="0.3">
      <c r="D160" s="105"/>
      <c r="M160" s="105"/>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row>
    <row r="257" x14ac:dyDescent="0.3"/>
    <row r="258" x14ac:dyDescent="0.3"/>
    <row r="259" x14ac:dyDescent="0.3"/>
    <row r="260" x14ac:dyDescent="0.3"/>
  </sheetData>
  <mergeCells count="54">
    <mergeCell ref="B135:L135"/>
    <mergeCell ref="B143:L143"/>
    <mergeCell ref="B3:N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B137:D137"/>
    <mergeCell ref="B136:D136"/>
    <mergeCell ref="B156:D156"/>
    <mergeCell ref="B157:D157"/>
    <mergeCell ref="B158:D158"/>
    <mergeCell ref="B152:D152"/>
    <mergeCell ref="B153:D153"/>
    <mergeCell ref="B154:D154"/>
    <mergeCell ref="B155:D155"/>
    <mergeCell ref="B151:L15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512</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3">
      <c r="A23" s="256"/>
      <c r="B23" s="135" t="s">
        <v>349</v>
      </c>
      <c r="C23" s="135" t="s">
        <v>404</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3">
      <c r="A24" s="256"/>
      <c r="B24" s="135" t="s">
        <v>388</v>
      </c>
      <c r="C24" s="135" t="s">
        <v>515</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 customHeight="1" x14ac:dyDescent="0.3">
      <c r="A29" s="256"/>
      <c r="B29" s="132" t="s">
        <v>596</v>
      </c>
      <c r="C29" s="132" t="s">
        <v>597</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f>IF('3c AA'!W56="-","-",'3c AA'!W56)</f>
        <v>4.5286596291411447</v>
      </c>
      <c r="U29" s="129">
        <f>IF('3c AA'!X56="-","-",'3c AA'!X56)</f>
        <v>9.9756950960531068</v>
      </c>
      <c r="V29" s="129">
        <f>IF('3c AA'!Y56="-","-",'3c AA'!Y56)</f>
        <v>4.43</v>
      </c>
      <c r="W29" s="129" t="str">
        <f>IF('3c AA'!Z56="-","-",'3c AA'!Z56)</f>
        <v>-</v>
      </c>
      <c r="X29" s="129" t="str">
        <f>IF('3c AA'!AA56="-","-",'3c AA'!AA56)</f>
        <v>-</v>
      </c>
      <c r="Y29" s="129" t="str">
        <f>IF('3c AA'!AB56="-","-",'3c AA'!AB56)</f>
        <v>-</v>
      </c>
      <c r="Z29" s="129" t="str">
        <f>IF('3c AA'!AC56="-","-",'3c AA'!AC56)</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f>IF('3g CPIH'!P$16="-","-",'3j PAAC PAP'!$G$10*('3g CPIH'!P$16/'3g CPIH'!$G$16))</f>
        <v>3.6441612524461835</v>
      </c>
      <c r="U34" s="129">
        <f>IF('3g CPIH'!Q$16="-","-",'3j PAAC PAP'!$G$10*('3g CPIH'!Q$16/'3g CPIH'!$G$16))</f>
        <v>3.6642577299412915</v>
      </c>
      <c r="V34" s="129">
        <f>IF('3g CPIH'!R$16="-","-",'3j PAAC PAP'!$G$10*('3g CPIH'!R$16/'3g CPIH'!$G$16))</f>
        <v>3.7312459882583173</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3">
      <c r="A35" s="256"/>
      <c r="B35" s="132" t="s">
        <v>349</v>
      </c>
      <c r="C35" s="132" t="s">
        <v>404</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2.2430211365751771</v>
      </c>
      <c r="M35" s="129">
        <f>IF(M27="-","-",SUM(M27:M33)*'3j PAAC PAP'!$G$28)</f>
        <v>2.4406431549960805</v>
      </c>
      <c r="N35" s="129">
        <f>IF(N27="-","-",SUM(N27:N33)*'3j PAAC PAP'!$G$28)</f>
        <v>2.5675393456030293</v>
      </c>
      <c r="O35" s="30"/>
      <c r="P35" s="129">
        <f>IF(P27="-","-",SUM(P27:P33)*'3j PAAC PAP'!$G$28)</f>
        <v>2.5675393456030293</v>
      </c>
      <c r="Q35" s="129">
        <f>IF(Q27="-","-",SUM(Q27:Q33)*'3j PAAC PAP'!$G$28)</f>
        <v>2.8467322924354028</v>
      </c>
      <c r="R35" s="129">
        <f>IF(R27="-","-",SUM(R27:R33)*'3j PAAC PAP'!$G$28)</f>
        <v>2.7514904742655495</v>
      </c>
      <c r="S35" s="129">
        <f>IF(S27="-","-",SUM(S27:S33)*'3j PAAC PAP'!$G$28)</f>
        <v>2.7558836628171575</v>
      </c>
      <c r="T35" s="129">
        <f>IF(T27="-","-",SUM(T27:T33)*'3j PAAC PAP'!$G$28)</f>
        <v>2.6695825535811979</v>
      </c>
      <c r="U35" s="129">
        <f>IF(U27="-","-",SUM(U27:U33)*'3j PAAC PAP'!$G$28)</f>
        <v>2.9278046402044744</v>
      </c>
      <c r="V35" s="129">
        <f>IF(V27="-","-",SUM(V27:V33)*'3j PAAC PAP'!$G$28)</f>
        <v>3.1788279357138998</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3">
      <c r="A36" s="256"/>
      <c r="B36" s="132" t="s">
        <v>388</v>
      </c>
      <c r="C36" s="132" t="s">
        <v>515</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9.0604886303254624</v>
      </c>
      <c r="M36" s="129">
        <f>IF(M27="-","-",SUM(M27:M35)*'3k EBIT'!$E$8)</f>
        <v>9.8538230836621565</v>
      </c>
      <c r="N36" s="129">
        <f>IF(N27="-","-",SUM(N27:N35)*'3k EBIT'!$E$8)</f>
        <v>10.363194569472881</v>
      </c>
      <c r="O36" s="30"/>
      <c r="P36" s="129">
        <f>IF(P27="-","-",SUM(P27:P35)*'3k EBIT'!$E$8)</f>
        <v>10.363194569472881</v>
      </c>
      <c r="Q36" s="129">
        <f>IF(Q27="-","-",SUM(Q27:Q35)*'3k EBIT'!$E$8)</f>
        <v>11.4833913532645</v>
      </c>
      <c r="R36" s="129">
        <f>IF(R27="-","-",SUM(R27:R35)*'3k EBIT'!$E$8)</f>
        <v>11.102040231162194</v>
      </c>
      <c r="S36" s="129">
        <f>IF(S27="-","-",SUM(S27:S35)*'3k EBIT'!$E$8)</f>
        <v>11.12004385807054</v>
      </c>
      <c r="T36" s="129">
        <f>IF(T27="-","-",SUM(T27:T35)*'3k EBIT'!$E$8)</f>
        <v>10.774215965758387</v>
      </c>
      <c r="U36" s="129">
        <f>IF(U27="-","-",SUM(U27:U35)*'3k EBIT'!$E$8)</f>
        <v>11.809941292143257</v>
      </c>
      <c r="V36" s="129">
        <f>IF(V27="-","-",SUM(V27:V35)*'3k EBIT'!$E$8)</f>
        <v>12.817711414954141</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5.2123410029807076</v>
      </c>
      <c r="M37" s="129">
        <f>IF(M27="-","-",SUM(M27:M30,M32:M36)*'3l HAP'!$E$9)</f>
        <v>5.8637458882365756</v>
      </c>
      <c r="N37" s="129">
        <f>IF(N27="-","-",SUM(N27:N30,N32:N36)*'3l HAP'!$E$9)</f>
        <v>6.2619932185604261</v>
      </c>
      <c r="O37" s="30"/>
      <c r="P37" s="129">
        <f>IF(P27="-","-",SUM(P27:P30,P32:P36)*'3l HAP'!$E$9)</f>
        <v>6.2619932185604261</v>
      </c>
      <c r="Q37" s="129">
        <f>IF(Q27="-","-",SUM(Q27:Q30,Q32:Q36)*'3l HAP'!$E$9)</f>
        <v>7.0419892039636682</v>
      </c>
      <c r="R37" s="129">
        <f>IF(R27="-","-",SUM(R27:R30,R32:R36)*'3l HAP'!$E$9)</f>
        <v>6.7229082132505518</v>
      </c>
      <c r="S37" s="129">
        <f>IF(S27="-","-",SUM(S27:S30,S32:S36)*'3l HAP'!$E$9)</f>
        <v>6.7467562811459745</v>
      </c>
      <c r="T37" s="129">
        <f>IF(T27="-","-",SUM(T27:T30,T32:T36)*'3l HAP'!$E$9)</f>
        <v>6.4295808657602223</v>
      </c>
      <c r="U37" s="129">
        <f>IF(U27="-","-",SUM(U27:U30,U32:U36)*'3l HAP'!$E$9)</f>
        <v>7.0703021148250764</v>
      </c>
      <c r="V37" s="129">
        <f>IF(V27="-","-",SUM(V27:V30,V32:V36)*'3l HAP'!$E$9)</f>
        <v>7.8458109317885905</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482.07996668026306</v>
      </c>
      <c r="M38" s="129">
        <f t="shared" si="2"/>
        <v>524.48579923120053</v>
      </c>
      <c r="N38" s="129">
        <f t="shared" si="2"/>
        <v>551.69306105697592</v>
      </c>
      <c r="O38" s="30"/>
      <c r="P38" s="129">
        <f t="shared" ref="P38:Z38" si="3">IF(P27="-","-",SUM(P27:P37))</f>
        <v>551.69306105697592</v>
      </c>
      <c r="Q38" s="129">
        <f t="shared" si="3"/>
        <v>611.43075815246266</v>
      </c>
      <c r="R38" s="129">
        <f t="shared" si="3"/>
        <v>591.0405737625764</v>
      </c>
      <c r="S38" s="129">
        <f t="shared" si="3"/>
        <v>592.01198075004572</v>
      </c>
      <c r="T38" s="129">
        <f t="shared" si="3"/>
        <v>573.493344836392</v>
      </c>
      <c r="U38" s="129">
        <f t="shared" si="3"/>
        <v>628.64590285261352</v>
      </c>
      <c r="V38" s="129">
        <f t="shared" si="3"/>
        <v>682.46192254057496</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3">
      <c r="A47" s="256"/>
      <c r="B47" s="135" t="s">
        <v>349</v>
      </c>
      <c r="C47" s="135" t="s">
        <v>404</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3">
      <c r="A48" s="256"/>
      <c r="B48" s="135" t="s">
        <v>388</v>
      </c>
      <c r="C48" s="135" t="s">
        <v>515</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f>IF('3c AA'!W58="-","-",'3c AA'!W58)</f>
        <v>4.6588267577428137</v>
      </c>
      <c r="U53" s="129">
        <f>IF('3c AA'!X58="-","-",'3c AA'!X58)</f>
        <v>9.9756950960531068</v>
      </c>
      <c r="V53" s="129">
        <f>IF('3c AA'!Y58="-","-",'3c AA'!Y58)</f>
        <v>4.43</v>
      </c>
      <c r="W53" s="129" t="str">
        <f>IF('3c AA'!Z58="-","-",'3c AA'!Z58)</f>
        <v>-</v>
      </c>
      <c r="X53" s="129" t="str">
        <f>IF('3c AA'!AA58="-","-",'3c AA'!AA58)</f>
        <v>-</v>
      </c>
      <c r="Y53" s="129" t="str">
        <f>IF('3c AA'!AB58="-","-",'3c AA'!AB58)</f>
        <v>-</v>
      </c>
      <c r="Z53" s="129" t="str">
        <f>IF('3c AA'!AC58="-","-",'3c AA'!AC58)</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 customHeight="1" x14ac:dyDescent="0.3">
      <c r="A58" s="256"/>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f>IF('3g CPIH'!P$16="-","-",'3j PAAC PAP'!$G$10*('3g CPIH'!P$16/'3g CPIH'!$G$16))</f>
        <v>3.6441612524461835</v>
      </c>
      <c r="U58" s="129">
        <f>IF('3g CPIH'!Q$16="-","-",'3j PAAC PAP'!$G$10*('3g CPIH'!Q$16/'3g CPIH'!$G$16))</f>
        <v>3.6642577299412915</v>
      </c>
      <c r="V58" s="129">
        <f>IF('3g CPIH'!R$16="-","-",'3j PAAC PAP'!$G$10*('3g CPIH'!R$16/'3g CPIH'!$G$16))</f>
        <v>3.7312459882583173</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3">
      <c r="A59" s="256"/>
      <c r="B59" s="132" t="s">
        <v>349</v>
      </c>
      <c r="C59" s="132" t="s">
        <v>404</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2.4165584144663033</v>
      </c>
      <c r="M59" s="129">
        <f>IF(M51="-","-",SUM(M51:M57)*'3j PAAC PAP'!$G$28)</f>
        <v>2.6051948291712668</v>
      </c>
      <c r="N59" s="129">
        <f>IF(N51="-","-",SUM(N51:N57)*'3j PAAC PAP'!$G$28)</f>
        <v>2.7343143994750156</v>
      </c>
      <c r="O59" s="30"/>
      <c r="P59" s="129">
        <f>IF(P51="-","-",SUM(P51:P57)*'3j PAAC PAP'!$G$28)</f>
        <v>2.7343143994750156</v>
      </c>
      <c r="Q59" s="129">
        <f>IF(Q51="-","-",SUM(Q51:Q57)*'3j PAAC PAP'!$G$28)</f>
        <v>3.088058905625831</v>
      </c>
      <c r="R59" s="129">
        <f>IF(R51="-","-",SUM(R51:R57)*'3j PAAC PAP'!$G$28)</f>
        <v>2.9892913683645226</v>
      </c>
      <c r="S59" s="129">
        <f>IF(S51="-","-",SUM(S51:S57)*'3j PAAC PAP'!$G$28)</f>
        <v>3.0070132955745636</v>
      </c>
      <c r="T59" s="129">
        <f>IF(T51="-","-",SUM(T51:T57)*'3j PAAC PAP'!$G$28)</f>
        <v>2.9175765811978778</v>
      </c>
      <c r="U59" s="129">
        <f>IF(U51="-","-",SUM(U51:U57)*'3j PAAC PAP'!$G$28)</f>
        <v>3.1479720099697173</v>
      </c>
      <c r="V59" s="129">
        <f>IF(V51="-","-",SUM(V51:V57)*'3j PAAC PAP'!$G$28)</f>
        <v>3.4085335984297669</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3">
      <c r="A60" s="256"/>
      <c r="B60" s="132" t="s">
        <v>388</v>
      </c>
      <c r="C60" s="132" t="s">
        <v>515</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9.756282744863281</v>
      </c>
      <c r="M60" s="129">
        <f>IF(M51="-","-",SUM(M51:M59)*'3k EBIT'!$E$8)</f>
        <v>10.513589606566073</v>
      </c>
      <c r="N60" s="129">
        <f>IF(N51="-","-",SUM(N51:N59)*'3k EBIT'!$E$8)</f>
        <v>11.031875687132557</v>
      </c>
      <c r="O60" s="30"/>
      <c r="P60" s="129">
        <f>IF(P51="-","-",SUM(P51:P59)*'3k EBIT'!$E$8)</f>
        <v>11.031875687132557</v>
      </c>
      <c r="Q60" s="129">
        <f>IF(Q51="-","-",SUM(Q51:Q59)*'3k EBIT'!$E$8)</f>
        <v>12.450985400951421</v>
      </c>
      <c r="R60" s="129">
        <f>IF(R51="-","-",SUM(R51:R59)*'3k EBIT'!$E$8)</f>
        <v>12.055497981316044</v>
      </c>
      <c r="S60" s="129">
        <f>IF(S51="-","-",SUM(S51:S59)*'3k EBIT'!$E$8)</f>
        <v>12.126942909283457</v>
      </c>
      <c r="T60" s="129">
        <f>IF(T51="-","-",SUM(T51:T59)*'3k EBIT'!$E$8)</f>
        <v>11.768542873228212</v>
      </c>
      <c r="U60" s="129">
        <f>IF(U51="-","-",SUM(U51:U59)*'3k EBIT'!$E$8)</f>
        <v>12.692697792403891</v>
      </c>
      <c r="V60" s="129">
        <f>IF(V51="-","-",SUM(V51:V59)*'3k EBIT'!$E$8)</f>
        <v>13.738711502865987</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5.2832641616238991</v>
      </c>
      <c r="M61" s="129">
        <f>IF(M51="-","-",SUM(M51:M54,M56:M60)*'3l HAP'!$E$9)</f>
        <v>5.9629459391343911</v>
      </c>
      <c r="N61" s="129">
        <f>IF(N51="-","-",SUM(N51:N54,N56:N60)*'3l HAP'!$E$9)</f>
        <v>6.3682275511234332</v>
      </c>
      <c r="O61" s="30"/>
      <c r="P61" s="129">
        <f>IF(P51="-","-",SUM(P51:P54,P56:P60)*'3l HAP'!$E$9)</f>
        <v>6.3682275511234332</v>
      </c>
      <c r="Q61" s="129">
        <f>IF(Q51="-","-",SUM(Q51:Q54,Q56:Q60)*'3l HAP'!$E$9)</f>
        <v>7.1866368135140277</v>
      </c>
      <c r="R61" s="129">
        <f>IF(R51="-","-",SUM(R51:R54,R56:R60)*'3l HAP'!$E$9)</f>
        <v>6.8562446622098685</v>
      </c>
      <c r="S61" s="129">
        <f>IF(S51="-","-",SUM(S51:S54,S56:S60)*'3l HAP'!$E$9)</f>
        <v>6.8872766861917603</v>
      </c>
      <c r="T61" s="129">
        <f>IF(T51="-","-",SUM(T51:T54,T56:T60)*'3l HAP'!$E$9)</f>
        <v>6.5591971051105915</v>
      </c>
      <c r="U61" s="129">
        <f>IF(U51="-","-",SUM(U51:U54,U56:U60)*'3l HAP'!$E$9)</f>
        <v>7.2079653782285726</v>
      </c>
      <c r="V61" s="129">
        <f>IF(V51="-","-",SUM(V51:V54,V56:V60)*'3l HAP'!$E$9)</f>
        <v>8.0121474507173822</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518.77161758303009</v>
      </c>
      <c r="M62" s="129">
        <f t="shared" si="6"/>
        <v>559.30953877608431</v>
      </c>
      <c r="N62" s="129">
        <f t="shared" si="6"/>
        <v>586.9930238873967</v>
      </c>
      <c r="O62" s="30"/>
      <c r="P62" s="129">
        <f t="shared" ref="P62:Z62" si="7">IF(P51="-","-",SUM(P51:P61))</f>
        <v>586.9930238873967</v>
      </c>
      <c r="Q62" s="129">
        <f t="shared" si="7"/>
        <v>662.50138723674036</v>
      </c>
      <c r="R62" s="129">
        <f t="shared" si="7"/>
        <v>641.35587633394539</v>
      </c>
      <c r="S62" s="129">
        <f t="shared" si="7"/>
        <v>645.14716617144882</v>
      </c>
      <c r="T62" s="129">
        <f t="shared" si="7"/>
        <v>625.95593458946075</v>
      </c>
      <c r="U62" s="129">
        <f t="shared" si="7"/>
        <v>675.24441536001143</v>
      </c>
      <c r="V62" s="129">
        <f t="shared" si="7"/>
        <v>731.10192787479298</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3">
      <c r="A71" s="256"/>
      <c r="B71" s="135" t="s">
        <v>349</v>
      </c>
      <c r="C71" s="135" t="s">
        <v>404</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3">
      <c r="A72" s="256"/>
      <c r="B72" s="135" t="s">
        <v>388</v>
      </c>
      <c r="C72" s="135" t="s">
        <v>515</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f>IF('3c AA'!W60="-","-",'3c AA'!W60)</f>
        <v>4.5066764067244529</v>
      </c>
      <c r="U77" s="129">
        <f>IF('3c AA'!X60="-","-",'3c AA'!X60)</f>
        <v>9.9756950960531068</v>
      </c>
      <c r="V77" s="129">
        <f>IF('3c AA'!Y60="-","-",'3c AA'!Y60)</f>
        <v>4.43</v>
      </c>
      <c r="W77" s="129" t="str">
        <f>IF('3c AA'!Z60="-","-",'3c AA'!Z60)</f>
        <v>-</v>
      </c>
      <c r="X77" s="129" t="str">
        <f>IF('3c AA'!AA60="-","-",'3c AA'!AA60)</f>
        <v>-</v>
      </c>
      <c r="Y77" s="129" t="str">
        <f>IF('3c AA'!AB60="-","-",'3c AA'!AB60)</f>
        <v>-</v>
      </c>
      <c r="Z77" s="129" t="str">
        <f>IF('3c AA'!AC60="-","-",'3c AA'!AC60)</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f>IF('3g CPIH'!P$16="-","-",'3j PAAC PAP'!$G$10*('3g CPIH'!P$16/'3g CPIH'!$G$16))</f>
        <v>3.6441612524461835</v>
      </c>
      <c r="U82" s="129">
        <f>IF('3g CPIH'!Q$16="-","-",'3j PAAC PAP'!$G$10*('3g CPIH'!Q$16/'3g CPIH'!$G$16))</f>
        <v>3.6642577299412915</v>
      </c>
      <c r="V82" s="129">
        <f>IF('3g CPIH'!R$16="-","-",'3j PAAC PAP'!$G$10*('3g CPIH'!R$16/'3g CPIH'!$G$16))</f>
        <v>3.7312459882583173</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3">
      <c r="A83" s="256"/>
      <c r="B83" s="132" t="s">
        <v>349</v>
      </c>
      <c r="C83" s="132" t="s">
        <v>404</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2.3188994712919619</v>
      </c>
      <c r="M83" s="129">
        <f>IF(M75="-","-",SUM(M75:M81)*'3j PAAC PAP'!$G$28)</f>
        <v>2.4720927386894984</v>
      </c>
      <c r="N83" s="129">
        <f>IF(N75="-","-",SUM(N75:N81)*'3j PAAC PAP'!$G$28)</f>
        <v>2.5985979128035996</v>
      </c>
      <c r="O83" s="30"/>
      <c r="P83" s="129">
        <f>IF(P75="-","-",SUM(P75:P81)*'3j PAAC PAP'!$G$28)</f>
        <v>2.5985979128035996</v>
      </c>
      <c r="Q83" s="129">
        <f>IF(Q75="-","-",SUM(Q75:Q81)*'3j PAAC PAP'!$G$28)</f>
        <v>2.8820546109739351</v>
      </c>
      <c r="R83" s="129">
        <f>IF(R75="-","-",SUM(R75:R81)*'3j PAAC PAP'!$G$28)</f>
        <v>2.7872196128027391</v>
      </c>
      <c r="S83" s="129">
        <f>IF(S75="-","-",SUM(S75:S81)*'3j PAAC PAP'!$G$28)</f>
        <v>2.8090449523577696</v>
      </c>
      <c r="T83" s="129">
        <f>IF(T75="-","-",SUM(T75:T81)*'3j PAAC PAP'!$G$28)</f>
        <v>2.7232583770333663</v>
      </c>
      <c r="U83" s="129">
        <f>IF(U75="-","-",SUM(U75:U81)*'3j PAAC PAP'!$G$28)</f>
        <v>2.9615560134846404</v>
      </c>
      <c r="V83" s="129">
        <f>IF(V75="-","-",SUM(V75:V81)*'3j PAAC PAP'!$G$28)</f>
        <v>3.2081762419336903</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3">
      <c r="A84" s="256"/>
      <c r="B84" s="132" t="s">
        <v>388</v>
      </c>
      <c r="C84" s="132" t="s">
        <v>515</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9.3647212387797243</v>
      </c>
      <c r="M84" s="129">
        <f>IF(M75="-","-",SUM(M75:M83)*'3k EBIT'!$E$8)</f>
        <v>9.9799195368534619</v>
      </c>
      <c r="N84" s="129">
        <f>IF(N75="-","-",SUM(N75:N83)*'3k EBIT'!$E$8)</f>
        <v>10.48772325015031</v>
      </c>
      <c r="O84" s="30"/>
      <c r="P84" s="129">
        <f>IF(P75="-","-",SUM(P75:P83)*'3k EBIT'!$E$8)</f>
        <v>10.48772325015031</v>
      </c>
      <c r="Q84" s="129">
        <f>IF(Q75="-","-",SUM(Q75:Q83)*'3k EBIT'!$E$8)</f>
        <v>11.625015456452058</v>
      </c>
      <c r="R84" s="129">
        <f>IF(R75="-","-",SUM(R75:R83)*'3k EBIT'!$E$8)</f>
        <v>11.245295470692223</v>
      </c>
      <c r="S84" s="129">
        <f>IF(S75="-","-",SUM(S75:S83)*'3k EBIT'!$E$8)</f>
        <v>11.333192945304727</v>
      </c>
      <c r="T84" s="129">
        <f>IF(T75="-","-",SUM(T75:T83)*'3k EBIT'!$E$8)</f>
        <v>10.989428066033584</v>
      </c>
      <c r="U84" s="129">
        <f>IF(U75="-","-",SUM(U75:U83)*'3k EBIT'!$E$8)</f>
        <v>11.945266722916937</v>
      </c>
      <c r="V84" s="129">
        <f>IF(V75="-","-",SUM(V75:V83)*'3k EBIT'!$E$8)</f>
        <v>12.93538283971969</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516</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5.2441868518027857</v>
      </c>
      <c r="M85" s="129">
        <f>IF(M75="-","-",SUM(M75:M78,M80:M84)*'3l HAP'!$E$9)</f>
        <v>5.8524648358112401</v>
      </c>
      <c r="N85" s="129">
        <f>IF(N75="-","-",SUM(N75:N78,N80:N84)*'3l HAP'!$E$9)</f>
        <v>6.2494762275270688</v>
      </c>
      <c r="O85" s="30"/>
      <c r="P85" s="129">
        <f>IF(P75="-","-",SUM(P75:P78,P80:P84)*'3l HAP'!$E$9)</f>
        <v>6.2494762275270688</v>
      </c>
      <c r="Q85" s="129">
        <f>IF(Q75="-","-",SUM(Q75:Q78,Q80:Q84)*'3l HAP'!$E$9)</f>
        <v>7.0160061779126126</v>
      </c>
      <c r="R85" s="129">
        <f>IF(R75="-","-",SUM(R75:R78,R80:R84)*'3l HAP'!$E$9)</f>
        <v>6.6996121816806911</v>
      </c>
      <c r="S85" s="129">
        <f>IF(S75="-","-",SUM(S75:S78,S80:S84)*'3l HAP'!$E$9)</f>
        <v>6.7110276956818522</v>
      </c>
      <c r="T85" s="129">
        <f>IF(T75="-","-",SUM(T75:T78,T80:T84)*'3l HAP'!$E$9)</f>
        <v>6.3980404868925769</v>
      </c>
      <c r="U85" s="129">
        <f>IF(U75="-","-",SUM(U75:U78,U80:U84)*'3l HAP'!$E$9)</f>
        <v>7.019771629466101</v>
      </c>
      <c r="V85" s="129">
        <f>IF(V75="-","-",SUM(V75:V78,V80:V84)*'3l HAP'!$E$9)</f>
        <v>7.7822202768206337</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498.12404846541341</v>
      </c>
      <c r="M86" s="129">
        <f t="shared" si="10"/>
        <v>531.11117086860963</v>
      </c>
      <c r="N86" s="129">
        <f t="shared" si="10"/>
        <v>558.23468244702428</v>
      </c>
      <c r="O86" s="30"/>
      <c r="P86" s="129">
        <f t="shared" ref="P86:Z86" si="11">IF(P75="-","-",SUM(P75:P85))</f>
        <v>558.23468244702428</v>
      </c>
      <c r="Q86" s="129">
        <f t="shared" si="11"/>
        <v>618.8586722153259</v>
      </c>
      <c r="R86" s="129">
        <f t="shared" si="11"/>
        <v>598.55702406564342</v>
      </c>
      <c r="S86" s="129">
        <f t="shared" si="11"/>
        <v>603.19462054313078</v>
      </c>
      <c r="T86" s="129">
        <f t="shared" si="11"/>
        <v>584.78875242496167</v>
      </c>
      <c r="U86" s="129">
        <f t="shared" si="11"/>
        <v>635.71776051868494</v>
      </c>
      <c r="V86" s="129">
        <f t="shared" si="11"/>
        <v>688.59156220987416</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3">
      <c r="A95" s="256"/>
      <c r="B95" s="135" t="s">
        <v>349</v>
      </c>
      <c r="C95" s="135" t="s">
        <v>404</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3">
      <c r="A96" s="256"/>
      <c r="B96" s="135" t="s">
        <v>388</v>
      </c>
      <c r="C96" s="135" t="s">
        <v>515</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f>IF('3c AA'!W62="-","-",'3c AA'!W62)</f>
        <v>4.5479718512711056</v>
      </c>
      <c r="U101" s="129">
        <f>IF('3c AA'!X62="-","-",'3c AA'!X62)</f>
        <v>9.9756950960531068</v>
      </c>
      <c r="V101" s="129">
        <f>IF('3c AA'!Y62="-","-",'3c AA'!Y62)</f>
        <v>4.43</v>
      </c>
      <c r="W101" s="129" t="str">
        <f>IF('3c AA'!Z62="-","-",'3c AA'!Z62)</f>
        <v>-</v>
      </c>
      <c r="X101" s="129" t="str">
        <f>IF('3c AA'!AA62="-","-",'3c AA'!AA62)</f>
        <v>-</v>
      </c>
      <c r="Y101" s="129" t="str">
        <f>IF('3c AA'!AB62="-","-",'3c AA'!AB62)</f>
        <v>-</v>
      </c>
      <c r="Z101" s="129" t="str">
        <f>IF('3c AA'!AC62="-","-",'3c AA'!AC62)</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f>IF('3g CPIH'!P$16="-","-",'3j PAAC PAP'!$G$10*('3g CPIH'!P$16/'3g CPIH'!$G$16))</f>
        <v>3.6441612524461835</v>
      </c>
      <c r="U106" s="129">
        <f>IF('3g CPIH'!Q$16="-","-",'3j PAAC PAP'!$G$10*('3g CPIH'!Q$16/'3g CPIH'!$G$16))</f>
        <v>3.6642577299412915</v>
      </c>
      <c r="V106" s="129">
        <f>IF('3g CPIH'!R$16="-","-",'3j PAAC PAP'!$G$10*('3g CPIH'!R$16/'3g CPIH'!$G$16))</f>
        <v>3.7312459882583173</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3">
      <c r="A107" s="256"/>
      <c r="B107" s="132" t="s">
        <v>349</v>
      </c>
      <c r="C107" s="132" t="s">
        <v>404</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2.2890446152563837</v>
      </c>
      <c r="M107" s="129">
        <f>IF(M99="-","-",SUM(M99:M105)*'3j PAAC PAP'!$G$28)</f>
        <v>2.488170912566908</v>
      </c>
      <c r="N107" s="129">
        <f>IF(N99="-","-",SUM(N99:N105)*'3j PAAC PAP'!$G$28)</f>
        <v>2.6153913041860846</v>
      </c>
      <c r="O107" s="30"/>
      <c r="P107" s="129">
        <f>IF(P99="-","-",SUM(P99:P105)*'3j PAAC PAP'!$G$28)</f>
        <v>2.6153913041860846</v>
      </c>
      <c r="Q107" s="129">
        <f>IF(Q99="-","-",SUM(Q99:Q105)*'3j PAAC PAP'!$G$28)</f>
        <v>2.8881520012884239</v>
      </c>
      <c r="R107" s="129">
        <f>IF(R99="-","-",SUM(R99:R105)*'3j PAAC PAP'!$G$28)</f>
        <v>2.7989808140892478</v>
      </c>
      <c r="S107" s="129">
        <f>IF(S99="-","-",SUM(S99:S105)*'3j PAAC PAP'!$G$28)</f>
        <v>2.7801361274781633</v>
      </c>
      <c r="T107" s="129">
        <f>IF(T99="-","-",SUM(T99:T105)*'3j PAAC PAP'!$G$28)</f>
        <v>2.6973914522896978</v>
      </c>
      <c r="U107" s="129">
        <f>IF(U99="-","-",SUM(U99:U105)*'3j PAAC PAP'!$G$28)</f>
        <v>2.9804796939543481</v>
      </c>
      <c r="V107" s="129">
        <f>IF(V99="-","-",SUM(V99:V105)*'3j PAAC PAP'!$G$28)</f>
        <v>3.2347917042012289</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3">
      <c r="A108" s="256"/>
      <c r="B108" s="132" t="s">
        <v>388</v>
      </c>
      <c r="C108" s="132" t="s">
        <v>515</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9.245018813039465</v>
      </c>
      <c r="M108" s="129">
        <f>IF(M99="-","-",SUM(M99:M107)*'3k EBIT'!$E$8)</f>
        <v>10.044384641367984</v>
      </c>
      <c r="N108" s="129">
        <f>IF(N99="-","-",SUM(N99:N107)*'3k EBIT'!$E$8)</f>
        <v>10.555056004409563</v>
      </c>
      <c r="O108" s="30"/>
      <c r="P108" s="129">
        <f>IF(P99="-","-",SUM(P99:P107)*'3k EBIT'!$E$8)</f>
        <v>10.555056004409563</v>
      </c>
      <c r="Q108" s="129">
        <f>IF(Q99="-","-",SUM(Q99:Q107)*'3k EBIT'!$E$8)</f>
        <v>11.649462816387731</v>
      </c>
      <c r="R108" s="129">
        <f>IF(R99="-","-",SUM(R99:R107)*'3k EBIT'!$E$8)</f>
        <v>11.292451763187385</v>
      </c>
      <c r="S108" s="129">
        <f>IF(S99="-","-",SUM(S99:S107)*'3k EBIT'!$E$8)</f>
        <v>11.217283611852729</v>
      </c>
      <c r="T108" s="129">
        <f>IF(T99="-","-",SUM(T99:T107)*'3k EBIT'!$E$8)</f>
        <v>10.885715168052501</v>
      </c>
      <c r="U108" s="129">
        <f>IF(U99="-","-",SUM(U99:U107)*'3k EBIT'!$E$8)</f>
        <v>12.02114082706462</v>
      </c>
      <c r="V108" s="129">
        <f>IF(V99="-","-",SUM(V99:V107)*'3k EBIT'!$E$8)</f>
        <v>13.04209698336942</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5.2092118766164059</v>
      </c>
      <c r="M109" s="129">
        <f>IF(M99="-","-",SUM(M99:M102,M104:M108)*'3l HAP'!$E$9)</f>
        <v>5.8804001932952845</v>
      </c>
      <c r="N109" s="129">
        <f>IF(N99="-","-",SUM(N99:N102,N104:N108)*'3l HAP'!$E$9)</f>
        <v>6.279673644434574</v>
      </c>
      <c r="O109" s="30"/>
      <c r="P109" s="129">
        <f>IF(P99="-","-",SUM(P99:P102,P104:P108)*'3l HAP'!$E$9)</f>
        <v>6.279673644434574</v>
      </c>
      <c r="Q109" s="129">
        <f>IF(Q99="-","-",SUM(Q99:Q102,Q104:Q108)*'3l HAP'!$E$9)</f>
        <v>7.0814963288629658</v>
      </c>
      <c r="R109" s="129">
        <f>IF(R99="-","-",SUM(R99:R102,R104:R108)*'3l HAP'!$E$9)</f>
        <v>6.7760433220945746</v>
      </c>
      <c r="S109" s="129">
        <f>IF(S99="-","-",SUM(S99:S102,S104:S108)*'3l HAP'!$E$9)</f>
        <v>6.8013791796776149</v>
      </c>
      <c r="T109" s="129">
        <f>IF(T99="-","-",SUM(T99:T102,T104:T108)*'3l HAP'!$E$9)</f>
        <v>6.4900747371315575</v>
      </c>
      <c r="U109" s="129">
        <f>IF(U99="-","-",SUM(U99:U102,U104:U108)*'3l HAP'!$E$9)</f>
        <v>7.1597951056606464</v>
      </c>
      <c r="V109" s="129">
        <f>IF(V99="-","-",SUM(V99:V102,V104:V108)*'3l HAP'!$E$9)</f>
        <v>7.9460157042997981</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491.78894842197025</v>
      </c>
      <c r="M110" s="129">
        <f t="shared" si="14"/>
        <v>534.53200506225426</v>
      </c>
      <c r="N110" s="129">
        <f t="shared" si="14"/>
        <v>561.80870757168407</v>
      </c>
      <c r="O110" s="30"/>
      <c r="P110" s="129">
        <f t="shared" ref="P110:Z110" si="15">IF(P99="-","-",SUM(P99:P109))</f>
        <v>561.80870757168407</v>
      </c>
      <c r="Q110" s="129">
        <f t="shared" si="15"/>
        <v>620.21086498930947</v>
      </c>
      <c r="R110" s="129">
        <f t="shared" si="15"/>
        <v>601.11536431222248</v>
      </c>
      <c r="S110" s="129">
        <f t="shared" si="15"/>
        <v>597.18448331263369</v>
      </c>
      <c r="T110" s="129">
        <f t="shared" si="15"/>
        <v>579.42221535192607</v>
      </c>
      <c r="U110" s="129">
        <f t="shared" si="15"/>
        <v>639.85115624791638</v>
      </c>
      <c r="V110" s="129">
        <f t="shared" si="15"/>
        <v>694.37188919373193</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 customHeight="1" x14ac:dyDescent="0.3">
      <c r="A113" s="256"/>
      <c r="B113" s="135" t="s">
        <v>596</v>
      </c>
      <c r="C113" s="135" t="s">
        <v>597</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3">
      <c r="A119" s="256"/>
      <c r="B119" s="135" t="s">
        <v>349</v>
      </c>
      <c r="C119" s="135" t="s">
        <v>404</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3">
      <c r="A120" s="256"/>
      <c r="B120" s="135" t="s">
        <v>388</v>
      </c>
      <c r="C120" s="135" t="s">
        <v>515</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f>IF('3c AA'!W64="-","-",'3c AA'!W64)</f>
        <v>4.4955437678108234</v>
      </c>
      <c r="U125" s="129">
        <f>IF('3c AA'!X64="-","-",'3c AA'!X64)</f>
        <v>9.9756950960531068</v>
      </c>
      <c r="V125" s="129">
        <f>IF('3c AA'!Y64="-","-",'3c AA'!Y64)</f>
        <v>4.43</v>
      </c>
      <c r="W125" s="129" t="str">
        <f>IF('3c AA'!Z64="-","-",'3c AA'!Z64)</f>
        <v>-</v>
      </c>
      <c r="X125" s="129" t="str">
        <f>IF('3c AA'!AA64="-","-",'3c AA'!AA64)</f>
        <v>-</v>
      </c>
      <c r="Y125" s="129" t="str">
        <f>IF('3c AA'!AB64="-","-",'3c AA'!AB64)</f>
        <v>-</v>
      </c>
      <c r="Z125" s="129" t="str">
        <f>IF('3c AA'!AC64="-","-",'3c AA'!AC64)</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f>IF('3g CPIH'!P$16="-","-",'3j PAAC PAP'!$G$10*('3g CPIH'!P$16/'3g CPIH'!$G$16))</f>
        <v>3.6441612524461835</v>
      </c>
      <c r="U130" s="129">
        <f>IF('3g CPIH'!Q$16="-","-",'3j PAAC PAP'!$G$10*('3g CPIH'!Q$16/'3g CPIH'!$G$16))</f>
        <v>3.6642577299412915</v>
      </c>
      <c r="V130" s="129">
        <f>IF('3g CPIH'!R$16="-","-",'3j PAAC PAP'!$G$10*('3g CPIH'!R$16/'3g CPIH'!$G$16))</f>
        <v>3.7312459882583173</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3">
      <c r="A131" s="256"/>
      <c r="B131" s="132" t="s">
        <v>349</v>
      </c>
      <c r="C131" s="132" t="s">
        <v>404</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2.3633966897222978</v>
      </c>
      <c r="M131" s="129">
        <f>IF(M123="-","-",SUM(M123:M129)*'3j PAAC PAP'!$G$28)</f>
        <v>2.5502403495990178</v>
      </c>
      <c r="N131" s="129">
        <f>IF(N123="-","-",SUM(N123:N129)*'3j PAAC PAP'!$G$28)</f>
        <v>2.6765638578741409</v>
      </c>
      <c r="O131" s="30"/>
      <c r="P131" s="129">
        <f>IF(P123="-","-",SUM(P123:P129)*'3j PAAC PAP'!$G$28)</f>
        <v>2.6765638578741409</v>
      </c>
      <c r="Q131" s="129">
        <f>IF(Q123="-","-",SUM(Q123:Q129)*'3j PAAC PAP'!$G$28)</f>
        <v>2.9707296758788084</v>
      </c>
      <c r="R131" s="129">
        <f>IF(R123="-","-",SUM(R123:R129)*'3j PAAC PAP'!$G$28)</f>
        <v>2.8749849667667409</v>
      </c>
      <c r="S131" s="129">
        <f>IF(S123="-","-",SUM(S123:S129)*'3j PAAC PAP'!$G$28)</f>
        <v>2.874989842331495</v>
      </c>
      <c r="T131" s="129">
        <f>IF(T123="-","-",SUM(T123:T129)*'3j PAAC PAP'!$G$28)</f>
        <v>2.7879852775821066</v>
      </c>
      <c r="U131" s="129">
        <f>IF(U123="-","-",SUM(U123:U129)*'3j PAAC PAP'!$G$28)</f>
        <v>3.0638165690903794</v>
      </c>
      <c r="V131" s="129">
        <f>IF(V123="-","-",SUM(V123:V129)*'3j PAAC PAP'!$G$28)</f>
        <v>3.3174623549790856</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3">
      <c r="A132" s="256"/>
      <c r="B132" s="132" t="s">
        <v>388</v>
      </c>
      <c r="C132" s="132" t="s">
        <v>515</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9.5431319126901197</v>
      </c>
      <c r="M132" s="129">
        <f>IF(M123="-","-",SUM(M123:M131)*'3k EBIT'!$E$8)</f>
        <v>10.293250761111505</v>
      </c>
      <c r="N132" s="129">
        <f>IF(N123="-","-",SUM(N123:N131)*'3k EBIT'!$E$8)</f>
        <v>10.800326088996819</v>
      </c>
      <c r="O132" s="30"/>
      <c r="P132" s="129">
        <f>IF(P123="-","-",SUM(P123:P131)*'3k EBIT'!$E$8)</f>
        <v>10.800326088996819</v>
      </c>
      <c r="Q132" s="129">
        <f>IF(Q123="-","-",SUM(Q123:Q131)*'3k EBIT'!$E$8)</f>
        <v>11.980556289043539</v>
      </c>
      <c r="R132" s="129">
        <f>IF(R123="-","-",SUM(R123:R131)*'3k EBIT'!$E$8)</f>
        <v>11.597188836144189</v>
      </c>
      <c r="S132" s="129">
        <f>IF(S123="-","-",SUM(S123:S131)*'3k EBIT'!$E$8)</f>
        <v>11.597597613196021</v>
      </c>
      <c r="T132" s="129">
        <f>IF(T123="-","-",SUM(T123:T131)*'3k EBIT'!$E$8)</f>
        <v>11.248949230600562</v>
      </c>
      <c r="U132" s="129">
        <f>IF(U123="-","-",SUM(U123:U131)*'3k EBIT'!$E$8)</f>
        <v>12.355278298553614</v>
      </c>
      <c r="V132" s="129">
        <f>IF(V123="-","-",SUM(V123:V131)*'3k EBIT'!$E$8)</f>
        <v>13.373563242119497</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5.229439309597538</v>
      </c>
      <c r="M133" s="129">
        <f>IF(M123="-","-",SUM(M123:M126,M128:M132)*'3l HAP'!$E$9)</f>
        <v>5.8501523645372675</v>
      </c>
      <c r="N133" s="129">
        <f>IF(N123="-","-",SUM(N123:N126,N128:N132)*'3l HAP'!$E$9)</f>
        <v>6.2465883760716672</v>
      </c>
      <c r="O133" s="30"/>
      <c r="P133" s="129">
        <f>IF(P123="-","-",SUM(P123:P126,P128:P132)*'3l HAP'!$E$9)</f>
        <v>6.2465883760716672</v>
      </c>
      <c r="Q133" s="129">
        <f>IF(Q123="-","-",SUM(Q123:Q126,Q128:Q132)*'3l HAP'!$E$9)</f>
        <v>7.0598523922712939</v>
      </c>
      <c r="R133" s="129">
        <f>IF(R123="-","-",SUM(R123:R126,R128:R132)*'3l HAP'!$E$9)</f>
        <v>6.7399047433352708</v>
      </c>
      <c r="S133" s="129">
        <f>IF(S123="-","-",SUM(S123:S126,S128:S132)*'3l HAP'!$E$9)</f>
        <v>6.7590474947188532</v>
      </c>
      <c r="T133" s="129">
        <f>IF(T123="-","-",SUM(T123:T126,T128:T132)*'3l HAP'!$E$9)</f>
        <v>6.4406269821890758</v>
      </c>
      <c r="U133" s="129">
        <f>IF(U123="-","-",SUM(U123:U126,U128:U132)*'3l HAP'!$E$9)</f>
        <v>7.1061033298451806</v>
      </c>
      <c r="V133" s="129">
        <f>IF(V123="-","-",SUM(V123:V126,V128:V132)*'3l HAP'!$E$9)</f>
        <v>7.8882798166311261</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507.49933251359909</v>
      </c>
      <c r="M134" s="129">
        <f t="shared" si="18"/>
        <v>547.59996865185201</v>
      </c>
      <c r="N134" s="129">
        <f t="shared" si="18"/>
        <v>574.68456879162875</v>
      </c>
      <c r="O134" s="30"/>
      <c r="P134" s="129">
        <f t="shared" ref="P134:Z134" si="19">IF(P123="-","-",SUM(P123:P133))</f>
        <v>574.68456879162875</v>
      </c>
      <c r="Q134" s="129">
        <f t="shared" si="19"/>
        <v>637.6151860999197</v>
      </c>
      <c r="R134" s="129">
        <f t="shared" si="19"/>
        <v>617.11801242211618</v>
      </c>
      <c r="S134" s="129">
        <f t="shared" si="19"/>
        <v>617.15866974628852</v>
      </c>
      <c r="T134" s="129">
        <f t="shared" si="19"/>
        <v>598.49034193979105</v>
      </c>
      <c r="U134" s="129">
        <f t="shared" si="19"/>
        <v>657.3836399180318</v>
      </c>
      <c r="V134" s="129">
        <f t="shared" si="19"/>
        <v>711.75973866591175</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 customHeight="1" x14ac:dyDescent="0.3">
      <c r="A142" s="256"/>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3">
      <c r="A143" s="256"/>
      <c r="B143" s="135" t="s">
        <v>349</v>
      </c>
      <c r="C143" s="135" t="s">
        <v>404</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3">
      <c r="A144" s="256"/>
      <c r="B144" s="135" t="s">
        <v>388</v>
      </c>
      <c r="C144" s="135" t="s">
        <v>515</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f>IF('3c AA'!W66="-","-",'3c AA'!W66)</f>
        <v>4.5641658866161769</v>
      </c>
      <c r="U149" s="129">
        <f>IF('3c AA'!X66="-","-",'3c AA'!X66)</f>
        <v>9.9756950960531068</v>
      </c>
      <c r="V149" s="129">
        <f>IF('3c AA'!Y66="-","-",'3c AA'!Y66)</f>
        <v>4.43</v>
      </c>
      <c r="W149" s="129" t="str">
        <f>IF('3c AA'!Z66="-","-",'3c AA'!Z66)</f>
        <v>-</v>
      </c>
      <c r="X149" s="129" t="str">
        <f>IF('3c AA'!AA66="-","-",'3c AA'!AA66)</f>
        <v>-</v>
      </c>
      <c r="Y149" s="129" t="str">
        <f>IF('3c AA'!AB66="-","-",'3c AA'!AB66)</f>
        <v>-</v>
      </c>
      <c r="Z149" s="129" t="str">
        <f>IF('3c AA'!AC66="-","-",'3c AA'!AC66)</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f>IF('3g CPIH'!P$16="-","-",'3j PAAC PAP'!$G$10*('3g CPIH'!P$16/'3g CPIH'!$G$16))</f>
        <v>3.6441612524461835</v>
      </c>
      <c r="U154" s="129">
        <f>IF('3g CPIH'!Q$16="-","-",'3j PAAC PAP'!$G$10*('3g CPIH'!Q$16/'3g CPIH'!$G$16))</f>
        <v>3.6642577299412915</v>
      </c>
      <c r="V154" s="129">
        <f>IF('3g CPIH'!R$16="-","-",'3j PAAC PAP'!$G$10*('3g CPIH'!R$16/'3g CPIH'!$G$16))</f>
        <v>3.7312459882583173</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3">
      <c r="A155" s="256"/>
      <c r="B155" s="132" t="s">
        <v>349</v>
      </c>
      <c r="C155" s="132" t="s">
        <v>404</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2.2611593608923335</v>
      </c>
      <c r="M155" s="129">
        <f>IF(M147="-","-",SUM(M147:M153)*'3j PAAC PAP'!$G$28)</f>
        <v>2.4460440034836064</v>
      </c>
      <c r="N155" s="129">
        <f>IF(N147="-","-",SUM(N147:N153)*'3j PAAC PAP'!$G$28)</f>
        <v>2.5735444972604564</v>
      </c>
      <c r="O155" s="30"/>
      <c r="P155" s="129">
        <f>IF(P147="-","-",SUM(P147:P153)*'3j PAAC PAP'!$G$28)</f>
        <v>2.5735444972604564</v>
      </c>
      <c r="Q155" s="129">
        <f>IF(Q147="-","-",SUM(Q147:Q153)*'3j PAAC PAP'!$G$28)</f>
        <v>2.859082268745436</v>
      </c>
      <c r="R155" s="129">
        <f>IF(R147="-","-",SUM(R147:R153)*'3j PAAC PAP'!$G$28)</f>
        <v>2.7626377931609727</v>
      </c>
      <c r="S155" s="129">
        <f>IF(S147="-","-",SUM(S147:S153)*'3j PAAC PAP'!$G$28)</f>
        <v>2.7914570798292355</v>
      </c>
      <c r="T155" s="129">
        <f>IF(T147="-","-",SUM(T147:T153)*'3j PAAC PAP'!$G$28)</f>
        <v>2.703514816944744</v>
      </c>
      <c r="U155" s="129">
        <f>IF(U147="-","-",SUM(U147:U153)*'3j PAAC PAP'!$G$28)</f>
        <v>2.9419871343468631</v>
      </c>
      <c r="V155" s="129">
        <f>IF(V147="-","-",SUM(V147:V153)*'3j PAAC PAP'!$G$28)</f>
        <v>3.1953051430174364</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3">
      <c r="A156" s="256"/>
      <c r="B156" s="132" t="s">
        <v>388</v>
      </c>
      <c r="C156" s="132" t="s">
        <v>515</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9.1332134643289216</v>
      </c>
      <c r="M156" s="129">
        <f>IF(M147="-","-",SUM(M147:M155)*'3k EBIT'!$E$8)</f>
        <v>9.8754776735969418</v>
      </c>
      <c r="N156" s="129">
        <f>IF(N147="-","-",SUM(N147:N155)*'3k EBIT'!$E$8)</f>
        <v>10.387272100427158</v>
      </c>
      <c r="O156" s="30"/>
      <c r="P156" s="129">
        <f>IF(P147="-","-",SUM(P147:P155)*'3k EBIT'!$E$8)</f>
        <v>10.387272100427158</v>
      </c>
      <c r="Q156" s="129">
        <f>IF(Q147="-","-",SUM(Q147:Q155)*'3k EBIT'!$E$8)</f>
        <v>11.532908326998488</v>
      </c>
      <c r="R156" s="129">
        <f>IF(R147="-","-",SUM(R147:R155)*'3k EBIT'!$E$8)</f>
        <v>11.146735174949301</v>
      </c>
      <c r="S156" s="129">
        <f>IF(S147="-","-",SUM(S147:S155)*'3k EBIT'!$E$8)</f>
        <v>11.262674735377098</v>
      </c>
      <c r="T156" s="129">
        <f>IF(T147="-","-",SUM(T147:T155)*'3k EBIT'!$E$8)</f>
        <v>10.91026667156763</v>
      </c>
      <c r="U156" s="129">
        <f>IF(U147="-","-",SUM(U147:U155)*'3k EBIT'!$E$8)</f>
        <v>11.866805708098497</v>
      </c>
      <c r="V156" s="129">
        <f>IF(V147="-","-",SUM(V147:V155)*'3k EBIT'!$E$8)</f>
        <v>12.883776435710159</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5.2734750425650692</v>
      </c>
      <c r="M157" s="129">
        <f>IF(M147="-","-",SUM(M147:M150,M152:M156)*'3l HAP'!$E$9)</f>
        <v>5.8881514222024496</v>
      </c>
      <c r="N157" s="129">
        <f>IF(N147="-","-",SUM(N147:N150,N152:N156)*'3l HAP'!$E$9)</f>
        <v>6.2883107956240112</v>
      </c>
      <c r="O157" s="30"/>
      <c r="P157" s="129">
        <f>IF(P147="-","-",SUM(P147:P150,P152:P156)*'3l HAP'!$E$9)</f>
        <v>6.2883107956240112</v>
      </c>
      <c r="Q157" s="129">
        <f>IF(Q147="-","-",SUM(Q147:Q150,Q152:Q156)*'3l HAP'!$E$9)</f>
        <v>7.0827089356321844</v>
      </c>
      <c r="R157" s="129">
        <f>IF(R147="-","-",SUM(R147:R150,R152:R156)*'3l HAP'!$E$9)</f>
        <v>6.7601443692750651</v>
      </c>
      <c r="S157" s="129">
        <f>IF(S147="-","-",SUM(S147:S150,S152:S156)*'3l HAP'!$E$9)</f>
        <v>6.8026776725389588</v>
      </c>
      <c r="T157" s="129">
        <f>IF(T147="-","-",SUM(T147:T150,T152:T156)*'3l HAP'!$E$9)</f>
        <v>6.4804729465975051</v>
      </c>
      <c r="U157" s="129">
        <f>IF(U147="-","-",SUM(U147:U150,U152:U156)*'3l HAP'!$E$9)</f>
        <v>7.1098834178541779</v>
      </c>
      <c r="V157" s="129">
        <f>IF(V147="-","-",SUM(V147:V150,V152:V156)*'3l HAP'!$E$9)</f>
        <v>7.8940923624388244</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485.96872198112578</v>
      </c>
      <c r="M158" s="129">
        <f t="shared" si="22"/>
        <v>525.64991955412972</v>
      </c>
      <c r="N158" s="129">
        <f t="shared" si="22"/>
        <v>552.98661658188132</v>
      </c>
      <c r="O158" s="30"/>
      <c r="P158" s="129">
        <f t="shared" ref="P158:Z158" si="23">IF(P147="-","-",SUM(P147:P157))</f>
        <v>552.98661658188132</v>
      </c>
      <c r="Q158" s="129">
        <f t="shared" si="23"/>
        <v>614.07763331996694</v>
      </c>
      <c r="R158" s="129">
        <f t="shared" si="23"/>
        <v>593.43017440942992</v>
      </c>
      <c r="S158" s="129">
        <f t="shared" si="23"/>
        <v>599.57478731999265</v>
      </c>
      <c r="T158" s="129">
        <f t="shared" si="23"/>
        <v>580.70479742318537</v>
      </c>
      <c r="U158" s="129">
        <f t="shared" si="23"/>
        <v>631.67834691707708</v>
      </c>
      <c r="V158" s="129">
        <f t="shared" si="23"/>
        <v>685.98730889057776</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3">
      <c r="A167" s="256"/>
      <c r="B167" s="135" t="s">
        <v>349</v>
      </c>
      <c r="C167" s="135" t="s">
        <v>404</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3">
      <c r="A168" s="256"/>
      <c r="B168" s="135" t="s">
        <v>388</v>
      </c>
      <c r="C168" s="135" t="s">
        <v>515</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f>IF('3c AA'!W68="-","-",'3c AA'!W68)</f>
        <v>4.514392127949665</v>
      </c>
      <c r="U173" s="129">
        <f>IF('3c AA'!X68="-","-",'3c AA'!X68)</f>
        <v>9.9756950960531068</v>
      </c>
      <c r="V173" s="129">
        <f>IF('3c AA'!Y68="-","-",'3c AA'!Y68)</f>
        <v>4.43</v>
      </c>
      <c r="W173" s="129" t="str">
        <f>IF('3c AA'!Z68="-","-",'3c AA'!Z68)</f>
        <v>-</v>
      </c>
      <c r="X173" s="129" t="str">
        <f>IF('3c AA'!AA68="-","-",'3c AA'!AA68)</f>
        <v>-</v>
      </c>
      <c r="Y173" s="129" t="str">
        <f>IF('3c AA'!AB68="-","-",'3c AA'!AB68)</f>
        <v>-</v>
      </c>
      <c r="Z173" s="129" t="str">
        <f>IF('3c AA'!AC68="-","-",'3c AA'!AC68)</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 customHeight="1" x14ac:dyDescent="0.3">
      <c r="A178" s="256"/>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f>IF('3g CPIH'!P$16="-","-",'3j PAAC PAP'!$G$10*('3g CPIH'!P$16/'3g CPIH'!$G$16))</f>
        <v>3.6441612524461835</v>
      </c>
      <c r="U178" s="129">
        <f>IF('3g CPIH'!Q$16="-","-",'3j PAAC PAP'!$G$10*('3g CPIH'!Q$16/'3g CPIH'!$G$16))</f>
        <v>3.6642577299412915</v>
      </c>
      <c r="V178" s="129">
        <f>IF('3g CPIH'!R$16="-","-",'3j PAAC PAP'!$G$10*('3g CPIH'!R$16/'3g CPIH'!$G$16))</f>
        <v>3.7312459882583173</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3">
      <c r="A179" s="256"/>
      <c r="B179" s="132" t="s">
        <v>349</v>
      </c>
      <c r="C179" s="132" t="s">
        <v>404</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2.4993617787660973</v>
      </c>
      <c r="M179" s="129">
        <f>IF(M171="-","-",SUM(M171:M177)*'3j PAAC PAP'!$G$28)</f>
        <v>2.6183633891205327</v>
      </c>
      <c r="N179" s="129">
        <f>IF(N171="-","-",SUM(N171:N177)*'3j PAAC PAP'!$G$28)</f>
        <v>2.7450350998625352</v>
      </c>
      <c r="O179" s="30"/>
      <c r="P179" s="129">
        <f>IF(P171="-","-",SUM(P171:P177)*'3j PAAC PAP'!$G$28)</f>
        <v>2.7450350998625352</v>
      </c>
      <c r="Q179" s="129">
        <f>IF(Q171="-","-",SUM(Q171:Q177)*'3j PAAC PAP'!$G$28)</f>
        <v>2.9824674112984071</v>
      </c>
      <c r="R179" s="129">
        <f>IF(R171="-","-",SUM(R171:R177)*'3j PAAC PAP'!$G$28)</f>
        <v>2.8813974555369239</v>
      </c>
      <c r="S179" s="129">
        <f>IF(S171="-","-",SUM(S171:S177)*'3j PAAC PAP'!$G$28)</f>
        <v>2.9227673488617496</v>
      </c>
      <c r="T179" s="129">
        <f>IF(T171="-","-",SUM(T171:T177)*'3j PAAC PAP'!$G$28)</f>
        <v>2.8463034639866431</v>
      </c>
      <c r="U179" s="129">
        <f>IF(U171="-","-",SUM(U171:U177)*'3j PAAC PAP'!$G$28)</f>
        <v>3.0560753789693633</v>
      </c>
      <c r="V179" s="129">
        <f>IF(V171="-","-",SUM(V171:V177)*'3j PAAC PAP'!$G$28)</f>
        <v>3.3111429623677786</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35">
      <c r="A180" s="256"/>
      <c r="B180" s="132" t="s">
        <v>388</v>
      </c>
      <c r="C180" s="178" t="s">
        <v>515</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10.088281115725556</v>
      </c>
      <c r="M180" s="129">
        <f>IF(M171="-","-",SUM(M171:M179)*'3k EBIT'!$E$8)</f>
        <v>10.566388674414689</v>
      </c>
      <c r="N180" s="129">
        <f>IF(N171="-","-",SUM(N171:N179)*'3k EBIT'!$E$8)</f>
        <v>11.074860112865217</v>
      </c>
      <c r="O180" s="30"/>
      <c r="P180" s="129">
        <f>IF(P171="-","-",SUM(P171:P179)*'3k EBIT'!$E$8)</f>
        <v>11.074860112865217</v>
      </c>
      <c r="Q180" s="129">
        <f>IF(Q171="-","-",SUM(Q171:Q179)*'3k EBIT'!$E$8)</f>
        <v>12.027618495632273</v>
      </c>
      <c r="R180" s="129">
        <f>IF(R171="-","-",SUM(R171:R179)*'3k EBIT'!$E$8)</f>
        <v>11.622899576799187</v>
      </c>
      <c r="S180" s="129">
        <f>IF(S171="-","-",SUM(S171:S179)*'3k EBIT'!$E$8)</f>
        <v>11.789160534171993</v>
      </c>
      <c r="T180" s="129">
        <f>IF(T171="-","-",SUM(T171:T179)*'3k EBIT'!$E$8)</f>
        <v>11.482774788797071</v>
      </c>
      <c r="U180" s="129">
        <f>IF(U171="-","-",SUM(U171:U179)*'3k EBIT'!$E$8)</f>
        <v>12.324240157405056</v>
      </c>
      <c r="V180" s="129">
        <f>IF(V171="-","-",SUM(V171:V179)*'3k EBIT'!$E$8)</f>
        <v>13.348225768581621</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5.2736901021334859</v>
      </c>
      <c r="M181" s="129">
        <f>IF(M171="-","-",SUM(M171:M174,M176:M180)*'3l HAP'!$E$9)</f>
        <v>5.8664511623464826</v>
      </c>
      <c r="N181" s="129">
        <f>IF(N171="-","-",SUM(N171:N174,N176:N180)*'3l HAP'!$E$9)</f>
        <v>6.2639868624633728</v>
      </c>
      <c r="O181" s="30"/>
      <c r="P181" s="129">
        <f>IF(P171="-","-",SUM(P171:P174,P176:P180)*'3l HAP'!$E$9)</f>
        <v>6.2639868624633728</v>
      </c>
      <c r="Q181" s="129">
        <f>IF(Q171="-","-",SUM(Q171:Q174,Q176:Q180)*'3l HAP'!$E$9)</f>
        <v>7.0087228536409096</v>
      </c>
      <c r="R181" s="129">
        <f>IF(R171="-","-",SUM(R171:R174,R176:R180)*'3l HAP'!$E$9)</f>
        <v>6.6770220084538927</v>
      </c>
      <c r="S181" s="129">
        <f>IF(S171="-","-",SUM(S171:S174,S176:S180)*'3l HAP'!$E$9)</f>
        <v>6.6725372755401668</v>
      </c>
      <c r="T181" s="129">
        <f>IF(T171="-","-",SUM(T171:T174,T176:T180)*'3l HAP'!$E$9)</f>
        <v>6.3883148837268706</v>
      </c>
      <c r="U181" s="129">
        <f>IF(U171="-","-",SUM(U171:U174,U176:U180)*'3l HAP'!$E$9)</f>
        <v>7.013478416615337</v>
      </c>
      <c r="V181" s="129">
        <f>IF(V171="-","-",SUM(V171:V174,V176:V180)*'3l HAP'!$E$9)</f>
        <v>7.8001408790671585</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536.23563477246228</v>
      </c>
      <c r="M182" s="129">
        <f t="shared" si="26"/>
        <v>561.99194115928753</v>
      </c>
      <c r="N182" s="129">
        <f t="shared" si="26"/>
        <v>589.15112046072807</v>
      </c>
      <c r="O182" s="30"/>
      <c r="P182" s="129">
        <f t="shared" ref="P182:Z182" si="27">IF(P171="-","-",SUM(P171:P181))</f>
        <v>589.15112046072807</v>
      </c>
      <c r="Q182" s="129">
        <f t="shared" si="27"/>
        <v>640.041013779688</v>
      </c>
      <c r="R182" s="129">
        <f t="shared" si="27"/>
        <v>618.40832600487249</v>
      </c>
      <c r="S182" s="129">
        <f t="shared" si="27"/>
        <v>627.15441436134336</v>
      </c>
      <c r="T182" s="129">
        <f t="shared" si="27"/>
        <v>610.74463308418603</v>
      </c>
      <c r="U182" s="129">
        <f t="shared" si="27"/>
        <v>655.65742930331908</v>
      </c>
      <c r="V182" s="129">
        <f t="shared" si="27"/>
        <v>710.33804904033889</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479</v>
      </c>
      <c r="D6" s="75"/>
      <c r="E6" s="75"/>
      <c r="F6" s="75"/>
      <c r="G6" s="75"/>
      <c r="I6" s="76"/>
      <c r="J6" s="76"/>
      <c r="K6" s="76"/>
      <c r="L6" s="76"/>
      <c r="M6" s="76"/>
      <c r="N6" s="76"/>
      <c r="O6" s="76"/>
      <c r="P6" s="76"/>
      <c r="Q6" s="76"/>
    </row>
    <row r="7" spans="1:27" ht="14.65" customHeight="1" x14ac:dyDescent="0.35">
      <c r="B7" s="79" t="s">
        <v>467</v>
      </c>
      <c r="C7" s="81" t="s">
        <v>512</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3">
      <c r="A17" s="256"/>
      <c r="B17" s="135" t="s">
        <v>596</v>
      </c>
      <c r="C17" s="135" t="s">
        <v>597</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3">
      <c r="A22" s="256"/>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3">
      <c r="A23" s="256"/>
      <c r="B23" s="135" t="s">
        <v>349</v>
      </c>
      <c r="C23" s="135" t="s">
        <v>404</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3">
      <c r="A24" s="256"/>
      <c r="B24" s="135" t="s">
        <v>388</v>
      </c>
      <c r="C24" s="135" t="s">
        <v>515</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516</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 customHeight="1" x14ac:dyDescent="0.3">
      <c r="A29" s="256"/>
      <c r="B29" s="132" t="s">
        <v>596</v>
      </c>
      <c r="C29" s="132" t="s">
        <v>597</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f>IF('3c AA'!W28="-","-",'3c AA'!W28)</f>
        <v>4.5286596291411447</v>
      </c>
      <c r="U29" s="129">
        <f>IF('3c AA'!X28="-","-",'3c AA'!X28)</f>
        <v>9.9756950960531068</v>
      </c>
      <c r="V29" s="129">
        <f>IF('3c AA'!Y28="-","-",'3c AA'!Y28)</f>
        <v>4.43</v>
      </c>
      <c r="W29" s="129" t="str">
        <f>IF('3c AA'!Z28="-","-",'3c AA'!Z28)</f>
        <v>-</v>
      </c>
      <c r="X29" s="129" t="str">
        <f>IF('3c AA'!AA28="-","-",'3c AA'!AA28)</f>
        <v>-</v>
      </c>
      <c r="Y29" s="129" t="str">
        <f>IF('3c AA'!AB28="-","-",'3c AA'!AB28)</f>
        <v>-</v>
      </c>
      <c r="Z29" s="129" t="str">
        <f>IF('3c AA'!AC28="-","-",'3c AA'!AC28)</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25" x14ac:dyDescent="0.3">
      <c r="A34" s="256"/>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f>IF('3g CPIH'!P$16="-","-",'3j PAAC PAP'!$G$8*('3g CPIH'!P$16/'3g CPIH'!$G$16))</f>
        <v>14.633493542074362</v>
      </c>
      <c r="U34" s="129">
        <f>IF('3g CPIH'!Q$16="-","-",'3j PAAC PAP'!$G$8*('3g CPIH'!Q$16/'3g CPIH'!$G$16))</f>
        <v>14.714192954990214</v>
      </c>
      <c r="V34" s="129">
        <f>IF('3g CPIH'!R$16="-","-",'3j PAAC PAP'!$G$8*('3g CPIH'!R$16/'3g CPIH'!$G$16))</f>
        <v>14.983190998043053</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3">
      <c r="A35" s="256"/>
      <c r="B35" s="132" t="s">
        <v>349</v>
      </c>
      <c r="C35" s="132" t="s">
        <v>404</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26.948600462050099</v>
      </c>
      <c r="M35" s="129">
        <f>IF(M27="-","-",SUM(M27:M33)*'3j PAAC PAP'!$G$26)</f>
        <v>29.322914609200954</v>
      </c>
      <c r="N35" s="129">
        <f>IF(N27="-","-",SUM(N27:N33)*'3j PAAC PAP'!$G$26)</f>
        <v>30.847498878631537</v>
      </c>
      <c r="O35" s="30"/>
      <c r="P35" s="129">
        <f>IF(P27="-","-",SUM(P27:P33)*'3j PAAC PAP'!$G$26)</f>
        <v>30.847498878631537</v>
      </c>
      <c r="Q35" s="129">
        <f>IF(Q27="-","-",SUM(Q27:Q33)*'3j PAAC PAP'!$G$26)</f>
        <v>34.201840508909733</v>
      </c>
      <c r="R35" s="129">
        <f>IF(R27="-","-",SUM(R27:R33)*'3j PAAC PAP'!$G$26)</f>
        <v>33.057565199468137</v>
      </c>
      <c r="S35" s="129">
        <f>IF(S27="-","-",SUM(S27:S33)*'3j PAAC PAP'!$G$26)</f>
        <v>33.110346816681293</v>
      </c>
      <c r="T35" s="129">
        <f>IF(T27="-","-",SUM(T27:T33)*'3j PAAC PAP'!$G$26)</f>
        <v>32.073488949268295</v>
      </c>
      <c r="U35" s="129">
        <f>IF(U27="-","-",SUM(U27:U33)*'3j PAAC PAP'!$G$26)</f>
        <v>35.175877834248979</v>
      </c>
      <c r="V35" s="129">
        <f>IF(V27="-","-",SUM(V27:V33)*'3j PAAC PAP'!$G$26)</f>
        <v>38.191777411405695</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3">
      <c r="A36" s="256"/>
      <c r="B36" s="132" t="s">
        <v>388</v>
      </c>
      <c r="C36" s="132" t="s">
        <v>515</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9.7414594858832562</v>
      </c>
      <c r="M36" s="129">
        <f>IF(M27="-","-",SUM(M27:M35)*'3k EBIT'!$E$8)</f>
        <v>10.579886506502264</v>
      </c>
      <c r="N36" s="129">
        <f>IF(N27="-","-",SUM(N27:N35)*'3k EBIT'!$E$8)</f>
        <v>11.118089051503489</v>
      </c>
      <c r="O36" s="30"/>
      <c r="P36" s="129">
        <f>IF(P27="-","-",SUM(P27:P35)*'3k EBIT'!$E$8)</f>
        <v>11.118089051503489</v>
      </c>
      <c r="Q36" s="129">
        <f>IF(Q27="-","-",SUM(Q27:Q35)*'3k EBIT'!$E$8)</f>
        <v>12.300192830302546</v>
      </c>
      <c r="R36" s="129">
        <f>IF(R27="-","-",SUM(R27:R35)*'3k EBIT'!$E$8)</f>
        <v>11.900089037745595</v>
      </c>
      <c r="S36" s="129">
        <f>IF(S27="-","-",SUM(S27:S35)*'3k EBIT'!$E$8)</f>
        <v>11.920203609393484</v>
      </c>
      <c r="T36" s="129">
        <f>IF(T27="-","-",SUM(T27:T35)*'3k EBIT'!$E$8)</f>
        <v>11.556552212615571</v>
      </c>
      <c r="U36" s="129">
        <f>IF(U27="-","-",SUM(U27:U35)*'3k EBIT'!$E$8)</f>
        <v>12.648537119204262</v>
      </c>
      <c r="V36" s="129">
        <f>IF(V27="-","-",SUM(V27:V35)*'3k EBIT'!$E$8)</f>
        <v>13.71376989134885</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516</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5.7370825912991137</v>
      </c>
      <c r="M37" s="129">
        <f>IF(M27="-","-",SUM(M27:M30,M32:M36)*'3l HAP'!$E$9)</f>
        <v>6.4232348452330346</v>
      </c>
      <c r="N37" s="129">
        <f>IF(N27="-","-",SUM(N27:N30,N32:N36)*'3l HAP'!$E$9)</f>
        <v>6.8436987736227923</v>
      </c>
      <c r="O37" s="30"/>
      <c r="P37" s="129">
        <f>IF(P27="-","-",SUM(P27:P30,P32:P36)*'3l HAP'!$E$9)</f>
        <v>6.8436987736227923</v>
      </c>
      <c r="Q37" s="129">
        <f>IF(Q27="-","-",SUM(Q27:Q30,Q32:Q36)*'3l HAP'!$E$9)</f>
        <v>7.6713989663692619</v>
      </c>
      <c r="R37" s="129">
        <f>IF(R27="-","-",SUM(R27:R30,R32:R36)*'3l HAP'!$E$9)</f>
        <v>7.3378675685656329</v>
      </c>
      <c r="S37" s="129">
        <f>IF(S27="-","-",SUM(S27:S30,S32:S36)*'3l HAP'!$E$9)</f>
        <v>7.3633422853645163</v>
      </c>
      <c r="T37" s="129">
        <f>IF(T27="-","-",SUM(T27:T30,T32:T36)*'3l HAP'!$E$9)</f>
        <v>7.0324324583421589</v>
      </c>
      <c r="U37" s="129">
        <f>IF(U27="-","-",SUM(U27:U30,U32:U36)*'3l HAP'!$E$9)</f>
        <v>7.7165061375930213</v>
      </c>
      <c r="V37" s="129">
        <f>IF(V27="-","-",SUM(V27:V30,V32:V36)*'3l HAP'!$E$9)</f>
        <v>8.5362944441033459</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518.4452648096925</v>
      </c>
      <c r="M38" s="129">
        <f t="shared" si="2"/>
        <v>563.25913676387211</v>
      </c>
      <c r="N38" s="129">
        <f t="shared" si="2"/>
        <v>592.0060387288587</v>
      </c>
      <c r="O38" s="30"/>
      <c r="P38" s="129">
        <f t="shared" ref="P38:Z38" si="3">IF(P27="-","-",SUM(P27:P37))</f>
        <v>592.0060387288587</v>
      </c>
      <c r="Q38" s="129">
        <f t="shared" si="3"/>
        <v>655.04970158098331</v>
      </c>
      <c r="R38" s="129">
        <f t="shared" si="3"/>
        <v>633.65808453617467</v>
      </c>
      <c r="S38" s="129">
        <f t="shared" si="3"/>
        <v>634.74222048136915</v>
      </c>
      <c r="T38" s="129">
        <f t="shared" si="3"/>
        <v>615.27177136114631</v>
      </c>
      <c r="U38" s="129">
        <f t="shared" si="3"/>
        <v>673.42871112153603</v>
      </c>
      <c r="V38" s="129">
        <f t="shared" si="3"/>
        <v>730.31335901476086</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3">
      <c r="A41" s="256"/>
      <c r="B41" s="135" t="s">
        <v>596</v>
      </c>
      <c r="C41" s="135" t="s">
        <v>597</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25" x14ac:dyDescent="0.3">
      <c r="A46" s="256"/>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3">
      <c r="A47" s="256"/>
      <c r="B47" s="135" t="s">
        <v>349</v>
      </c>
      <c r="C47" s="135" t="s">
        <v>404</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3">
      <c r="A48" s="256"/>
      <c r="B48" s="135" t="s">
        <v>388</v>
      </c>
      <c r="C48" s="135" t="s">
        <v>515</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516</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3">
      <c r="A53" s="256"/>
      <c r="B53" s="132" t="s">
        <v>596</v>
      </c>
      <c r="C53" s="132" t="s">
        <v>597</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f>IF('3c AA'!W30="-","-",'3c AA'!W30)</f>
        <v>4.6588267577428137</v>
      </c>
      <c r="U53" s="129">
        <f>IF('3c AA'!X30="-","-",'3c AA'!X30)</f>
        <v>9.9756950960531068</v>
      </c>
      <c r="V53" s="129">
        <f>IF('3c AA'!Y30="-","-",'3c AA'!Y30)</f>
        <v>4.43</v>
      </c>
      <c r="W53" s="129" t="str">
        <f>IF('3c AA'!Z30="-","-",'3c AA'!Z30)</f>
        <v>-</v>
      </c>
      <c r="X53" s="129" t="str">
        <f>IF('3c AA'!AA30="-","-",'3c AA'!AA30)</f>
        <v>-</v>
      </c>
      <c r="Y53" s="129" t="str">
        <f>IF('3c AA'!AB30="-","-",'3c AA'!AB30)</f>
        <v>-</v>
      </c>
      <c r="Z53" s="129" t="str">
        <f>IF('3c AA'!AC30="-","-",'3c AA'!AC30)</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 customHeight="1" x14ac:dyDescent="0.3">
      <c r="A58" s="256"/>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f>IF('3g CPIH'!P$16="-","-",'3j PAAC PAP'!$G$8*('3g CPIH'!P$16/'3g CPIH'!$G$16))</f>
        <v>14.633493542074362</v>
      </c>
      <c r="U58" s="129">
        <f>IF('3g CPIH'!Q$16="-","-",'3j PAAC PAP'!$G$8*('3g CPIH'!Q$16/'3g CPIH'!$G$16))</f>
        <v>14.714192954990214</v>
      </c>
      <c r="V58" s="129">
        <f>IF('3g CPIH'!R$16="-","-",'3j PAAC PAP'!$G$8*('3g CPIH'!R$16/'3g CPIH'!$G$16))</f>
        <v>14.983190998043053</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3">
      <c r="A59" s="256"/>
      <c r="B59" s="132" t="s">
        <v>349</v>
      </c>
      <c r="C59" s="132" t="s">
        <v>404</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29.033550394488234</v>
      </c>
      <c r="M59" s="129">
        <f>IF(M51="-","-",SUM(M51:M57)*'3j PAAC PAP'!$G$26)</f>
        <v>31.299907714793971</v>
      </c>
      <c r="N59" s="129">
        <f>IF(N51="-","-",SUM(N51:N57)*'3j PAAC PAP'!$G$26)</f>
        <v>32.851204604158212</v>
      </c>
      <c r="O59" s="30"/>
      <c r="P59" s="129">
        <f>IF(P51="-","-",SUM(P51:P57)*'3j PAAC PAP'!$G$26)</f>
        <v>32.851204604158212</v>
      </c>
      <c r="Q59" s="129">
        <f>IF(Q51="-","-",SUM(Q51:Q57)*'3j PAAC PAP'!$G$26)</f>
        <v>37.10124006145184</v>
      </c>
      <c r="R59" s="129">
        <f>IF(R51="-","-",SUM(R51:R57)*'3j PAAC PAP'!$G$26)</f>
        <v>35.91460527817928</v>
      </c>
      <c r="S59" s="129">
        <f>IF(S51="-","-",SUM(S51:S57)*'3j PAAC PAP'!$G$26)</f>
        <v>36.127523974313434</v>
      </c>
      <c r="T59" s="129">
        <f>IF(T51="-","-",SUM(T51:T57)*'3j PAAC PAP'!$G$26)</f>
        <v>35.052993626348957</v>
      </c>
      <c r="U59" s="129">
        <f>IF(U51="-","-",SUM(U51:U57)*'3j PAAC PAP'!$G$26)</f>
        <v>37.821061326208074</v>
      </c>
      <c r="V59" s="129">
        <f>IF(V51="-","-",SUM(V51:V57)*'3j PAAC PAP'!$G$26)</f>
        <v>40.951557971410622</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3">
      <c r="A60" s="256"/>
      <c r="B60" s="132" t="s">
        <v>388</v>
      </c>
      <c r="C60" s="132" t="s">
        <v>515</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10.474273840714345</v>
      </c>
      <c r="M60" s="129">
        <f>IF(M51="-","-",SUM(M51:M59)*'3k EBIT'!$E$8)</f>
        <v>11.274756395049884</v>
      </c>
      <c r="N60" s="129">
        <f>IF(N51="-","-",SUM(N51:N59)*'3k EBIT'!$E$8)</f>
        <v>11.822347842411769</v>
      </c>
      <c r="O60" s="30"/>
      <c r="P60" s="129">
        <f>IF(P51="-","-",SUM(P51:P59)*'3k EBIT'!$E$8)</f>
        <v>11.822347842411769</v>
      </c>
      <c r="Q60" s="129">
        <f>IF(Q51="-","-",SUM(Q51:Q59)*'3k EBIT'!$E$8)</f>
        <v>13.319268434678827</v>
      </c>
      <c r="R60" s="129">
        <f>IF(R51="-","-",SUM(R51:R59)*'3k EBIT'!$E$8)</f>
        <v>12.904276212427011</v>
      </c>
      <c r="S60" s="129">
        <f>IF(S51="-","-",SUM(S51:S59)*'3k EBIT'!$E$8)</f>
        <v>12.980675469068174</v>
      </c>
      <c r="T60" s="129">
        <f>IF(T51="-","-",SUM(T51:T59)*'3k EBIT'!$E$8)</f>
        <v>12.603783018344215</v>
      </c>
      <c r="U60" s="129">
        <f>IF(U51="-","-",SUM(U51:U59)*'3k EBIT'!$E$8)</f>
        <v>13.578261331719546</v>
      </c>
      <c r="V60" s="129">
        <f>IF(V51="-","-",SUM(V51:V59)*'3k EBIT'!$E$8)</f>
        <v>14.683772469871389</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516</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5.8365327559556626</v>
      </c>
      <c r="M61" s="129">
        <f>IF(M51="-","-",SUM(M51:M54,M56:M60)*'3l HAP'!$E$9)</f>
        <v>6.5494847995046284</v>
      </c>
      <c r="N61" s="129">
        <f>IF(N51="-","-",SUM(N51:N54,N56:N60)*'3l HAP'!$E$9)</f>
        <v>6.9773485008635294</v>
      </c>
      <c r="O61" s="30"/>
      <c r="P61" s="129">
        <f>IF(P51="-","-",SUM(P51:P54,P56:P60)*'3l HAP'!$E$9)</f>
        <v>6.9773485008635294</v>
      </c>
      <c r="Q61" s="129">
        <f>IF(Q51="-","-",SUM(Q51:Q54,Q56:Q60)*'3l HAP'!$E$9)</f>
        <v>7.8557171632961573</v>
      </c>
      <c r="R61" s="129">
        <f>IF(R51="-","-",SUM(R51:R54,R56:R60)*'3l HAP'!$E$9)</f>
        <v>7.5102950279313649</v>
      </c>
      <c r="S61" s="129">
        <f>IF(S51="-","-",SUM(S51:S54,S56:S60)*'3l HAP'!$E$9)</f>
        <v>7.5451447517106818</v>
      </c>
      <c r="T61" s="129">
        <f>IF(T51="-","-",SUM(T51:T54,T56:T60)*'3l HAP'!$E$9)</f>
        <v>7.2028153110857378</v>
      </c>
      <c r="U61" s="129">
        <f>IF(U51="-","-",SUM(U51:U54,U56:U60)*'3l HAP'!$E$9)</f>
        <v>7.8903617163166802</v>
      </c>
      <c r="V61" s="129">
        <f>IF(V51="-","-",SUM(V51:V54,V56:V60)*'3l HAP'!$E$9)</f>
        <v>8.7403912350683779</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557.1138756133131</v>
      </c>
      <c r="M62" s="129">
        <f t="shared" si="6"/>
        <v>599.95747100919118</v>
      </c>
      <c r="N62" s="129">
        <f t="shared" si="6"/>
        <v>629.20592529886028</v>
      </c>
      <c r="O62" s="30"/>
      <c r="P62" s="129">
        <f t="shared" ref="P62:Z62" si="7">IF(P51="-","-",SUM(P51:P61))</f>
        <v>629.20592529886028</v>
      </c>
      <c r="Q62" s="129">
        <f t="shared" si="7"/>
        <v>708.86955574867864</v>
      </c>
      <c r="R62" s="129">
        <f t="shared" si="7"/>
        <v>686.68244672708965</v>
      </c>
      <c r="S62" s="129">
        <f t="shared" si="7"/>
        <v>690.73830829740916</v>
      </c>
      <c r="T62" s="129">
        <f t="shared" si="7"/>
        <v>670.55954227533118</v>
      </c>
      <c r="U62" s="129">
        <f t="shared" si="7"/>
        <v>722.53539977870253</v>
      </c>
      <c r="V62" s="129">
        <f t="shared" si="7"/>
        <v>781.57020200891486</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3">
      <c r="A65" s="256"/>
      <c r="B65" s="135" t="s">
        <v>596</v>
      </c>
      <c r="C65" s="135" t="s">
        <v>597</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25" x14ac:dyDescent="0.3">
      <c r="A70" s="256"/>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3">
      <c r="A71" s="256"/>
      <c r="B71" s="135" t="s">
        <v>349</v>
      </c>
      <c r="C71" s="135" t="s">
        <v>404</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3">
      <c r="A72" s="256"/>
      <c r="B72" s="135" t="s">
        <v>388</v>
      </c>
      <c r="C72" s="135" t="s">
        <v>515</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516</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25" x14ac:dyDescent="0.3">
      <c r="A77" s="256"/>
      <c r="B77" s="132" t="s">
        <v>596</v>
      </c>
      <c r="C77" s="132" t="s">
        <v>597</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f>IF('3c AA'!W32="-","-",'3c AA'!W32)</f>
        <v>4.5066764067244529</v>
      </c>
      <c r="U77" s="129">
        <f>IF('3c AA'!X32="-","-",'3c AA'!X32)</f>
        <v>9.9756950960531068</v>
      </c>
      <c r="V77" s="129">
        <f>IF('3c AA'!Y32="-","-",'3c AA'!Y32)</f>
        <v>4.43</v>
      </c>
      <c r="W77" s="129" t="str">
        <f>IF('3c AA'!Z32="-","-",'3c AA'!Z32)</f>
        <v>-</v>
      </c>
      <c r="X77" s="129" t="str">
        <f>IF('3c AA'!AA32="-","-",'3c AA'!AA32)</f>
        <v>-</v>
      </c>
      <c r="Y77" s="129" t="str">
        <f>IF('3c AA'!AB32="-","-",'3c AA'!AB32)</f>
        <v>-</v>
      </c>
      <c r="Z77" s="129" t="str">
        <f>IF('3c AA'!AC32="-","-",'3c AA'!AC32)</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3">
      <c r="A82" s="256"/>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f>IF('3g CPIH'!P$16="-","-",'3j PAAC PAP'!$G$8*('3g CPIH'!P$16/'3g CPIH'!$G$16))</f>
        <v>14.633493542074362</v>
      </c>
      <c r="U82" s="129">
        <f>IF('3g CPIH'!Q$16="-","-",'3j PAAC PAP'!$G$8*('3g CPIH'!Q$16/'3g CPIH'!$G$16))</f>
        <v>14.714192954990214</v>
      </c>
      <c r="V82" s="129">
        <f>IF('3g CPIH'!R$16="-","-",'3j PAAC PAP'!$G$8*('3g CPIH'!R$16/'3g CPIH'!$G$16))</f>
        <v>14.983190998043053</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3">
      <c r="A83" s="256"/>
      <c r="B83" s="132" t="s">
        <v>349</v>
      </c>
      <c r="C83" s="132" t="s">
        <v>404</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27.860234727401039</v>
      </c>
      <c r="M83" s="129">
        <f>IF(M75="-","-",SUM(M75:M81)*'3j PAAC PAP'!$G$26)</f>
        <v>29.700763150987676</v>
      </c>
      <c r="N83" s="129">
        <f>IF(N75="-","-",SUM(N75:N81)*'3j PAAC PAP'!$G$26)</f>
        <v>31.220649583617703</v>
      </c>
      <c r="O83" s="30"/>
      <c r="P83" s="129">
        <f>IF(P75="-","-",SUM(P75:P81)*'3j PAAC PAP'!$G$26)</f>
        <v>31.220649583617703</v>
      </c>
      <c r="Q83" s="129">
        <f>IF(Q75="-","-",SUM(Q75:Q81)*'3j PAAC PAP'!$G$26)</f>
        <v>34.62621771791882</v>
      </c>
      <c r="R83" s="129">
        <f>IF(R75="-","-",SUM(R75:R81)*'3j PAAC PAP'!$G$26)</f>
        <v>33.486830115251372</v>
      </c>
      <c r="S83" s="129">
        <f>IF(S75="-","-",SUM(S75:S81)*'3j PAAC PAP'!$G$26)</f>
        <v>33.749048935228764</v>
      </c>
      <c r="T83" s="129">
        <f>IF(T75="-","-",SUM(T75:T81)*'3j PAAC PAP'!$G$26)</f>
        <v>32.718372894897371</v>
      </c>
      <c r="U83" s="129">
        <f>IF(U75="-","-",SUM(U75:U81)*'3j PAAC PAP'!$G$26)</f>
        <v>35.581381045405287</v>
      </c>
      <c r="V83" s="129">
        <f>IF(V75="-","-",SUM(V75:V81)*'3j PAAC PAP'!$G$26)</f>
        <v>38.544380320784704</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3">
      <c r="A84" s="256"/>
      <c r="B84" s="132" t="s">
        <v>388</v>
      </c>
      <c r="C84" s="132" t="s">
        <v>515</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10.061879015202042</v>
      </c>
      <c r="M84" s="129">
        <f>IF(M75="-","-",SUM(M75:M83)*'3k EBIT'!$E$8)</f>
        <v>10.71269201471392</v>
      </c>
      <c r="N84" s="129">
        <f>IF(N75="-","-",SUM(N75:N83)*'3k EBIT'!$E$8)</f>
        <v>11.249243372705548</v>
      </c>
      <c r="O84" s="30"/>
      <c r="P84" s="129">
        <f>IF(P75="-","-",SUM(P75:P83)*'3k EBIT'!$E$8)</f>
        <v>11.249243372705548</v>
      </c>
      <c r="Q84" s="129">
        <f>IF(Q75="-","-",SUM(Q75:Q83)*'3k EBIT'!$E$8)</f>
        <v>12.449352148608737</v>
      </c>
      <c r="R84" s="129">
        <f>IF(R75="-","-",SUM(R75:R83)*'3k EBIT'!$E$8)</f>
        <v>12.050966278209325</v>
      </c>
      <c r="S84" s="129">
        <f>IF(S75="-","-",SUM(S75:S83)*'3k EBIT'!$E$8)</f>
        <v>12.144693451403876</v>
      </c>
      <c r="T84" s="129">
        <f>IF(T75="-","-",SUM(T75:T83)*'3k EBIT'!$E$8)</f>
        <v>11.783214831801089</v>
      </c>
      <c r="U84" s="129">
        <f>IF(U75="-","-",SUM(U75:U83)*'3k EBIT'!$E$8)</f>
        <v>12.791062639573925</v>
      </c>
      <c r="V84" s="129">
        <f>IF(V75="-","-",SUM(V75:V83)*'3k EBIT'!$E$8)</f>
        <v>13.837702111268387</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516</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5.7814017354099851</v>
      </c>
      <c r="M85" s="129">
        <f>IF(M75="-","-",SUM(M75:M78,M80:M84)*'3l HAP'!$E$9)</f>
        <v>6.4171236472276947</v>
      </c>
      <c r="N85" s="129">
        <f>IF(N75="-","-",SUM(N75:N78,N80:N84)*'3l HAP'!$E$9)</f>
        <v>6.836287359581676</v>
      </c>
      <c r="O85" s="30"/>
      <c r="P85" s="129">
        <f>IF(P75="-","-",SUM(P75:P78,P80:P84)*'3l HAP'!$E$9)</f>
        <v>6.836287359581676</v>
      </c>
      <c r="Q85" s="129">
        <f>IF(Q75="-","-",SUM(Q75:Q78,Q80:Q84)*'3l HAP'!$E$9)</f>
        <v>7.6512224160541349</v>
      </c>
      <c r="R85" s="129">
        <f>IF(R75="-","-",SUM(R75:R78,R80:R84)*'3l HAP'!$E$9)</f>
        <v>7.3204448880261035</v>
      </c>
      <c r="S85" s="129">
        <f>IF(S75="-","-",SUM(S75:S78,S80:S84)*'3l HAP'!$E$9)</f>
        <v>7.3363526431685617</v>
      </c>
      <c r="T85" s="129">
        <f>IF(T75="-","-",SUM(T75:T78,T80:T84)*'3l HAP'!$E$9)</f>
        <v>7.0097156046386715</v>
      </c>
      <c r="U85" s="129">
        <f>IF(U75="-","-",SUM(U75:U78,U80:U84)*'3l HAP'!$E$9)</f>
        <v>7.6715238874041676</v>
      </c>
      <c r="V85" s="129">
        <f>IF(V75="-","-",SUM(V75:V78,V80:V84)*'3l HAP'!$E$9)</f>
        <v>8.4775282240820946</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535.35376274163036</v>
      </c>
      <c r="M86" s="129">
        <f t="shared" si="10"/>
        <v>570.24278626881471</v>
      </c>
      <c r="N86" s="129">
        <f t="shared" si="10"/>
        <v>598.90148347420939</v>
      </c>
      <c r="O86" s="30"/>
      <c r="P86" s="129">
        <f t="shared" ref="P86:Z86" si="11">IF(P75="-","-",SUM(P75:P85))</f>
        <v>598.90148347420939</v>
      </c>
      <c r="Q86" s="129">
        <f t="shared" si="11"/>
        <v>662.88001222517175</v>
      </c>
      <c r="R86" s="129">
        <f t="shared" si="11"/>
        <v>641.58156596845174</v>
      </c>
      <c r="S86" s="129">
        <f t="shared" si="11"/>
        <v>646.53048080150529</v>
      </c>
      <c r="T86" s="129">
        <f t="shared" si="11"/>
        <v>627.17866111596732</v>
      </c>
      <c r="U86" s="129">
        <f t="shared" si="11"/>
        <v>680.88506895024977</v>
      </c>
      <c r="V86" s="129">
        <f t="shared" si="11"/>
        <v>736.77733851732012</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25" x14ac:dyDescent="0.3">
      <c r="A89" s="256"/>
      <c r="B89" s="135" t="s">
        <v>596</v>
      </c>
      <c r="C89" s="135" t="s">
        <v>597</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3">
      <c r="A94" s="256"/>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3">
      <c r="A95" s="256"/>
      <c r="B95" s="135" t="s">
        <v>349</v>
      </c>
      <c r="C95" s="135" t="s">
        <v>404</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3">
      <c r="A96" s="256"/>
      <c r="B96" s="135" t="s">
        <v>388</v>
      </c>
      <c r="C96" s="135" t="s">
        <v>515</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516</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25" x14ac:dyDescent="0.3">
      <c r="A101" s="256"/>
      <c r="B101" s="132" t="s">
        <v>596</v>
      </c>
      <c r="C101" s="132" t="s">
        <v>597</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f>IF('3c AA'!W34="-","-",'3c AA'!W34)</f>
        <v>4.5479718512711056</v>
      </c>
      <c r="U101" s="129">
        <f>IF('3c AA'!X34="-","-",'3c AA'!X34)</f>
        <v>9.9756950960531068</v>
      </c>
      <c r="V101" s="129">
        <f>IF('3c AA'!Y34="-","-",'3c AA'!Y34)</f>
        <v>4.43</v>
      </c>
      <c r="W101" s="129" t="str">
        <f>IF('3c AA'!Z34="-","-",'3c AA'!Z34)</f>
        <v>-</v>
      </c>
      <c r="X101" s="129" t="str">
        <f>IF('3c AA'!AA34="-","-",'3c AA'!AA34)</f>
        <v>-</v>
      </c>
      <c r="Y101" s="129" t="str">
        <f>IF('3c AA'!AB34="-","-",'3c AA'!AB34)</f>
        <v>-</v>
      </c>
      <c r="Z101" s="129" t="str">
        <f>IF('3c AA'!AC34="-","-",'3c AA'!AC34)</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3">
      <c r="A106" s="256"/>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f>IF('3g CPIH'!P$16="-","-",'3j PAAC PAP'!$G$8*('3g CPIH'!P$16/'3g CPIH'!$G$16))</f>
        <v>14.633493542074362</v>
      </c>
      <c r="U106" s="129">
        <f>IF('3g CPIH'!Q$16="-","-",'3j PAAC PAP'!$G$8*('3g CPIH'!Q$16/'3g CPIH'!$G$16))</f>
        <v>14.714192954990214</v>
      </c>
      <c r="V106" s="129">
        <f>IF('3g CPIH'!R$16="-","-",'3j PAAC PAP'!$G$8*('3g CPIH'!R$16/'3g CPIH'!$G$16))</f>
        <v>14.983190998043053</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3">
      <c r="A107" s="256"/>
      <c r="B107" s="132" t="s">
        <v>349</v>
      </c>
      <c r="C107" s="132" t="s">
        <v>404</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27.501545915229045</v>
      </c>
      <c r="M107" s="129">
        <f>IF(M99="-","-",SUM(M99:M105)*'3j PAAC PAP'!$G$26)</f>
        <v>29.893933102405633</v>
      </c>
      <c r="N107" s="129">
        <f>IF(N99="-","-",SUM(N99:N105)*'3j PAAC PAP'!$G$26)</f>
        <v>31.42241245931687</v>
      </c>
      <c r="O107" s="30"/>
      <c r="P107" s="129">
        <f>IF(P99="-","-",SUM(P99:P105)*'3j PAAC PAP'!$G$26)</f>
        <v>31.42241245931687</v>
      </c>
      <c r="Q107" s="129">
        <f>IF(Q99="-","-",SUM(Q99:Q105)*'3j PAAC PAP'!$G$26)</f>
        <v>34.699474332743776</v>
      </c>
      <c r="R107" s="129">
        <f>IF(R99="-","-",SUM(R99:R105)*'3j PAAC PAP'!$G$26)</f>
        <v>33.628134140102347</v>
      </c>
      <c r="S107" s="129">
        <f>IF(S99="-","-",SUM(S99:S105)*'3j PAAC PAP'!$G$26)</f>
        <v>33.401726139734556</v>
      </c>
      <c r="T107" s="129">
        <f>IF(T99="-","-",SUM(T99:T105)*'3j PAAC PAP'!$G$26)</f>
        <v>32.407596768568318</v>
      </c>
      <c r="U107" s="129">
        <f>IF(U99="-","-",SUM(U99:U105)*'3j PAAC PAP'!$G$26)</f>
        <v>35.80873811125457</v>
      </c>
      <c r="V107" s="129">
        <f>IF(V99="-","-",SUM(V99:V105)*'3j PAAC PAP'!$G$26)</f>
        <v>38.864149692131704</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3">
      <c r="A108" s="256"/>
      <c r="B108" s="132" t="s">
        <v>388</v>
      </c>
      <c r="C108" s="132" t="s">
        <v>515</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9.9358077333993329</v>
      </c>
      <c r="M108" s="129">
        <f>IF(M99="-","-",SUM(M99:M107)*'3k EBIT'!$E$8)</f>
        <v>10.780587032775848</v>
      </c>
      <c r="N108" s="129">
        <f>IF(N99="-","-",SUM(N99:N107)*'3k EBIT'!$E$8)</f>
        <v>11.320158615937048</v>
      </c>
      <c r="O108" s="30"/>
      <c r="P108" s="129">
        <f>IF(P99="-","-",SUM(P99:P107)*'3k EBIT'!$E$8)</f>
        <v>11.320158615937048</v>
      </c>
      <c r="Q108" s="129">
        <f>IF(Q99="-","-",SUM(Q99:Q107)*'3k EBIT'!$E$8)</f>
        <v>12.475100248404727</v>
      </c>
      <c r="R108" s="129">
        <f>IF(R99="-","-",SUM(R99:R107)*'3k EBIT'!$E$8)</f>
        <v>12.100631556111281</v>
      </c>
      <c r="S108" s="129">
        <f>IF(S99="-","-",SUM(S99:S107)*'3k EBIT'!$E$8)</f>
        <v>12.022617076169015</v>
      </c>
      <c r="T108" s="129">
        <f>IF(T99="-","-",SUM(T99:T107)*'3k EBIT'!$E$8)</f>
        <v>11.673983812403701</v>
      </c>
      <c r="U108" s="129">
        <f>IF(U99="-","-",SUM(U99:U107)*'3k EBIT'!$E$8)</f>
        <v>12.870973681529641</v>
      </c>
      <c r="V108" s="129">
        <f>IF(V99="-","-",SUM(V99:V107)*'3k EBIT'!$E$8)</f>
        <v>13.950094059829167</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516</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5.7415190558502012</v>
      </c>
      <c r="M109" s="129">
        <f>IF(M99="-","-",SUM(M99:M102,M104:M108)*'3l HAP'!$E$9)</f>
        <v>6.4477020227909598</v>
      </c>
      <c r="N109" s="129">
        <f>IF(N99="-","-",SUM(N99:N102,N104:N108)*'3l HAP'!$E$9)</f>
        <v>6.8692453659301052</v>
      </c>
      <c r="O109" s="30"/>
      <c r="P109" s="129">
        <f>IF(P99="-","-",SUM(P99:P102,P104:P108)*'3l HAP'!$E$9)</f>
        <v>6.8692453659301052</v>
      </c>
      <c r="Q109" s="129">
        <f>IF(Q99="-","-",SUM(Q99:Q102,Q104:Q108)*'3l HAP'!$E$9)</f>
        <v>7.717714889342842</v>
      </c>
      <c r="R109" s="129">
        <f>IF(R99="-","-",SUM(R99:R102,R104:R108)*'3l HAP'!$E$9)</f>
        <v>7.3988093989751356</v>
      </c>
      <c r="S109" s="129">
        <f>IF(S99="-","-",SUM(S99:S102,S104:S108)*'3l HAP'!$E$9)</f>
        <v>7.4219519365618138</v>
      </c>
      <c r="T109" s="129">
        <f>IF(T99="-","-",SUM(T99:T102,T104:T108)*'3l HAP'!$E$9)</f>
        <v>7.0974977084415851</v>
      </c>
      <c r="U109" s="129">
        <f>IF(U99="-","-",SUM(U99:U102,U104:U108)*'3l HAP'!$E$9)</f>
        <v>7.8146581416005008</v>
      </c>
      <c r="V109" s="129">
        <f>IF(V99="-","-",SUM(V99:V102,V104:V108)*'3l HAP'!$E$9)</f>
        <v>8.6456988466857929</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528.67855218161492</v>
      </c>
      <c r="M110" s="129">
        <f t="shared" si="14"/>
        <v>573.84678517162672</v>
      </c>
      <c r="N110" s="129">
        <f t="shared" si="14"/>
        <v>602.66682116159905</v>
      </c>
      <c r="O110" s="30"/>
      <c r="P110" s="129">
        <f t="shared" ref="P110:Z110" si="15">IF(P99="-","-",SUM(P99:P109))</f>
        <v>602.66682116159905</v>
      </c>
      <c r="Q110" s="129">
        <f t="shared" si="15"/>
        <v>664.30166728586437</v>
      </c>
      <c r="R110" s="129">
        <f t="shared" si="15"/>
        <v>644.27389139453703</v>
      </c>
      <c r="S110" s="129">
        <f t="shared" si="15"/>
        <v>640.19101036800839</v>
      </c>
      <c r="T110" s="129">
        <f t="shared" si="15"/>
        <v>621.517444573494</v>
      </c>
      <c r="U110" s="129">
        <f t="shared" si="15"/>
        <v>685.2340457806705</v>
      </c>
      <c r="V110" s="129">
        <f t="shared" si="15"/>
        <v>742.86087241029281</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 customHeight="1" x14ac:dyDescent="0.3">
      <c r="A113" s="256"/>
      <c r="B113" s="135" t="s">
        <v>596</v>
      </c>
      <c r="C113" s="135" t="s">
        <v>597</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3">
      <c r="A118" s="256"/>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3">
      <c r="A119" s="256"/>
      <c r="B119" s="135" t="s">
        <v>349</v>
      </c>
      <c r="C119" s="135" t="s">
        <v>404</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3">
      <c r="A120" s="256"/>
      <c r="B120" s="135" t="s">
        <v>388</v>
      </c>
      <c r="C120" s="135" t="s">
        <v>515</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516</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3">
      <c r="A125" s="256"/>
      <c r="B125" s="132" t="s">
        <v>596</v>
      </c>
      <c r="C125" s="132" t="s">
        <v>597</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f>IF('3c AA'!W36="-","-",'3c AA'!W36)</f>
        <v>4.4955437678108234</v>
      </c>
      <c r="U125" s="129">
        <f>IF('3c AA'!X36="-","-",'3c AA'!X36)</f>
        <v>9.9756950960531068</v>
      </c>
      <c r="V125" s="129">
        <f>IF('3c AA'!Y36="-","-",'3c AA'!Y36)</f>
        <v>4.43</v>
      </c>
      <c r="W125" s="129" t="str">
        <f>IF('3c AA'!Z36="-","-",'3c AA'!Z36)</f>
        <v>-</v>
      </c>
      <c r="X125" s="129" t="str">
        <f>IF('3c AA'!AA36="-","-",'3c AA'!AA36)</f>
        <v>-</v>
      </c>
      <c r="Y125" s="129" t="str">
        <f>IF('3c AA'!AB36="-","-",'3c AA'!AB36)</f>
        <v>-</v>
      </c>
      <c r="Z125" s="129" t="str">
        <f>IF('3c AA'!AC36="-","-",'3c AA'!AC36)</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3">
      <c r="A130" s="256"/>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f>IF('3g CPIH'!P$16="-","-",'3j PAAC PAP'!$G$8*('3g CPIH'!P$16/'3g CPIH'!$G$16))</f>
        <v>14.633493542074362</v>
      </c>
      <c r="U130" s="129">
        <f>IF('3g CPIH'!Q$16="-","-",'3j PAAC PAP'!$G$8*('3g CPIH'!Q$16/'3g CPIH'!$G$16))</f>
        <v>14.714192954990214</v>
      </c>
      <c r="V130" s="129">
        <f>IF('3g CPIH'!R$16="-","-",'3j PAAC PAP'!$G$8*('3g CPIH'!R$16/'3g CPIH'!$G$16))</f>
        <v>14.983190998043053</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3">
      <c r="A131" s="256"/>
      <c r="B131" s="132" t="s">
        <v>349</v>
      </c>
      <c r="C131" s="132" t="s">
        <v>404</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28.394843047223929</v>
      </c>
      <c r="M131" s="129">
        <f>IF(M123="-","-",SUM(M123:M129)*'3j PAAC PAP'!$G$26)</f>
        <v>30.639661456101265</v>
      </c>
      <c r="N131" s="129">
        <f>IF(N123="-","-",SUM(N123:N129)*'3j PAAC PAP'!$G$26)</f>
        <v>32.157365278843045</v>
      </c>
      <c r="O131" s="30"/>
      <c r="P131" s="129">
        <f>IF(P123="-","-",SUM(P123:P129)*'3j PAAC PAP'!$G$26)</f>
        <v>32.157365278843045</v>
      </c>
      <c r="Q131" s="129">
        <f>IF(Q123="-","-",SUM(Q123:Q129)*'3j PAAC PAP'!$G$26)</f>
        <v>35.691597288401397</v>
      </c>
      <c r="R131" s="129">
        <f>IF(R123="-","-",SUM(R123:R129)*'3j PAAC PAP'!$G$26)</f>
        <v>34.541280035414673</v>
      </c>
      <c r="S131" s="129">
        <f>IF(S123="-","-",SUM(S123:S129)*'3j PAAC PAP'!$G$26)</f>
        <v>34.541338612502706</v>
      </c>
      <c r="T131" s="129">
        <f>IF(T123="-","-",SUM(T123:T129)*'3j PAAC PAP'!$G$26)</f>
        <v>33.496029134329071</v>
      </c>
      <c r="U131" s="129">
        <f>IF(U123="-","-",SUM(U123:U129)*'3j PAAC PAP'!$G$26)</f>
        <v>36.809982421963895</v>
      </c>
      <c r="V131" s="129">
        <f>IF(V123="-","-",SUM(V123:V129)*'3j PAAC PAP'!$G$26)</f>
        <v>39.857389702857503</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3">
      <c r="A132" s="256"/>
      <c r="B132" s="132" t="s">
        <v>388</v>
      </c>
      <c r="C132" s="132" t="s">
        <v>515</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10.249782160924207</v>
      </c>
      <c r="M132" s="129">
        <f>IF(M123="-","-",SUM(M123:M131)*'3k EBIT'!$E$8)</f>
        <v>11.04269425841731</v>
      </c>
      <c r="N132" s="129">
        <f>IF(N123="-","-",SUM(N123:N131)*'3k EBIT'!$E$8)</f>
        <v>11.578478476713054</v>
      </c>
      <c r="O132" s="30"/>
      <c r="P132" s="129">
        <f>IF(P123="-","-",SUM(P123:P131)*'3k EBIT'!$E$8)</f>
        <v>11.578478476713054</v>
      </c>
      <c r="Q132" s="129">
        <f>IF(Q123="-","-",SUM(Q123:Q131)*'3k EBIT'!$E$8)</f>
        <v>12.823809794064248</v>
      </c>
      <c r="R132" s="129">
        <f>IF(R123="-","-",SUM(R123:R131)*'3k EBIT'!$E$8)</f>
        <v>12.421582390339438</v>
      </c>
      <c r="S132" s="129">
        <f>IF(S123="-","-",SUM(S123:S131)*'3k EBIT'!$E$8)</f>
        <v>12.423165965135599</v>
      </c>
      <c r="T132" s="129">
        <f>IF(T123="-","-",SUM(T123:T131)*'3k EBIT'!$E$8)</f>
        <v>12.056544011803554</v>
      </c>
      <c r="U132" s="129">
        <f>IF(U123="-","-",SUM(U123:U131)*'3k EBIT'!$E$8)</f>
        <v>13.222889184230818</v>
      </c>
      <c r="V132" s="129">
        <f>IF(V123="-","-",SUM(V123:V131)*'3k EBIT'!$E$8)</f>
        <v>14.299196225942715</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516</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5.7739688891200212</v>
      </c>
      <c r="M133" s="129">
        <f>IF(M123="-","-",SUM(M123:M126,M128:M132)*'3l HAP'!$E$9)</f>
        <v>6.427657507263266</v>
      </c>
      <c r="N133" s="129">
        <f>IF(N123="-","-",SUM(N123:N126,N128:N132)*'3l HAP'!$E$9)</f>
        <v>6.8462159762125117</v>
      </c>
      <c r="O133" s="30"/>
      <c r="P133" s="129">
        <f>IF(P123="-","-",SUM(P123:P126,P128:P132)*'3l HAP'!$E$9)</f>
        <v>6.8462159762125117</v>
      </c>
      <c r="Q133" s="129">
        <f>IF(Q123="-","-",SUM(Q123:Q126,Q128:Q132)*'3l HAP'!$E$9)</f>
        <v>7.709645522136122</v>
      </c>
      <c r="R133" s="129">
        <f>IF(R123="-","-",SUM(R123:R126,R128:R132)*'3l HAP'!$E$9)</f>
        <v>7.3751647981485204</v>
      </c>
      <c r="S133" s="129">
        <f>IF(S123="-","-",SUM(S123:S126,S128:S132)*'3l HAP'!$E$9)</f>
        <v>7.395212823567376</v>
      </c>
      <c r="T133" s="129">
        <f>IF(T123="-","-",SUM(T123:T126,T128:T132)*'3l HAP'!$E$9)</f>
        <v>7.0629422615397486</v>
      </c>
      <c r="U133" s="129">
        <f>IF(U123="-","-",SUM(U123:U126,U128:U132)*'3l HAP'!$E$9)</f>
        <v>7.7746657367042422</v>
      </c>
      <c r="V133" s="129">
        <f>IF(V123="-","-",SUM(V123:V126,V128:V132)*'3l HAP'!$E$9)</f>
        <v>8.6015528123358269</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545.23596505893556</v>
      </c>
      <c r="M134" s="129">
        <f t="shared" si="18"/>
        <v>587.62185209701624</v>
      </c>
      <c r="N134" s="129">
        <f t="shared" si="18"/>
        <v>616.23956830221584</v>
      </c>
      <c r="O134" s="30"/>
      <c r="P134" s="129">
        <f t="shared" ref="P134:Z134" si="19">IF(P123="-","-",SUM(P123:P133))</f>
        <v>616.23956830221584</v>
      </c>
      <c r="Q134" s="129">
        <f t="shared" si="19"/>
        <v>682.64672431993063</v>
      </c>
      <c r="R134" s="129">
        <f t="shared" si="19"/>
        <v>661.14238898626968</v>
      </c>
      <c r="S134" s="129">
        <f t="shared" si="19"/>
        <v>661.24578301916551</v>
      </c>
      <c r="T134" s="129">
        <f t="shared" si="19"/>
        <v>641.61762814671977</v>
      </c>
      <c r="U134" s="129">
        <f t="shared" si="19"/>
        <v>703.71591428849069</v>
      </c>
      <c r="V134" s="129">
        <f t="shared" si="19"/>
        <v>761.19051700310285</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3">
      <c r="A137" s="256"/>
      <c r="B137" s="135" t="s">
        <v>596</v>
      </c>
      <c r="C137" s="135" t="s">
        <v>597</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 customHeight="1" x14ac:dyDescent="0.3">
      <c r="A142" s="256"/>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3">
      <c r="A143" s="256"/>
      <c r="B143" s="135" t="s">
        <v>349</v>
      </c>
      <c r="C143" s="135" t="s">
        <v>404</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3">
      <c r="A144" s="256"/>
      <c r="B144" s="135" t="s">
        <v>388</v>
      </c>
      <c r="C144" s="135" t="s">
        <v>515</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516</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3">
      <c r="A149" s="256"/>
      <c r="B149" s="132" t="s">
        <v>596</v>
      </c>
      <c r="C149" s="132" t="s">
        <v>597</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f>IF('3c AA'!W38="-","-",'3c AA'!W38)</f>
        <v>4.5641658866161769</v>
      </c>
      <c r="U149" s="129">
        <f>IF('3c AA'!X38="-","-",'3c AA'!X38)</f>
        <v>9.9756950960531068</v>
      </c>
      <c r="V149" s="129">
        <f>IF('3c AA'!Y38="-","-",'3c AA'!Y38)</f>
        <v>4.43</v>
      </c>
      <c r="W149" s="129" t="str">
        <f>IF('3c AA'!Z38="-","-",'3c AA'!Z38)</f>
        <v>-</v>
      </c>
      <c r="X149" s="129" t="str">
        <f>IF('3c AA'!AA38="-","-",'3c AA'!AA38)</f>
        <v>-</v>
      </c>
      <c r="Y149" s="129" t="str">
        <f>IF('3c AA'!AB38="-","-",'3c AA'!AB38)</f>
        <v>-</v>
      </c>
      <c r="Z149" s="129" t="str">
        <f>IF('3c AA'!AC38="-","-",'3c AA'!AC38)</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3">
      <c r="A154" s="256"/>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f>IF('3g CPIH'!P$16="-","-",'3j PAAC PAP'!$G$8*('3g CPIH'!P$16/'3g CPIH'!$G$16))</f>
        <v>14.633493542074362</v>
      </c>
      <c r="U154" s="129">
        <f>IF('3g CPIH'!Q$16="-","-",'3j PAAC PAP'!$G$8*('3g CPIH'!Q$16/'3g CPIH'!$G$16))</f>
        <v>14.714192954990214</v>
      </c>
      <c r="V154" s="129">
        <f>IF('3g CPIH'!R$16="-","-",'3j PAAC PAP'!$G$8*('3g CPIH'!R$16/'3g CPIH'!$G$16))</f>
        <v>14.983190998043053</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3">
      <c r="A155" s="256"/>
      <c r="B155" s="132" t="s">
        <v>349</v>
      </c>
      <c r="C155" s="132" t="s">
        <v>404</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27.166520726930184</v>
      </c>
      <c r="M155" s="129">
        <f>IF(M147="-","-",SUM(M147:M153)*'3j PAAC PAP'!$G$26)</f>
        <v>29.387802677205805</v>
      </c>
      <c r="N155" s="129">
        <f>IF(N147="-","-",SUM(N147:N153)*'3j PAAC PAP'!$G$26)</f>
        <v>30.919647299389226</v>
      </c>
      <c r="O155" s="30"/>
      <c r="P155" s="129">
        <f>IF(P147="-","-",SUM(P147:P153)*'3j PAAC PAP'!$G$26)</f>
        <v>30.919647299389226</v>
      </c>
      <c r="Q155" s="129">
        <f>IF(Q147="-","-",SUM(Q147:Q153)*'3j PAAC PAP'!$G$26)</f>
        <v>34.350218324824134</v>
      </c>
      <c r="R155" s="129">
        <f>IF(R147="-","-",SUM(R147:R153)*'3j PAAC PAP'!$G$26)</f>
        <v>33.191493782769186</v>
      </c>
      <c r="S155" s="129">
        <f>IF(S147="-","-",SUM(S147:S153)*'3j PAAC PAP'!$G$26)</f>
        <v>33.537740828488126</v>
      </c>
      <c r="T155" s="129">
        <f>IF(T147="-","-",SUM(T147:T153)*'3j PAAC PAP'!$G$26)</f>
        <v>32.48116545005842</v>
      </c>
      <c r="U155" s="129">
        <f>IF(U147="-","-",SUM(U147:U153)*'3j PAAC PAP'!$G$26)</f>
        <v>35.346272291067237</v>
      </c>
      <c r="V155" s="129">
        <f>IF(V147="-","-",SUM(V147:V153)*'3j PAAC PAP'!$G$26)</f>
        <v>38.389741518436516</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3">
      <c r="A156" s="256"/>
      <c r="B156" s="132" t="s">
        <v>388</v>
      </c>
      <c r="C156" s="132" t="s">
        <v>515</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9.8180536984483382</v>
      </c>
      <c r="M156" s="129">
        <f>IF(M147="-","-",SUM(M147:M155)*'3k EBIT'!$E$8)</f>
        <v>10.602693244904662</v>
      </c>
      <c r="N156" s="129">
        <f>IF(N147="-","-",SUM(N147:N155)*'3k EBIT'!$E$8)</f>
        <v>11.143447645293699</v>
      </c>
      <c r="O156" s="30"/>
      <c r="P156" s="129">
        <f>IF(P147="-","-",SUM(P147:P155)*'3k EBIT'!$E$8)</f>
        <v>11.143447645293699</v>
      </c>
      <c r="Q156" s="129">
        <f>IF(Q147="-","-",SUM(Q147:Q155)*'3k EBIT'!$E$8)</f>
        <v>12.35234439123399</v>
      </c>
      <c r="R156" s="129">
        <f>IF(R147="-","-",SUM(R147:R155)*'3k EBIT'!$E$8)</f>
        <v>11.947162009061708</v>
      </c>
      <c r="S156" s="129">
        <f>IF(S147="-","-",SUM(S147:S155)*'3k EBIT'!$E$8)</f>
        <v>12.070423267980027</v>
      </c>
      <c r="T156" s="129">
        <f>IF(T147="-","-",SUM(T147:T155)*'3k EBIT'!$E$8)</f>
        <v>11.699841596815292</v>
      </c>
      <c r="U156" s="129">
        <f>IF(U147="-","-",SUM(U147:U155)*'3k EBIT'!$E$8)</f>
        <v>12.708427048452608</v>
      </c>
      <c r="V156" s="129">
        <f>IF(V147="-","-",SUM(V147:V155)*'3k EBIT'!$E$8)</f>
        <v>13.783349950378785</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516</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5.8011982913108779</v>
      </c>
      <c r="M157" s="129">
        <f>IF(M147="-","-",SUM(M147:M150,M152:M156)*'3l HAP'!$E$9)</f>
        <v>6.4485282001855753</v>
      </c>
      <c r="N157" s="129">
        <f>IF(N147="-","-",SUM(N147:N150,N152:N156)*'3l HAP'!$E$9)</f>
        <v>6.8710035103302562</v>
      </c>
      <c r="O157" s="30"/>
      <c r="P157" s="129">
        <f>IF(P147="-","-",SUM(P147:P150,P152:P156)*'3l HAP'!$E$9)</f>
        <v>6.8710035103302562</v>
      </c>
      <c r="Q157" s="129">
        <f>IF(Q147="-","-",SUM(Q147:Q150,Q152:Q156)*'3l HAP'!$E$9)</f>
        <v>7.7141488546285792</v>
      </c>
      <c r="R157" s="129">
        <f>IF(R147="-","-",SUM(R147:R150,R152:R156)*'3l HAP'!$E$9)</f>
        <v>7.3769361817833614</v>
      </c>
      <c r="S157" s="129">
        <f>IF(S147="-","-",SUM(S147:S150,S152:S156)*'3l HAP'!$E$9)</f>
        <v>7.4251114294326106</v>
      </c>
      <c r="T157" s="129">
        <f>IF(T147="-","-",SUM(T147:T150,T152:T156)*'3l HAP'!$E$9)</f>
        <v>7.0889025100499197</v>
      </c>
      <c r="U157" s="129">
        <f>IF(U147="-","-",SUM(U147:U150,U152:U156)*'3l HAP'!$E$9)</f>
        <v>7.7584188365077855</v>
      </c>
      <c r="V157" s="129">
        <f>IF(V147="-","-",SUM(V147:V150,V152:V156)*'3l HAP'!$E$9)</f>
        <v>8.5872844881278567</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522.54065319010715</v>
      </c>
      <c r="M158" s="129">
        <f t="shared" si="22"/>
        <v>564.48478427577299</v>
      </c>
      <c r="N158" s="129">
        <f t="shared" si="22"/>
        <v>593.36800574534413</v>
      </c>
      <c r="O158" s="30"/>
      <c r="P158" s="129">
        <f t="shared" ref="P158:Z158" si="23">IF(P147="-","-",SUM(P147:P157))</f>
        <v>593.36800574534413</v>
      </c>
      <c r="Q158" s="129">
        <f t="shared" si="23"/>
        <v>657.83726933188018</v>
      </c>
      <c r="R158" s="129">
        <f t="shared" si="23"/>
        <v>636.17467693215588</v>
      </c>
      <c r="S158" s="129">
        <f t="shared" si="23"/>
        <v>642.71028418006586</v>
      </c>
      <c r="T158" s="129">
        <f t="shared" si="23"/>
        <v>622.86978483462713</v>
      </c>
      <c r="U158" s="129">
        <f t="shared" si="23"/>
        <v>676.62272405785416</v>
      </c>
      <c r="V158" s="129">
        <f t="shared" si="23"/>
        <v>734.02645591613907</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3">
      <c r="A161" s="256"/>
      <c r="B161" s="135" t="s">
        <v>596</v>
      </c>
      <c r="C161" s="135" t="s">
        <v>597</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25" x14ac:dyDescent="0.3">
      <c r="A166" s="256"/>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3">
      <c r="A167" s="256"/>
      <c r="B167" s="135" t="s">
        <v>349</v>
      </c>
      <c r="C167" s="135" t="s">
        <v>404</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3">
      <c r="A168" s="256"/>
      <c r="B168" s="135" t="s">
        <v>388</v>
      </c>
      <c r="C168" s="135" t="s">
        <v>515</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516</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3">
      <c r="A173" s="256"/>
      <c r="B173" s="132" t="s">
        <v>596</v>
      </c>
      <c r="C173" s="178" t="s">
        <v>597</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f>IF('3c AA'!W40="-","-",'3c AA'!W40)</f>
        <v>4.514392127949665</v>
      </c>
      <c r="U173" s="129">
        <f>IF('3c AA'!X40="-","-",'3c AA'!X40)</f>
        <v>9.9756950960531068</v>
      </c>
      <c r="V173" s="129">
        <f>IF('3c AA'!Y40="-","-",'3c AA'!Y40)</f>
        <v>4.43</v>
      </c>
      <c r="W173" s="129" t="str">
        <f>IF('3c AA'!Z40="-","-",'3c AA'!Z40)</f>
        <v>-</v>
      </c>
      <c r="X173" s="129" t="str">
        <f>IF('3c AA'!AA40="-","-",'3c AA'!AA40)</f>
        <v>-</v>
      </c>
      <c r="Y173" s="129" t="str">
        <f>IF('3c AA'!AB40="-","-",'3c AA'!AB40)</f>
        <v>-</v>
      </c>
      <c r="Z173" s="129" t="str">
        <f>IF('3c AA'!AC40="-","-",'3c AA'!AC40)</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 customHeight="1" x14ac:dyDescent="0.3">
      <c r="A178" s="256"/>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f>IF('3g CPIH'!P$16="-","-",'3j PAAC PAP'!$G$8*('3g CPIH'!P$16/'3g CPIH'!$G$16))</f>
        <v>14.633493542074362</v>
      </c>
      <c r="U178" s="129">
        <f>IF('3g CPIH'!Q$16="-","-",'3j PAAC PAP'!$G$8*('3g CPIH'!Q$16/'3g CPIH'!$G$16))</f>
        <v>14.714192954990214</v>
      </c>
      <c r="V178" s="129">
        <f>IF('3g CPIH'!R$16="-","-",'3j PAAC PAP'!$G$8*('3g CPIH'!R$16/'3g CPIH'!$G$16))</f>
        <v>14.983190998043053</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3">
      <c r="A179" s="256"/>
      <c r="B179" s="132" t="s">
        <v>349</v>
      </c>
      <c r="C179" s="132" t="s">
        <v>404</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30.028384881351727</v>
      </c>
      <c r="M179" s="129">
        <f>IF(M171="-","-",SUM(M171:M177)*'3j PAAC PAP'!$G$26)</f>
        <v>31.458120339252417</v>
      </c>
      <c r="N179" s="129">
        <f>IF(N171="-","-",SUM(N171:N177)*'3j PAAC PAP'!$G$26)</f>
        <v>32.980007613057957</v>
      </c>
      <c r="O179" s="30"/>
      <c r="P179" s="129">
        <f>IF(P171="-","-",SUM(P171:P177)*'3j PAAC PAP'!$G$26)</f>
        <v>32.980007613057957</v>
      </c>
      <c r="Q179" s="129">
        <f>IF(Q171="-","-",SUM(Q171:Q177)*'3j PAAC PAP'!$G$26)</f>
        <v>35.832619384445927</v>
      </c>
      <c r="R179" s="129">
        <f>IF(R171="-","-",SUM(R171:R177)*'3j PAAC PAP'!$G$26)</f>
        <v>34.61832237577304</v>
      </c>
      <c r="S179" s="129">
        <f>IF(S171="-","-",SUM(S171:S177)*'3j PAAC PAP'!$G$26)</f>
        <v>35.115357694874234</v>
      </c>
      <c r="T179" s="129">
        <f>IF(T171="-","-",SUM(T171:T177)*'3j PAAC PAP'!$G$26)</f>
        <v>34.196688383348381</v>
      </c>
      <c r="U179" s="129">
        <f>IF(U171="-","-",SUM(U171:U177)*'3j PAAC PAP'!$G$26)</f>
        <v>36.716976504065791</v>
      </c>
      <c r="V179" s="129">
        <f>IF(V171="-","-",SUM(V171:V177)*'3j PAAC PAP'!$G$26)</f>
        <v>39.781465858954292</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35">
      <c r="A180" s="256"/>
      <c r="B180" s="132" t="s">
        <v>388</v>
      </c>
      <c r="C180" s="178" t="s">
        <v>515</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10.82393643035843</v>
      </c>
      <c r="M180" s="129">
        <f>IF(M171="-","-",SUM(M171:M179)*'3k EBIT'!$E$8)</f>
        <v>11.330364676339913</v>
      </c>
      <c r="N180" s="129">
        <f>IF(N171="-","-",SUM(N171:N179)*'3k EBIT'!$E$8)</f>
        <v>11.867619286295698</v>
      </c>
      <c r="O180" s="30"/>
      <c r="P180" s="129">
        <f>IF(P171="-","-",SUM(P171:P179)*'3k EBIT'!$E$8)</f>
        <v>11.867619286295698</v>
      </c>
      <c r="Q180" s="129">
        <f>IF(Q171="-","-",SUM(Q171:Q179)*'3k EBIT'!$E$8)</f>
        <v>12.873375980149563</v>
      </c>
      <c r="R180" s="129">
        <f>IF(R171="-","-",SUM(R171:R179)*'3k EBIT'!$E$8)</f>
        <v>12.448661089959995</v>
      </c>
      <c r="S180" s="129">
        <f>IF(S171="-","-",SUM(S171:S179)*'3k EBIT'!$E$8)</f>
        <v>12.624921132952466</v>
      </c>
      <c r="T180" s="129">
        <f>IF(T171="-","-",SUM(T171:T179)*'3k EBIT'!$E$8)</f>
        <v>12.302810431700788</v>
      </c>
      <c r="U180" s="129">
        <f>IF(U171="-","-",SUM(U171:U179)*'3k EBIT'!$E$8)</f>
        <v>13.190199635834674</v>
      </c>
      <c r="V180" s="129">
        <f>IF(V171="-","-",SUM(V171:V179)*'3k EBIT'!$E$8)</f>
        <v>14.272510653392221</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516</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5.8405703659578876</v>
      </c>
      <c r="M181" s="129">
        <f>IF(M171="-","-",SUM(M171:M174,M176:M180)*'3l HAP'!$E$9)</f>
        <v>6.4551547425591949</v>
      </c>
      <c r="N181" s="129">
        <f>IF(N171="-","-",SUM(N171:N174,N176:N180)*'3l HAP'!$E$9)</f>
        <v>6.8748701395151492</v>
      </c>
      <c r="O181" s="30"/>
      <c r="P181" s="129">
        <f>IF(P171="-","-",SUM(P171:P174,P176:P180)*'3l HAP'!$E$9)</f>
        <v>6.8748701395151492</v>
      </c>
      <c r="Q181" s="129">
        <f>IF(Q171="-","-",SUM(Q171:Q174,Q176:Q180)*'3l HAP'!$E$9)</f>
        <v>7.6604454965934572</v>
      </c>
      <c r="R181" s="129">
        <f>IF(R171="-","-",SUM(R171:R174,R176:R180)*'3l HAP'!$E$9)</f>
        <v>7.3133361832114616</v>
      </c>
      <c r="S181" s="129">
        <f>IF(S171="-","-",SUM(S171:S174,S176:S180)*'3l HAP'!$E$9)</f>
        <v>7.3165565319865795</v>
      </c>
      <c r="T181" s="129">
        <f>IF(T171="-","-",SUM(T171:T174,T176:T180)*'3l HAP'!$E$9)</f>
        <v>7.0202168252314445</v>
      </c>
      <c r="U181" s="129">
        <f>IF(U171="-","-",SUM(U171:U174,U176:U180)*'3l HAP'!$E$9)</f>
        <v>7.6807682843415019</v>
      </c>
      <c r="V181" s="129">
        <f>IF(V171="-","-",SUM(V171:V174,V176:V180)*'3l HAP'!$E$9)</f>
        <v>8.5123750584828528</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575.52119981358351</v>
      </c>
      <c r="M182" s="129">
        <f t="shared" si="26"/>
        <v>602.78989139018756</v>
      </c>
      <c r="N182" s="129">
        <f t="shared" si="26"/>
        <v>631.48615352616696</v>
      </c>
      <c r="O182" s="30"/>
      <c r="P182" s="129">
        <f t="shared" ref="P182:Z182" si="27">IF(P171="-","-",SUM(P171:P181))</f>
        <v>631.48615352616696</v>
      </c>
      <c r="Q182" s="129">
        <f t="shared" si="27"/>
        <v>685.20626985290801</v>
      </c>
      <c r="R182" s="129">
        <f t="shared" si="27"/>
        <v>662.50575449952396</v>
      </c>
      <c r="S182" s="129">
        <f t="shared" si="27"/>
        <v>671.78581538450044</v>
      </c>
      <c r="T182" s="129">
        <f t="shared" si="27"/>
        <v>654.5362878775843</v>
      </c>
      <c r="U182" s="129">
        <f t="shared" si="27"/>
        <v>701.9015149996203</v>
      </c>
      <c r="V182" s="129">
        <f t="shared" si="27"/>
        <v>759.69683601093641</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45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443</v>
      </c>
      <c r="C2" s="27"/>
      <c r="D2" s="27"/>
    </row>
    <row r="3" spans="1:27" s="70" customFormat="1" ht="24.4" customHeight="1" x14ac:dyDescent="0.35">
      <c r="A3" s="254"/>
      <c r="B3" s="463" t="s">
        <v>508</v>
      </c>
      <c r="C3" s="463"/>
      <c r="D3" s="463"/>
      <c r="E3" s="463"/>
      <c r="F3" s="463"/>
      <c r="G3" s="463"/>
      <c r="H3" s="463"/>
      <c r="I3" s="72"/>
      <c r="J3" s="72"/>
      <c r="K3" s="72"/>
      <c r="L3" s="72"/>
      <c r="M3" s="72"/>
      <c r="N3" s="72"/>
      <c r="O3" s="72"/>
      <c r="P3" s="72"/>
      <c r="Q3" s="72"/>
    </row>
    <row r="4" spans="1:27" s="70" customFormat="1" ht="16.149999999999999" customHeight="1" x14ac:dyDescent="0.35">
      <c r="A4" s="254"/>
      <c r="B4" s="389"/>
      <c r="C4" s="389"/>
      <c r="D4" s="389"/>
      <c r="E4" s="389"/>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467</v>
      </c>
      <c r="C7" s="81" t="s">
        <v>513</v>
      </c>
      <c r="D7" s="75"/>
      <c r="E7" s="75"/>
      <c r="F7" s="75"/>
      <c r="G7" s="75"/>
      <c r="I7" s="76"/>
      <c r="J7" s="76"/>
      <c r="K7" s="76"/>
      <c r="L7" s="76"/>
      <c r="M7" s="76"/>
      <c r="N7" s="76"/>
      <c r="O7" s="76"/>
      <c r="P7" s="76"/>
      <c r="Q7" s="76"/>
    </row>
    <row r="8" spans="1:27" ht="12.4" customHeight="1" x14ac:dyDescent="0.35">
      <c r="B8" s="80" t="s">
        <v>345</v>
      </c>
      <c r="C8" s="82" t="s">
        <v>587</v>
      </c>
    </row>
    <row r="9" spans="1:27" s="28" customFormat="1" ht="11.25" x14ac:dyDescent="0.3">
      <c r="A9" s="256"/>
    </row>
    <row r="10" spans="1:27" s="29" customFormat="1" ht="11.25" customHeight="1" x14ac:dyDescent="0.3">
      <c r="A10" s="256"/>
      <c r="B10" s="521" t="s">
        <v>346</v>
      </c>
      <c r="C10" s="521" t="s">
        <v>351</v>
      </c>
      <c r="D10" s="530" t="s">
        <v>302</v>
      </c>
      <c r="E10" s="531"/>
      <c r="F10" s="30"/>
      <c r="G10" s="522" t="s">
        <v>482</v>
      </c>
      <c r="H10" s="523"/>
      <c r="I10" s="523"/>
      <c r="J10" s="523"/>
      <c r="K10" s="523"/>
      <c r="L10" s="523"/>
      <c r="M10" s="523"/>
      <c r="N10" s="524"/>
      <c r="O10" s="30"/>
      <c r="P10" s="522" t="s">
        <v>474</v>
      </c>
      <c r="Q10" s="525"/>
      <c r="R10" s="525"/>
      <c r="S10" s="525"/>
      <c r="T10" s="525"/>
      <c r="U10" s="525"/>
      <c r="V10" s="525"/>
      <c r="W10" s="525"/>
      <c r="X10" s="525"/>
      <c r="Y10" s="525"/>
      <c r="Z10" s="526"/>
      <c r="AA10" s="28"/>
    </row>
    <row r="11" spans="1:27" s="29" customFormat="1" ht="11.25" customHeight="1" x14ac:dyDescent="0.3">
      <c r="A11" s="256"/>
      <c r="B11" s="521"/>
      <c r="C11" s="521"/>
      <c r="D11" s="530"/>
      <c r="E11" s="532"/>
      <c r="F11" s="30"/>
      <c r="G11" s="527" t="s">
        <v>461</v>
      </c>
      <c r="H11" s="528"/>
      <c r="I11" s="528"/>
      <c r="J11" s="528"/>
      <c r="K11" s="528"/>
      <c r="L11" s="528"/>
      <c r="M11" s="528"/>
      <c r="N11" s="529"/>
      <c r="O11" s="30"/>
      <c r="P11" s="527" t="s">
        <v>475</v>
      </c>
      <c r="Q11" s="528"/>
      <c r="R11" s="528"/>
      <c r="S11" s="528"/>
      <c r="T11" s="528"/>
      <c r="U11" s="528"/>
      <c r="V11" s="528"/>
      <c r="W11" s="528"/>
      <c r="X11" s="528"/>
      <c r="Y11" s="528"/>
      <c r="Z11" s="529"/>
      <c r="AA11" s="28"/>
    </row>
    <row r="12" spans="1:27" s="29" customFormat="1" ht="25.5" customHeight="1" x14ac:dyDescent="0.3">
      <c r="A12" s="256"/>
      <c r="B12" s="521"/>
      <c r="C12" s="521"/>
      <c r="D12" s="530"/>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21"/>
      <c r="C13" s="521"/>
      <c r="D13" s="53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21"/>
      <c r="C14" s="521"/>
      <c r="D14" s="530"/>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596</v>
      </c>
      <c r="C17" s="135" t="s">
        <v>597</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3">
      <c r="A22" s="256"/>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3">
      <c r="A23" s="256"/>
      <c r="B23" s="135" t="s">
        <v>349</v>
      </c>
      <c r="C23" s="135" t="s">
        <v>404</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3">
      <c r="A24" s="256"/>
      <c r="B24" s="135" t="s">
        <v>388</v>
      </c>
      <c r="C24" s="135" t="s">
        <v>515</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516</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596</v>
      </c>
      <c r="C29" s="132" t="s">
        <v>597</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f>IF('3c AA'!W224="-","-",'3c AA'!W224)</f>
        <v>10.705717509101307</v>
      </c>
      <c r="U29" s="129">
        <f>IF('3c AA'!X224="-","-",'3c AA'!X224)</f>
        <v>13.71215092385904</v>
      </c>
      <c r="V29" s="129">
        <f>IF('3c AA'!Y224="-","-",'3c AA'!Y224)</f>
        <v>4.43</v>
      </c>
      <c r="W29" s="129" t="str">
        <f>IF('3c AA'!Z224="-","-",'3c AA'!Z224)</f>
        <v>-</v>
      </c>
      <c r="X29" s="129" t="str">
        <f>IF('3c AA'!AA224="-","-",'3c AA'!AA224)</f>
        <v>-</v>
      </c>
      <c r="Y29" s="129" t="str">
        <f>IF('3c AA'!AB224="-","-",'3c AA'!AB224)</f>
        <v>-</v>
      </c>
      <c r="Z29" s="129" t="str">
        <f>IF('3c AA'!AC224="-","-",'3c AA'!AC224)</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f>IF('3i SMNCC'!R$47="-","-",'3i SMNCC'!R$47)</f>
        <v>7.9767627265742567</v>
      </c>
      <c r="W33" s="129" t="str">
        <f>IF('3i SMNCC'!S$47="-","-",'3i SMNCC'!S$47)</f>
        <v>-</v>
      </c>
      <c r="X33" s="129" t="str">
        <f>IF('3i SMNCC'!T$47="-","-",'3i SMNCC'!T$47)</f>
        <v>-</v>
      </c>
      <c r="Y33" s="129" t="str">
        <f>IF('3i SMNCC'!U$47="-","-",'3i SMNCC'!U$47)</f>
        <v>-</v>
      </c>
      <c r="Z33" s="129" t="str">
        <f>IF('3i SMNCC'!V$47="-","-",'3i SMNCC'!V$47)</f>
        <v>-</v>
      </c>
      <c r="AA33" s="28"/>
    </row>
    <row r="34" spans="1:27" s="29" customFormat="1" ht="11.25" x14ac:dyDescent="0.3">
      <c r="A34" s="256"/>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f>IF('3g CPIH'!P$16="-","-",'3j PAAC PAP'!$G$22*('3g CPIH'!P$16/'3g CPIH'!$G$16))</f>
        <v>3.3916430528375732</v>
      </c>
      <c r="U34" s="129">
        <f>IF('3g CPIH'!Q$16="-","-",'3j PAAC PAP'!$G$22*('3g CPIH'!Q$16/'3g CPIH'!$G$16))</f>
        <v>3.4103469667318986</v>
      </c>
      <c r="V34" s="129">
        <f>IF('3g CPIH'!R$16="-","-",'3j PAAC PAP'!$G$22*('3g CPIH'!R$16/'3g CPIH'!$G$16))</f>
        <v>3.4726933463796481</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3">
      <c r="A35" s="256"/>
      <c r="B35" s="132" t="s">
        <v>349</v>
      </c>
      <c r="C35" s="132" t="s">
        <v>404</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1.7471739072337651</v>
      </c>
      <c r="M35" s="129">
        <f>IF(M27="-","-",SUM(M27:M33)*'3j PAAC PAP'!$G$40)</f>
        <v>1.852644659152193</v>
      </c>
      <c r="N35" s="129">
        <f>IF(N27="-","-",SUM(N27:N33)*'3j PAAC PAP'!$G$40)</f>
        <v>2.0147680560988803</v>
      </c>
      <c r="O35" s="30"/>
      <c r="P35" s="129">
        <f>IF(P27="-","-",SUM(P27:P33)*'3j PAAC PAP'!$G$40)</f>
        <v>2.0147680560988803</v>
      </c>
      <c r="Q35" s="129">
        <f>IF(Q27="-","-",SUM(Q27:Q33)*'3j PAAC PAP'!$G$40)</f>
        <v>2.1907065451768197</v>
      </c>
      <c r="R35" s="129">
        <f>IF(R27="-","-",SUM(R27:R33)*'3j PAAC PAP'!$G$40)</f>
        <v>1.9858552235557403</v>
      </c>
      <c r="S35" s="129">
        <f>IF(S27="-","-",SUM(S27:S33)*'3j PAAC PAP'!$G$40)</f>
        <v>1.9083536018659806</v>
      </c>
      <c r="T35" s="129">
        <f>IF(T27="-","-",SUM(T27:T33)*'3j PAAC PAP'!$G$40)</f>
        <v>1.6603496608502526</v>
      </c>
      <c r="U35" s="129">
        <f>IF(U27="-","-",SUM(U27:U33)*'3j PAAC PAP'!$G$40)</f>
        <v>1.8438952403592237</v>
      </c>
      <c r="V35" s="129">
        <f>IF(V27="-","-",SUM(V27:V33)*'3j PAAC PAP'!$G$40)</f>
        <v>2.1682883638519828</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3">
      <c r="A36" s="256"/>
      <c r="B36" s="132" t="s">
        <v>388</v>
      </c>
      <c r="C36" s="132" t="s">
        <v>515</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8.2799475867448482</v>
      </c>
      <c r="M36" s="129">
        <f>IF(M30="-","-",SUM(M27:M35)*'3k EBIT'!$E$12)</f>
        <v>8.7769123174416741</v>
      </c>
      <c r="N36" s="129">
        <f>IF(N30="-","-",SUM(N27:N35)*'3k EBIT'!$E$12)</f>
        <v>9.5399683702168652</v>
      </c>
      <c r="O36" s="30"/>
      <c r="P36" s="129">
        <f>IF(P30="-","-",SUM(P27:P35)*'3k EBIT'!$E$12)</f>
        <v>9.5399683702168652</v>
      </c>
      <c r="Q36" s="129">
        <f>IF(Q30="-","-",SUM(Q27:Q35)*'3k EBIT'!$E$12)</f>
        <v>10.368181877996697</v>
      </c>
      <c r="R36" s="129">
        <f>IF(R30="-","-",SUM(R27:R35)*'3k EBIT'!$E$12)</f>
        <v>9.4051905808801539</v>
      </c>
      <c r="S36" s="129">
        <f>IF(S30="-","-",SUM(S27:S35)*'3k EBIT'!$E$12)</f>
        <v>9.0410405634445539</v>
      </c>
      <c r="T36" s="129">
        <f>IF(T30="-","-",SUM(T27:T35)*'3k EBIT'!$E$12)</f>
        <v>7.874788284201002</v>
      </c>
      <c r="U36" s="129">
        <f>IF(U30="-","-",SUM(U27:U35)*'3k EBIT'!$E$12)</f>
        <v>8.7384178547906277</v>
      </c>
      <c r="V36" s="129">
        <f>IF(V30="-","-",SUM(V27:V35)*'3k EBIT'!$E$12)</f>
        <v>10.265338942732376</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516</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4.7086308069305405</v>
      </c>
      <c r="M37" s="129">
        <f>IF(M32="-","-",SUM(M27:M30,M32:M36)*'3l HAP'!$E$13)</f>
        <v>5.03755647248967</v>
      </c>
      <c r="N37" s="129">
        <f>IF(N32="-","-",SUM(N27:N30,N32:N36)*'3l HAP'!$E$13)</f>
        <v>5.6244970075462728</v>
      </c>
      <c r="O37" s="30"/>
      <c r="P37" s="129">
        <f>IF(P32="-","-",SUM(P27:P30,P32:P36)*'3l HAP'!$E$13)</f>
        <v>5.6244970075462728</v>
      </c>
      <c r="Q37" s="129">
        <f>IF(Q32="-","-",SUM(Q27:Q30,Q32:Q36)*'3l HAP'!$E$13)</f>
        <v>6.2472807813739708</v>
      </c>
      <c r="R37" s="129">
        <f>IF(R32="-","-",SUM(R27:R30,R32:R36)*'3l HAP'!$E$13)</f>
        <v>5.5117208718347497</v>
      </c>
      <c r="S37" s="129">
        <f>IF(S32="-","-",SUM(S27:S30,S32:S36)*'3l HAP'!$E$13)</f>
        <v>5.2382257700935311</v>
      </c>
      <c r="T37" s="129">
        <f>IF(T32="-","-",SUM(T27:T30,T32:T36)*'3l HAP'!$E$13)</f>
        <v>4.3785403116403963</v>
      </c>
      <c r="U37" s="129">
        <f>IF(U32="-","-",SUM(U27:U30,U32:U36)*'3l HAP'!$E$13)</f>
        <v>5.0529035390318287</v>
      </c>
      <c r="V37" s="129">
        <f>IF(V32="-","-",SUM(V27:V30,V32:V36)*'3l HAP'!$E$13)</f>
        <v>6.2358412096971723</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440.49516589599102</v>
      </c>
      <c r="M38" s="129">
        <f t="shared" si="2"/>
        <v>466.98011921546174</v>
      </c>
      <c r="N38" s="129">
        <f t="shared" si="2"/>
        <v>507.72788804488755</v>
      </c>
      <c r="O38" s="30"/>
      <c r="P38" s="129">
        <f t="shared" ref="P38:Z38" si="3">IF(P27="-","-",SUM(P27:P37))</f>
        <v>507.72788804488755</v>
      </c>
      <c r="Q38" s="129">
        <f t="shared" si="3"/>
        <v>551.94083843367355</v>
      </c>
      <c r="R38" s="129">
        <f t="shared" si="3"/>
        <v>500.52154697936481</v>
      </c>
      <c r="S38" s="129">
        <f t="shared" si="3"/>
        <v>481.08226940275296</v>
      </c>
      <c r="T38" s="129">
        <f t="shared" si="3"/>
        <v>418.84091039060604</v>
      </c>
      <c r="U38" s="129">
        <f t="shared" si="3"/>
        <v>464.96944276880322</v>
      </c>
      <c r="V38" s="129">
        <f t="shared" si="3"/>
        <v>546.51661503121795</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596</v>
      </c>
      <c r="C41" s="135" t="s">
        <v>597</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25" x14ac:dyDescent="0.3">
      <c r="A46" s="256"/>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3">
      <c r="A47" s="256"/>
      <c r="B47" s="135" t="s">
        <v>349</v>
      </c>
      <c r="C47" s="135" t="s">
        <v>404</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3">
      <c r="A48" s="256"/>
      <c r="B48" s="135" t="s">
        <v>388</v>
      </c>
      <c r="C48" s="135" t="s">
        <v>515</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516</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596</v>
      </c>
      <c r="C53" s="132" t="s">
        <v>597</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f>IF('3c AA'!W226="-","-",'3c AA'!W226)</f>
        <v>10.705717509101307</v>
      </c>
      <c r="U53" s="129">
        <f>IF('3c AA'!X226="-","-",'3c AA'!X226)</f>
        <v>13.71215092385904</v>
      </c>
      <c r="V53" s="129">
        <f>IF('3c AA'!Y226="-","-",'3c AA'!Y226)</f>
        <v>4.43</v>
      </c>
      <c r="W53" s="129" t="str">
        <f>IF('3c AA'!Z226="-","-",'3c AA'!Z226)</f>
        <v>-</v>
      </c>
      <c r="X53" s="129" t="str">
        <f>IF('3c AA'!AA226="-","-",'3c AA'!AA226)</f>
        <v>-</v>
      </c>
      <c r="Y53" s="129" t="str">
        <f>IF('3c AA'!AB226="-","-",'3c AA'!AB226)</f>
        <v>-</v>
      </c>
      <c r="Z53" s="129" t="str">
        <f>IF('3c AA'!AC226="-","-",'3c AA'!AC226)</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f>IF('3i SMNCC'!R$47="-","-",'3i SMNCC'!R$47)</f>
        <v>7.9767627265742567</v>
      </c>
      <c r="W57" s="129" t="str">
        <f>IF('3i SMNCC'!S$47="-","-",'3i SMNCC'!S$47)</f>
        <v>-</v>
      </c>
      <c r="X57" s="129" t="str">
        <f>IF('3i SMNCC'!T$47="-","-",'3i SMNCC'!T$47)</f>
        <v>-</v>
      </c>
      <c r="Y57" s="129" t="str">
        <f>IF('3i SMNCC'!U$47="-","-",'3i SMNCC'!U$47)</f>
        <v>-</v>
      </c>
      <c r="Z57" s="129" t="str">
        <f>IF('3i SMNCC'!V$47="-","-",'3i SMNCC'!V$47)</f>
        <v>-</v>
      </c>
      <c r="AA57" s="28"/>
    </row>
    <row r="58" spans="1:27" s="29" customFormat="1" ht="12.4" customHeight="1" x14ac:dyDescent="0.3">
      <c r="A58" s="256"/>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f>IF('3g CPIH'!P$16="-","-",'3j PAAC PAP'!$G$22*('3g CPIH'!P$16/'3g CPIH'!$G$16))</f>
        <v>3.3916430528375732</v>
      </c>
      <c r="U58" s="129">
        <f>IF('3g CPIH'!Q$16="-","-",'3j PAAC PAP'!$G$22*('3g CPIH'!Q$16/'3g CPIH'!$G$16))</f>
        <v>3.4103469667318986</v>
      </c>
      <c r="V58" s="129">
        <f>IF('3g CPIH'!R$16="-","-",'3j PAAC PAP'!$G$22*('3g CPIH'!R$16/'3g CPIH'!$G$16))</f>
        <v>3.4726933463796481</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3">
      <c r="A59" s="256"/>
      <c r="B59" s="132" t="s">
        <v>349</v>
      </c>
      <c r="C59" s="132" t="s">
        <v>404</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1.7823822505319107</v>
      </c>
      <c r="M59" s="129">
        <f>IF(M51="-","-",SUM(M51:M57)*'3j PAAC PAP'!$G$40)</f>
        <v>1.8882305818957292</v>
      </c>
      <c r="N59" s="129">
        <f>IF(N51="-","-",SUM(N51:N57)*'3j PAAC PAP'!$G$40)</f>
        <v>2.0503539788464975</v>
      </c>
      <c r="O59" s="30"/>
      <c r="P59" s="129">
        <f>IF(P51="-","-",SUM(P51:P57)*'3j PAAC PAP'!$G$40)</f>
        <v>2.0503539788464975</v>
      </c>
      <c r="Q59" s="129">
        <f>IF(Q51="-","-",SUM(Q51:Q57)*'3j PAAC PAP'!$G$40)</f>
        <v>2.2524389132229938</v>
      </c>
      <c r="R59" s="129">
        <f>IF(R51="-","-",SUM(R51:R57)*'3j PAAC PAP'!$G$40)</f>
        <v>2.047587591576745</v>
      </c>
      <c r="S59" s="129">
        <f>IF(S51="-","-",SUM(S51:S57)*'3j PAAC PAP'!$G$40)</f>
        <v>1.972017838285764</v>
      </c>
      <c r="T59" s="129">
        <f>IF(T51="-","-",SUM(T51:T57)*'3j PAAC PAP'!$G$40)</f>
        <v>1.7240138971190218</v>
      </c>
      <c r="U59" s="129">
        <f>IF(U51="-","-",SUM(U51:U57)*'3j PAAC PAP'!$G$40)</f>
        <v>1.8799695274346311</v>
      </c>
      <c r="V59" s="129">
        <f>IF(V51="-","-",SUM(V51:V57)*'3j PAAC PAP'!$G$40)</f>
        <v>2.2043626509029015</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3">
      <c r="A60" s="256"/>
      <c r="B60" s="132" t="s">
        <v>388</v>
      </c>
      <c r="C60" s="132" t="s">
        <v>515</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8.4455424869435269</v>
      </c>
      <c r="M60" s="129">
        <f>IF(M54="-","-",SUM(M51:M59)*'3k EBIT'!$E$12)</f>
        <v>8.9442830816748238</v>
      </c>
      <c r="N60" s="129">
        <f>IF(N54="-","-",SUM(N51:N59)*'3k EBIT'!$E$12)</f>
        <v>9.7073391344692119</v>
      </c>
      <c r="O60" s="30"/>
      <c r="P60" s="129">
        <f>IF(P54="-","-",SUM(P51:P59)*'3k EBIT'!$E$12)</f>
        <v>9.7073391344692119</v>
      </c>
      <c r="Q60" s="129">
        <f>IF(Q54="-","-",SUM(Q51:Q59)*'3k EBIT'!$E$12)</f>
        <v>10.658526846490933</v>
      </c>
      <c r="R60" s="129">
        <f>IF(R54="-","-",SUM(R51:R59)*'3k EBIT'!$E$12)</f>
        <v>9.6955355492560109</v>
      </c>
      <c r="S60" s="129">
        <f>IF(S54="-","-",SUM(S51:S59)*'3k EBIT'!$E$12)</f>
        <v>9.3404716609797305</v>
      </c>
      <c r="T60" s="129">
        <f>IF(T54="-","-",SUM(T51:T59)*'3k EBIT'!$E$12)</f>
        <v>8.1742193810259156</v>
      </c>
      <c r="U60" s="129">
        <f>IF(U54="-","-",SUM(U51:U59)*'3k EBIT'!$E$12)</f>
        <v>8.9080855360389286</v>
      </c>
      <c r="V60" s="129">
        <f>IF(V54="-","-",SUM(V51:V59)*'3k EBIT'!$E$12)</f>
        <v>10.435006623865501</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516</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4.7115707672185767</v>
      </c>
      <c r="M61" s="129">
        <f>IF(M56="-","-",SUM(M51:M54,M56:M60)*'3l HAP'!$E$13)</f>
        <v>5.0405279613436962</v>
      </c>
      <c r="N61" s="129">
        <f>IF(N56="-","-",SUM(N51:N54,N56:N60)*'3l HAP'!$E$13)</f>
        <v>5.6274684964006392</v>
      </c>
      <c r="O61" s="30"/>
      <c r="P61" s="129">
        <f>IF(P56="-","-",SUM(P51:P54,P56:P60)*'3l HAP'!$E$13)</f>
        <v>5.6274684964006392</v>
      </c>
      <c r="Q61" s="129">
        <f>IF(Q56="-","-",SUM(Q51:Q54,Q56:Q60)*'3l HAP'!$E$13)</f>
        <v>6.2524355456582592</v>
      </c>
      <c r="R61" s="129">
        <f>IF(R56="-","-",SUM(R51:R54,R56:R60)*'3l HAP'!$E$13)</f>
        <v>5.5168756361169367</v>
      </c>
      <c r="S61" s="129">
        <f>IF(S56="-","-",SUM(S51:S54,S56:S60)*'3l HAP'!$E$13)</f>
        <v>5.2435418488779657</v>
      </c>
      <c r="T61" s="129">
        <f>IF(T56="-","-",SUM(T51:T54,T56:T60)*'3l HAP'!$E$13)</f>
        <v>4.3838563904122205</v>
      </c>
      <c r="U61" s="129">
        <f>IF(U56="-","-",SUM(U51:U54,U56:U60)*'3l HAP'!$E$13)</f>
        <v>5.0559158071900558</v>
      </c>
      <c r="V61" s="129">
        <f>IF(V56="-","-",SUM(V51:V54,V56:V60)*'3l HAP'!$E$13)</f>
        <v>6.2388534778533549</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449.21362331939991</v>
      </c>
      <c r="M62" s="129">
        <f t="shared" si="6"/>
        <v>475.79207465696027</v>
      </c>
      <c r="N62" s="129">
        <f t="shared" si="6"/>
        <v>516.53984348739675</v>
      </c>
      <c r="O62" s="30"/>
      <c r="P62" s="129">
        <f t="shared" ref="P62:Z62" si="7">IF(P51="-","-",SUM(P51:P61))</f>
        <v>516.53984348739675</v>
      </c>
      <c r="Q62" s="129">
        <f t="shared" si="7"/>
        <v>567.22730101724903</v>
      </c>
      <c r="R62" s="129">
        <f t="shared" si="7"/>
        <v>515.8080095567077</v>
      </c>
      <c r="S62" s="129">
        <f t="shared" si="7"/>
        <v>496.84711042124405</v>
      </c>
      <c r="T62" s="129">
        <f t="shared" si="7"/>
        <v>434.6057513717023</v>
      </c>
      <c r="U62" s="129">
        <f t="shared" si="7"/>
        <v>473.90232930889033</v>
      </c>
      <c r="V62" s="129">
        <f t="shared" si="7"/>
        <v>555.44950156524123</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596</v>
      </c>
      <c r="C65" s="135" t="s">
        <v>597</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25" x14ac:dyDescent="0.3">
      <c r="A70" s="256"/>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3">
      <c r="A71" s="256"/>
      <c r="B71" s="135" t="s">
        <v>349</v>
      </c>
      <c r="C71" s="135" t="s">
        <v>404</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3">
      <c r="A72" s="256"/>
      <c r="B72" s="135" t="s">
        <v>388</v>
      </c>
      <c r="C72" s="135" t="s">
        <v>515</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516</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596</v>
      </c>
      <c r="C77" s="132" t="s">
        <v>597</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f>IF('3c AA'!W228="-","-",'3c AA'!W228)</f>
        <v>10.705717509101307</v>
      </c>
      <c r="U77" s="129">
        <f>IF('3c AA'!X228="-","-",'3c AA'!X228)</f>
        <v>13.71215092385904</v>
      </c>
      <c r="V77" s="129">
        <f>IF('3c AA'!Y228="-","-",'3c AA'!Y228)</f>
        <v>4.43</v>
      </c>
      <c r="W77" s="129" t="str">
        <f>IF('3c AA'!Z228="-","-",'3c AA'!Z228)</f>
        <v>-</v>
      </c>
      <c r="X77" s="129" t="str">
        <f>IF('3c AA'!AA228="-","-",'3c AA'!AA228)</f>
        <v>-</v>
      </c>
      <c r="Y77" s="129" t="str">
        <f>IF('3c AA'!AB228="-","-",'3c AA'!AB228)</f>
        <v>-</v>
      </c>
      <c r="Z77" s="129" t="str">
        <f>IF('3c AA'!AC228="-","-",'3c AA'!AC228)</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f>IF('3i SMNCC'!R$47="-","-",'3i SMNCC'!R$47)</f>
        <v>7.9767627265742567</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3">
      <c r="A82" s="256"/>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f>IF('3g CPIH'!P$16="-","-",'3j PAAC PAP'!$G$22*('3g CPIH'!P$16/'3g CPIH'!$G$16))</f>
        <v>3.3916430528375732</v>
      </c>
      <c r="U82" s="129">
        <f>IF('3g CPIH'!Q$16="-","-",'3j PAAC PAP'!$G$22*('3g CPIH'!Q$16/'3g CPIH'!$G$16))</f>
        <v>3.4103469667318986</v>
      </c>
      <c r="V82" s="129">
        <f>IF('3g CPIH'!R$16="-","-",'3j PAAC PAP'!$G$22*('3g CPIH'!R$16/'3g CPIH'!$G$16))</f>
        <v>3.4726933463796481</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3">
      <c r="A83" s="256"/>
      <c r="B83" s="132" t="s">
        <v>349</v>
      </c>
      <c r="C83" s="132" t="s">
        <v>404</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1.7528438207618318</v>
      </c>
      <c r="M83" s="129">
        <f>IF(M75="-","-",SUM(M75:M81)*'3j PAAC PAP'!$G$40)</f>
        <v>1.8366496903657876</v>
      </c>
      <c r="N83" s="129">
        <f>IF(N75="-","-",SUM(N75:N81)*'3j PAAC PAP'!$G$40)</f>
        <v>1.9987730873121199</v>
      </c>
      <c r="O83" s="30"/>
      <c r="P83" s="129">
        <f>IF(P75="-","-",SUM(P75:P81)*'3j PAAC PAP'!$G$40)</f>
        <v>1.9987730873121199</v>
      </c>
      <c r="Q83" s="129">
        <f>IF(Q75="-","-",SUM(Q75:Q81)*'3j PAAC PAP'!$G$40)</f>
        <v>2.2058714947107947</v>
      </c>
      <c r="R83" s="129">
        <f>IF(R75="-","-",SUM(R75:R81)*'3j PAAC PAP'!$G$40)</f>
        <v>2.0010201730919035</v>
      </c>
      <c r="S83" s="129">
        <f>IF(S75="-","-",SUM(S75:S81)*'3j PAAC PAP'!$G$40)</f>
        <v>1.9271776665953124</v>
      </c>
      <c r="T83" s="129">
        <f>IF(T75="-","-",SUM(T75:T81)*'3j PAAC PAP'!$G$40)</f>
        <v>1.6791737255927162</v>
      </c>
      <c r="U83" s="129">
        <f>IF(U75="-","-",SUM(U75:U81)*'3j PAAC PAP'!$G$40)</f>
        <v>1.8288385227616759</v>
      </c>
      <c r="V83" s="129">
        <f>IF(V75="-","-",SUM(V75:V81)*'3j PAAC PAP'!$G$40)</f>
        <v>2.153231646256565</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3">
      <c r="A84" s="256"/>
      <c r="B84" s="132" t="s">
        <v>388</v>
      </c>
      <c r="C84" s="132" t="s">
        <v>515</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8.3066148103873978</v>
      </c>
      <c r="M84" s="129">
        <f>IF(M78="-","-",SUM(M75:M83)*'3k EBIT'!$E$12)</f>
        <v>8.701683408275553</v>
      </c>
      <c r="N84" s="129">
        <f>IF(N78="-","-",SUM(N75:N83)*'3k EBIT'!$E$12)</f>
        <v>9.4647394610490778</v>
      </c>
      <c r="O84" s="30"/>
      <c r="P84" s="129">
        <f>IF(P78="-","-",SUM(P75:P83)*'3k EBIT'!$E$12)</f>
        <v>9.4647394610490778</v>
      </c>
      <c r="Q84" s="129">
        <f>IF(Q78="-","-",SUM(Q75:Q83)*'3k EBIT'!$E$12)</f>
        <v>10.439506969419808</v>
      </c>
      <c r="R84" s="129">
        <f>IF(R78="-","-",SUM(R75:R83)*'3k EBIT'!$E$12)</f>
        <v>9.4765156723135604</v>
      </c>
      <c r="S84" s="129">
        <f>IF(S78="-","-",SUM(S75:S83)*'3k EBIT'!$E$12)</f>
        <v>9.1295755193154058</v>
      </c>
      <c r="T84" s="129">
        <f>IF(T78="-","-",SUM(T75:T83)*'3k EBIT'!$E$12)</f>
        <v>7.9633232401336169</v>
      </c>
      <c r="U84" s="129">
        <f>IF(U78="-","-",SUM(U75:U83)*'3k EBIT'!$E$12)</f>
        <v>8.6676018090945224</v>
      </c>
      <c r="V84" s="129">
        <f>IF(V78="-","-",SUM(V75:V83)*'3k EBIT'!$E$12)</f>
        <v>10.194522897046291</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516</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4.7091042549558546</v>
      </c>
      <c r="M85" s="129">
        <f>IF(M80="-","-",SUM(M75:M78,M80:M84)*'3l HAP'!$E$13)</f>
        <v>5.0362208636925665</v>
      </c>
      <c r="N85" s="129">
        <f>IF(N80="-","-",SUM(N75:N78,N80:N84)*'3l HAP'!$E$13)</f>
        <v>5.62316139874914</v>
      </c>
      <c r="O85" s="30"/>
      <c r="P85" s="129">
        <f>IF(P80="-","-",SUM(P75:P78,P80:P84)*'3l HAP'!$E$13)</f>
        <v>5.62316139874914</v>
      </c>
      <c r="Q85" s="129">
        <f>IF(Q80="-","-",SUM(Q75:Q78,Q80:Q84)*'3l HAP'!$E$13)</f>
        <v>6.2485470820636246</v>
      </c>
      <c r="R85" s="129">
        <f>IF(R80="-","-",SUM(R75:R78,R80:R84)*'3l HAP'!$E$13)</f>
        <v>5.5129871725245847</v>
      </c>
      <c r="S85" s="129">
        <f>IF(S80="-","-",SUM(S75:S78,S80:S84)*'3l HAP'!$E$13)</f>
        <v>5.2397976135141375</v>
      </c>
      <c r="T85" s="129">
        <f>IF(T80="-","-",SUM(T75:T78,T80:T84)*'3l HAP'!$E$13)</f>
        <v>4.3801121550621005</v>
      </c>
      <c r="U85" s="129">
        <f>IF(U80="-","-",SUM(U75:U78,U80:U84)*'3l HAP'!$E$13)</f>
        <v>5.0516462759044458</v>
      </c>
      <c r="V85" s="129">
        <f>IF(V80="-","-",SUM(V75:V78,V80:V84)*'3l HAP'!$E$13)</f>
        <v>6.2345839465699679</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441.89917685073141</v>
      </c>
      <c r="M86" s="129">
        <f t="shared" si="10"/>
        <v>463.01936897021022</v>
      </c>
      <c r="N86" s="129">
        <f t="shared" si="10"/>
        <v>503.76713779954815</v>
      </c>
      <c r="O86" s="30"/>
      <c r="P86" s="129">
        <f t="shared" ref="P86:Z86" si="11">IF(P75="-","-",SUM(P75:P85))</f>
        <v>503.76713779954815</v>
      </c>
      <c r="Q86" s="129">
        <f t="shared" si="11"/>
        <v>555.69605536394772</v>
      </c>
      <c r="R86" s="129">
        <f t="shared" si="11"/>
        <v>504.27676391018093</v>
      </c>
      <c r="S86" s="129">
        <f t="shared" si="11"/>
        <v>485.74357384097732</v>
      </c>
      <c r="T86" s="129">
        <f t="shared" si="11"/>
        <v>423.50221483208213</v>
      </c>
      <c r="U86" s="129">
        <f t="shared" si="11"/>
        <v>461.24102674539358</v>
      </c>
      <c r="V86" s="129">
        <f t="shared" si="11"/>
        <v>542.78819900833594</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596</v>
      </c>
      <c r="C89" s="135" t="s">
        <v>597</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3">
      <c r="A94" s="256"/>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3">
      <c r="A95" s="256"/>
      <c r="B95" s="135" t="s">
        <v>349</v>
      </c>
      <c r="C95" s="135" t="s">
        <v>404</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3">
      <c r="A96" s="256"/>
      <c r="B96" s="135" t="s">
        <v>388</v>
      </c>
      <c r="C96" s="135" t="s">
        <v>515</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516</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596</v>
      </c>
      <c r="C101" s="132" t="s">
        <v>597</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f>IF('3c AA'!W230="-","-",'3c AA'!W230)</f>
        <v>10.705717509101307</v>
      </c>
      <c r="U101" s="129">
        <f>IF('3c AA'!X230="-","-",'3c AA'!X230)</f>
        <v>13.71215092385904</v>
      </c>
      <c r="V101" s="129">
        <f>IF('3c AA'!Y230="-","-",'3c AA'!Y230)</f>
        <v>4.43</v>
      </c>
      <c r="W101" s="129" t="str">
        <f>IF('3c AA'!Z230="-","-",'3c AA'!Z230)</f>
        <v>-</v>
      </c>
      <c r="X101" s="129" t="str">
        <f>IF('3c AA'!AA230="-","-",'3c AA'!AA230)</f>
        <v>-</v>
      </c>
      <c r="Y101" s="129" t="str">
        <f>IF('3c AA'!AB230="-","-",'3c AA'!AB230)</f>
        <v>-</v>
      </c>
      <c r="Z101" s="129" t="str">
        <f>IF('3c AA'!AC230="-","-",'3c AA'!AC230)</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f>IF('3i SMNCC'!R$47="-","-",'3i SMNCC'!R$47)</f>
        <v>7.9767627265742567</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3">
      <c r="A106" s="256"/>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f>IF('3g CPIH'!P$16="-","-",'3j PAAC PAP'!$G$22*('3g CPIH'!P$16/'3g CPIH'!$G$16))</f>
        <v>3.3916430528375732</v>
      </c>
      <c r="U106" s="129">
        <f>IF('3g CPIH'!Q$16="-","-",'3j PAAC PAP'!$G$22*('3g CPIH'!Q$16/'3g CPIH'!$G$16))</f>
        <v>3.4103469667318986</v>
      </c>
      <c r="V106" s="129">
        <f>IF('3g CPIH'!R$16="-","-",'3j PAAC PAP'!$G$22*('3g CPIH'!R$16/'3g CPIH'!$G$16))</f>
        <v>3.4726933463796481</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3">
      <c r="A107" s="256"/>
      <c r="B107" s="132" t="s">
        <v>349</v>
      </c>
      <c r="C107" s="132" t="s">
        <v>404</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1.8277078698540559</v>
      </c>
      <c r="M107" s="129">
        <f>IF(M99="-","-",SUM(M99:M105)*'3j PAAC PAP'!$G$40)</f>
        <v>1.9435630661598093</v>
      </c>
      <c r="N107" s="129">
        <f>IF(N99="-","-",SUM(N99:N105)*'3j PAAC PAP'!$G$40)</f>
        <v>2.1056864631068515</v>
      </c>
      <c r="O107" s="30"/>
      <c r="P107" s="129">
        <f>IF(P99="-","-",SUM(P99:P105)*'3j PAAC PAP'!$G$40)</f>
        <v>2.1056864631068515</v>
      </c>
      <c r="Q107" s="129">
        <f>IF(Q99="-","-",SUM(Q99:Q105)*'3j PAAC PAP'!$G$40)</f>
        <v>2.3088100332193999</v>
      </c>
      <c r="R107" s="129">
        <f>IF(R99="-","-",SUM(R99:R105)*'3j PAAC PAP'!$G$40)</f>
        <v>2.1039587115961318</v>
      </c>
      <c r="S107" s="129">
        <f>IF(S99="-","-",SUM(S99:S105)*'3j PAAC PAP'!$G$40)</f>
        <v>2.0254589738852533</v>
      </c>
      <c r="T107" s="129">
        <f>IF(T99="-","-",SUM(T99:T105)*'3j PAAC PAP'!$G$40)</f>
        <v>1.7774550328563938</v>
      </c>
      <c r="U107" s="129">
        <f>IF(U99="-","-",SUM(U99:U105)*'3j PAAC PAP'!$G$40)</f>
        <v>1.9274455650942934</v>
      </c>
      <c r="V107" s="129">
        <f>IF(V99="-","-",SUM(V99:V105)*'3j PAAC PAP'!$G$40)</f>
        <v>2.2518386885849235</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3">
      <c r="A108" s="256"/>
      <c r="B108" s="132" t="s">
        <v>388</v>
      </c>
      <c r="C108" s="132" t="s">
        <v>515</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8.6587218275485469</v>
      </c>
      <c r="M108" s="129">
        <f>IF(M102="-","-",SUM(M99:M107)*'3k EBIT'!$E$12)</f>
        <v>9.2045275678145018</v>
      </c>
      <c r="N108" s="129">
        <f>IF(N102="-","-",SUM(N99:N107)*'3k EBIT'!$E$12)</f>
        <v>9.9675836205913626</v>
      </c>
      <c r="O108" s="30"/>
      <c r="P108" s="129">
        <f>IF(P102="-","-",SUM(P99:P107)*'3k EBIT'!$E$12)</f>
        <v>9.9675836205913626</v>
      </c>
      <c r="Q108" s="129">
        <f>IF(Q102="-","-",SUM(Q99:Q107)*'3k EBIT'!$E$12)</f>
        <v>10.923656333295957</v>
      </c>
      <c r="R108" s="129">
        <f>IF(R102="-","-",SUM(R99:R107)*'3k EBIT'!$E$12)</f>
        <v>9.9606650361691216</v>
      </c>
      <c r="S108" s="129">
        <f>IF(S102="-","-",SUM(S99:S107)*'3k EBIT'!$E$12)</f>
        <v>9.5918205938495014</v>
      </c>
      <c r="T108" s="129">
        <f>IF(T102="-","-",SUM(T99:T107)*'3k EBIT'!$E$12)</f>
        <v>8.4255683145441882</v>
      </c>
      <c r="U108" s="129">
        <f>IF(U102="-","-",SUM(U99:U107)*'3k EBIT'!$E$12)</f>
        <v>9.1313789086212882</v>
      </c>
      <c r="V108" s="129">
        <f>IF(V102="-","-",SUM(V99:V107)*'3k EBIT'!$E$12)</f>
        <v>10.658299996553025</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516</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4.7153555383368717</v>
      </c>
      <c r="M109" s="129">
        <f>IF(M104="-","-",SUM(M99:M102,M104:M108)*'3l HAP'!$E$13)</f>
        <v>5.0451483237673775</v>
      </c>
      <c r="N109" s="129">
        <f>IF(N104="-","-",SUM(N99:N102,N104:N108)*'3l HAP'!$E$13)</f>
        <v>5.6320888588240097</v>
      </c>
      <c r="O109" s="30"/>
      <c r="P109" s="129">
        <f>IF(P104="-","-",SUM(P99:P102,P104:P108)*'3l HAP'!$E$13)</f>
        <v>5.6320888588240097</v>
      </c>
      <c r="Q109" s="129">
        <f>IF(Q104="-","-",SUM(Q99:Q102,Q104:Q108)*'3l HAP'!$E$13)</f>
        <v>6.25714263604244</v>
      </c>
      <c r="R109" s="129">
        <f>IF(R104="-","-",SUM(R99:R102,R104:R108)*'3l HAP'!$E$13)</f>
        <v>5.5215827265030351</v>
      </c>
      <c r="S109" s="129">
        <f>IF(S104="-","-",SUM(S99:S102,S104:S108)*'3l HAP'!$E$13)</f>
        <v>5.2480042802704236</v>
      </c>
      <c r="T109" s="129">
        <f>IF(T104="-","-",SUM(T99:T102,T104:T108)*'3l HAP'!$E$13)</f>
        <v>4.3883188218161928</v>
      </c>
      <c r="U109" s="129">
        <f>IF(U104="-","-",SUM(U99:U102,U104:U108)*'3l HAP'!$E$13)</f>
        <v>5.0598801421254089</v>
      </c>
      <c r="V109" s="129">
        <f>IF(V104="-","-",SUM(V99:V102,V104:V108)*'3l HAP'!$E$13)</f>
        <v>6.2428178127905749</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460.43736875108516</v>
      </c>
      <c r="M110" s="129">
        <f t="shared" si="14"/>
        <v>489.4937675796499</v>
      </c>
      <c r="N110" s="129">
        <f t="shared" si="14"/>
        <v>530.24153640916347</v>
      </c>
      <c r="O110" s="30"/>
      <c r="P110" s="129">
        <f t="shared" ref="P110:Z110" si="15">IF(P99="-","-",SUM(P99:P109))</f>
        <v>530.24153640916347</v>
      </c>
      <c r="Q110" s="129">
        <f t="shared" si="15"/>
        <v>581.18618585987736</v>
      </c>
      <c r="R110" s="129">
        <f t="shared" si="15"/>
        <v>529.76689440502662</v>
      </c>
      <c r="S110" s="129">
        <f t="shared" si="15"/>
        <v>510.08045859208266</v>
      </c>
      <c r="T110" s="129">
        <f t="shared" si="15"/>
        <v>447.83909957668408</v>
      </c>
      <c r="U110" s="129">
        <f t="shared" si="15"/>
        <v>485.658571557009</v>
      </c>
      <c r="V110" s="129">
        <f t="shared" si="15"/>
        <v>567.20574381889674</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596</v>
      </c>
      <c r="C113" s="135" t="s">
        <v>597</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3">
      <c r="A118" s="256"/>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3">
      <c r="A119" s="256"/>
      <c r="B119" s="135" t="s">
        <v>349</v>
      </c>
      <c r="C119" s="135" t="s">
        <v>404</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3">
      <c r="A120" s="256"/>
      <c r="B120" s="135" t="s">
        <v>388</v>
      </c>
      <c r="C120" s="135" t="s">
        <v>515</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516</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596</v>
      </c>
      <c r="C125" s="132" t="s">
        <v>597</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f>IF('3c AA'!W232="-","-",'3c AA'!W232)</f>
        <v>10.705717509101307</v>
      </c>
      <c r="U125" s="129">
        <f>IF('3c AA'!X232="-","-",'3c AA'!X232)</f>
        <v>13.71215092385904</v>
      </c>
      <c r="V125" s="129">
        <f>IF('3c AA'!Y232="-","-",'3c AA'!Y232)</f>
        <v>4.43</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f>IF('3i SMNCC'!R$47="-","-",'3i SMNCC'!R$47)</f>
        <v>7.9767627265742567</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3">
      <c r="A130" s="256"/>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f>IF('3g CPIH'!P$16="-","-",'3j PAAC PAP'!$G$22*('3g CPIH'!P$16/'3g CPIH'!$G$16))</f>
        <v>3.3916430528375732</v>
      </c>
      <c r="U130" s="129">
        <f>IF('3g CPIH'!Q$16="-","-",'3j PAAC PAP'!$G$22*('3g CPIH'!Q$16/'3g CPIH'!$G$16))</f>
        <v>3.4103469667318986</v>
      </c>
      <c r="V130" s="129">
        <f>IF('3g CPIH'!R$16="-","-",'3j PAAC PAP'!$G$22*('3g CPIH'!R$16/'3g CPIH'!$G$16))</f>
        <v>3.4726933463796481</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3">
      <c r="A131" s="256"/>
      <c r="B131" s="132" t="s">
        <v>349</v>
      </c>
      <c r="C131" s="132" t="s">
        <v>404</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1.777228821746099</v>
      </c>
      <c r="M131" s="129">
        <f>IF(M123="-","-",SUM(M123:M129)*'3j PAAC PAP'!$G$40)</f>
        <v>1.8726394829317397</v>
      </c>
      <c r="N131" s="129">
        <f>IF(N123="-","-",SUM(N123:N129)*'3j PAAC PAP'!$G$40)</f>
        <v>2.0347628798681341</v>
      </c>
      <c r="O131" s="30"/>
      <c r="P131" s="129">
        <f>IF(P123="-","-",SUM(P123:P129)*'3j PAAC PAP'!$G$40)</f>
        <v>2.0347628798681341</v>
      </c>
      <c r="Q131" s="129">
        <f>IF(Q123="-","-",SUM(Q123:Q129)*'3j PAAC PAP'!$G$40)</f>
        <v>2.232426530466304</v>
      </c>
      <c r="R131" s="129">
        <f>IF(R123="-","-",SUM(R123:R129)*'3j PAAC PAP'!$G$40)</f>
        <v>2.027575208908694</v>
      </c>
      <c r="S131" s="129">
        <f>IF(S123="-","-",SUM(S123:S129)*'3j PAAC PAP'!$G$40)</f>
        <v>1.9473222524876994</v>
      </c>
      <c r="T131" s="129">
        <f>IF(T123="-","-",SUM(T123:T129)*'3j PAAC PAP'!$G$40)</f>
        <v>1.6993183118527895</v>
      </c>
      <c r="U131" s="129">
        <f>IF(U123="-","-",SUM(U123:U129)*'3j PAAC PAP'!$G$40)</f>
        <v>1.9301118984367358</v>
      </c>
      <c r="V131" s="129">
        <f>IF(V123="-","-",SUM(V123:V129)*'3j PAAC PAP'!$G$40)</f>
        <v>2.2545050219912497</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3">
      <c r="A132" s="256"/>
      <c r="B132" s="132" t="s">
        <v>388</v>
      </c>
      <c r="C132" s="132" t="s">
        <v>515</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8.4213044386422755</v>
      </c>
      <c r="M132" s="129">
        <f>IF(M126="-","-",SUM(M123:M131)*'3k EBIT'!$E$12)</f>
        <v>8.8709536876994601</v>
      </c>
      <c r="N132" s="129">
        <f>IF(N126="-","-",SUM(N123:N131)*'3k EBIT'!$E$12)</f>
        <v>9.6340097404262437</v>
      </c>
      <c r="O132" s="30"/>
      <c r="P132" s="129">
        <f>IF(P126="-","-",SUM(P123:P131)*'3k EBIT'!$E$12)</f>
        <v>9.6340097404262437</v>
      </c>
      <c r="Q132" s="129">
        <f>IF(Q126="-","-",SUM(Q123:Q131)*'3k EBIT'!$E$12)</f>
        <v>10.564402891345722</v>
      </c>
      <c r="R132" s="129">
        <f>IF(R126="-","-",SUM(R123:R131)*'3k EBIT'!$E$12)</f>
        <v>9.6014115945276934</v>
      </c>
      <c r="S132" s="129">
        <f>IF(S126="-","-",SUM(S123:S131)*'3k EBIT'!$E$12)</f>
        <v>9.2243212635881626</v>
      </c>
      <c r="T132" s="129">
        <f>IF(T126="-","-",SUM(T123:T131)*'3k EBIT'!$E$12)</f>
        <v>8.0580689861357069</v>
      </c>
      <c r="U132" s="129">
        <f>IF(U126="-","-",SUM(U123:U131)*'3k EBIT'!$E$12)</f>
        <v>9.1439194363024487</v>
      </c>
      <c r="V132" s="129">
        <f>IF(V126="-","-",SUM(V123:V131)*'3k EBIT'!$E$12)</f>
        <v>10.670840524534649</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516</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4.7111404466025455</v>
      </c>
      <c r="M133" s="129">
        <f>IF(M128="-","-",SUM(M123:M126,M128:M132)*'3l HAP'!$E$13)</f>
        <v>5.0392260764065702</v>
      </c>
      <c r="N133" s="129">
        <f>IF(N128="-","-",SUM(N123:N126,N128:N132)*'3l HAP'!$E$13)</f>
        <v>5.6261666114623132</v>
      </c>
      <c r="O133" s="30"/>
      <c r="P133" s="129">
        <f>IF(P128="-","-",SUM(P123:P126,P128:P132)*'3l HAP'!$E$13)</f>
        <v>5.6261666114623132</v>
      </c>
      <c r="Q133" s="129">
        <f>IF(Q128="-","-",SUM(Q123:Q126,Q128:Q132)*'3l HAP'!$E$13)</f>
        <v>6.2507644755350373</v>
      </c>
      <c r="R133" s="129">
        <f>IF(R128="-","-",SUM(R123:R126,R128:R132)*'3l HAP'!$E$13)</f>
        <v>5.5152045660011151</v>
      </c>
      <c r="S133" s="129">
        <f>IF(S128="-","-",SUM(S123:S126,S128:S132)*'3l HAP'!$E$13)</f>
        <v>5.2414797228380863</v>
      </c>
      <c r="T133" s="129">
        <f>IF(T128="-","-",SUM(T123:T126,T128:T132)*'3l HAP'!$E$13)</f>
        <v>4.3817942644167509</v>
      </c>
      <c r="U133" s="129">
        <f>IF(U128="-","-",SUM(U123:U126,U128:U132)*'3l HAP'!$E$13)</f>
        <v>5.060102785777655</v>
      </c>
      <c r="V133" s="129">
        <f>IF(V128="-","-",SUM(V123:V126,V128:V132)*'3l HAP'!$E$13)</f>
        <v>6.2430404564481563</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447.93750677301205</v>
      </c>
      <c r="M134" s="129">
        <f t="shared" si="18"/>
        <v>471.93133257799803</v>
      </c>
      <c r="N134" s="129">
        <f t="shared" si="18"/>
        <v>512.67910140487504</v>
      </c>
      <c r="O134" s="30"/>
      <c r="P134" s="129">
        <f t="shared" ref="P134:Z134" si="19">IF(P123="-","-",SUM(P123:P133))</f>
        <v>512.67910140487504</v>
      </c>
      <c r="Q134" s="129">
        <f t="shared" si="19"/>
        <v>562.27173961727942</v>
      </c>
      <c r="R134" s="129">
        <f t="shared" si="19"/>
        <v>510.85244817868727</v>
      </c>
      <c r="S134" s="129">
        <f t="shared" si="19"/>
        <v>490.73187201018516</v>
      </c>
      <c r="T134" s="129">
        <f t="shared" si="19"/>
        <v>428.49051309233823</v>
      </c>
      <c r="U134" s="129">
        <f t="shared" si="19"/>
        <v>486.31882170072777</v>
      </c>
      <c r="V134" s="129">
        <f t="shared" si="19"/>
        <v>567.86599397843474</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596</v>
      </c>
      <c r="C137" s="135" t="s">
        <v>597</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 customHeight="1" x14ac:dyDescent="0.3">
      <c r="A142" s="256"/>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3">
      <c r="A143" s="256"/>
      <c r="B143" s="135" t="s">
        <v>349</v>
      </c>
      <c r="C143" s="135" t="s">
        <v>404</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3">
      <c r="A144" s="256"/>
      <c r="B144" s="135" t="s">
        <v>388</v>
      </c>
      <c r="C144" s="135" t="s">
        <v>515</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516</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596</v>
      </c>
      <c r="C149" s="132" t="s">
        <v>597</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f>IF('3c AA'!W234="-","-",'3c AA'!W234)</f>
        <v>10.705717509101307</v>
      </c>
      <c r="U149" s="129">
        <f>IF('3c AA'!X234="-","-",'3c AA'!X234)</f>
        <v>13.71215092385904</v>
      </c>
      <c r="V149" s="129">
        <f>IF('3c AA'!Y234="-","-",'3c AA'!Y234)</f>
        <v>4.43</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f>IF('3i SMNCC'!R$47="-","-",'3i SMNCC'!R$47)</f>
        <v>7.9767627265742567</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3">
      <c r="A154" s="256"/>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f>IF('3g CPIH'!P$16="-","-",'3j PAAC PAP'!$G$22*('3g CPIH'!P$16/'3g CPIH'!$G$16))</f>
        <v>3.3916430528375732</v>
      </c>
      <c r="U154" s="129">
        <f>IF('3g CPIH'!Q$16="-","-",'3j PAAC PAP'!$G$22*('3g CPIH'!Q$16/'3g CPIH'!$G$16))</f>
        <v>3.4103469667318986</v>
      </c>
      <c r="V154" s="129">
        <f>IF('3g CPIH'!R$16="-","-",'3j PAAC PAP'!$G$22*('3g CPIH'!R$16/'3g CPIH'!$G$16))</f>
        <v>3.4726933463796481</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3">
      <c r="A155" s="256"/>
      <c r="B155" s="132" t="s">
        <v>349</v>
      </c>
      <c r="C155" s="132" t="s">
        <v>404</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1.7465598099127246</v>
      </c>
      <c r="M155" s="129">
        <f>IF(M147="-","-",SUM(M147:M153)*'3j PAAC PAP'!$G$40)</f>
        <v>1.8422297165371428</v>
      </c>
      <c r="N155" s="129">
        <f>IF(N147="-","-",SUM(N147:N153)*'3j PAAC PAP'!$G$40)</f>
        <v>2.0043531134717627</v>
      </c>
      <c r="O155" s="30"/>
      <c r="P155" s="129">
        <f>IF(P147="-","-",SUM(P147:P153)*'3j PAAC PAP'!$G$40)</f>
        <v>2.0043531134717627</v>
      </c>
      <c r="Q155" s="129">
        <f>IF(Q147="-","-",SUM(Q147:Q153)*'3j PAAC PAP'!$G$40)</f>
        <v>2.2001449421618968</v>
      </c>
      <c r="R155" s="129">
        <f>IF(R147="-","-",SUM(R147:R153)*'3j PAAC PAP'!$G$40)</f>
        <v>1.9952936206152299</v>
      </c>
      <c r="S155" s="129">
        <f>IF(S147="-","-",SUM(S147:S153)*'3j PAAC PAP'!$G$40)</f>
        <v>1.9220231284279763</v>
      </c>
      <c r="T155" s="129">
        <f>IF(T147="-","-",SUM(T147:T153)*'3j PAAC PAP'!$G$40)</f>
        <v>1.6740191878587249</v>
      </c>
      <c r="U155" s="129">
        <f>IF(U147="-","-",SUM(U147:U153)*'3j PAAC PAP'!$G$40)</f>
        <v>1.8417411837881774</v>
      </c>
      <c r="V155" s="129">
        <f>IF(V147="-","-",SUM(V147:V153)*'3j PAAC PAP'!$G$40)</f>
        <v>2.1661343073533379</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3">
      <c r="A156" s="256"/>
      <c r="B156" s="132" t="s">
        <v>388</v>
      </c>
      <c r="C156" s="132" t="s">
        <v>515</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8.2770593115502766</v>
      </c>
      <c r="M156" s="129">
        <f>IF(M150="-","-",SUM(M147:M155)*'3k EBIT'!$E$12)</f>
        <v>8.7279278659919211</v>
      </c>
      <c r="N156" s="129">
        <f>IF(N150="-","-",SUM(N147:N155)*'3k EBIT'!$E$12)</f>
        <v>9.4909839187103593</v>
      </c>
      <c r="O156" s="30"/>
      <c r="P156" s="129">
        <f>IF(P150="-","-",SUM(P147:P155)*'3k EBIT'!$E$12)</f>
        <v>9.4909839187103593</v>
      </c>
      <c r="Q156" s="129">
        <f>IF(Q150="-","-",SUM(Q147:Q155)*'3k EBIT'!$E$12)</f>
        <v>10.412573356276269</v>
      </c>
      <c r="R156" s="129">
        <f>IF(R150="-","-",SUM(R147:R155)*'3k EBIT'!$E$12)</f>
        <v>9.4495820595097104</v>
      </c>
      <c r="S156" s="129">
        <f>IF(S150="-","-",SUM(S147:S155)*'3k EBIT'!$E$12)</f>
        <v>9.1053322532758116</v>
      </c>
      <c r="T156" s="129">
        <f>IF(T150="-","-",SUM(T147:T155)*'3k EBIT'!$E$12)</f>
        <v>7.9390799761321684</v>
      </c>
      <c r="U156" s="129">
        <f>IF(U150="-","-",SUM(U147:U155)*'3k EBIT'!$E$12)</f>
        <v>8.7282867111612852</v>
      </c>
      <c r="V156" s="129">
        <f>IF(V150="-","-",SUM(V147:V155)*'3k EBIT'!$E$12)</f>
        <v>10.255207799443559</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516</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4.7085795286945382</v>
      </c>
      <c r="M157" s="129">
        <f>IF(M152="-","-",SUM(M147:M150,M152:M156)*'3l HAP'!$E$13)</f>
        <v>5.0366868059611676</v>
      </c>
      <c r="N157" s="129">
        <f>IF(N152="-","-",SUM(N147:N150,N152:N156)*'3l HAP'!$E$13)</f>
        <v>5.6236273410167623</v>
      </c>
      <c r="O157" s="30"/>
      <c r="P157" s="129">
        <f>IF(P152="-","-",SUM(P147:P150,P152:P156)*'3l HAP'!$E$13)</f>
        <v>5.6236273410167623</v>
      </c>
      <c r="Q157" s="129">
        <f>IF(Q152="-","-",SUM(Q147:Q150,Q152:Q156)*'3l HAP'!$E$13)</f>
        <v>6.2480689045777211</v>
      </c>
      <c r="R157" s="129">
        <f>IF(R152="-","-",SUM(R147:R150,R152:R156)*'3l HAP'!$E$13)</f>
        <v>5.5125089950447137</v>
      </c>
      <c r="S157" s="129">
        <f>IF(S152="-","-",SUM(S147:S150,S152:S156)*'3l HAP'!$E$13)</f>
        <v>5.2393672002627447</v>
      </c>
      <c r="T157" s="129">
        <f>IF(T152="-","-",SUM(T147:T150,T152:T156)*'3l HAP'!$E$13)</f>
        <v>4.3796817418468921</v>
      </c>
      <c r="U157" s="129">
        <f>IF(U152="-","-",SUM(U147:U150,U152:U156)*'3l HAP'!$E$13)</f>
        <v>5.0527236714156949</v>
      </c>
      <c r="V157" s="129">
        <f>IF(V152="-","-",SUM(V147:V150,V152:V156)*'3l HAP'!$E$13)</f>
        <v>6.2356613420870834</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440.34310019662013</v>
      </c>
      <c r="M158" s="129">
        <f t="shared" si="22"/>
        <v>464.40112159016468</v>
      </c>
      <c r="N158" s="129">
        <f t="shared" si="22"/>
        <v>505.14889041660228</v>
      </c>
      <c r="O158" s="30"/>
      <c r="P158" s="129">
        <f t="shared" ref="P158:Z158" si="23">IF(P147="-","-",SUM(P147:P157))</f>
        <v>505.14889041660228</v>
      </c>
      <c r="Q158" s="129">
        <f t="shared" si="23"/>
        <v>554.27801918548585</v>
      </c>
      <c r="R158" s="129">
        <f t="shared" si="23"/>
        <v>502.85872774960347</v>
      </c>
      <c r="S158" s="129">
        <f t="shared" si="23"/>
        <v>484.46718258425994</v>
      </c>
      <c r="T158" s="129">
        <f t="shared" si="23"/>
        <v>422.22582368267177</v>
      </c>
      <c r="U158" s="129">
        <f t="shared" si="23"/>
        <v>464.43604503567929</v>
      </c>
      <c r="V158" s="129">
        <f t="shared" si="23"/>
        <v>545.98321731602255</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596</v>
      </c>
      <c r="C161" s="135" t="s">
        <v>597</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25" x14ac:dyDescent="0.3">
      <c r="A166" s="256"/>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3">
      <c r="A167" s="256"/>
      <c r="B167" s="135" t="s">
        <v>349</v>
      </c>
      <c r="C167" s="135" t="s">
        <v>404</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3">
      <c r="A168" s="256"/>
      <c r="B168" s="135" t="s">
        <v>388</v>
      </c>
      <c r="C168" s="135" t="s">
        <v>515</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516</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596</v>
      </c>
      <c r="C173" s="178" t="s">
        <v>597</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f>IF('3c AA'!W236="-","-",'3c AA'!W236)</f>
        <v>10.705717509101307</v>
      </c>
      <c r="U173" s="129">
        <f>IF('3c AA'!X236="-","-",'3c AA'!X236)</f>
        <v>13.71215092385904</v>
      </c>
      <c r="V173" s="129">
        <f>IF('3c AA'!Y236="-","-",'3c AA'!Y236)</f>
        <v>4.43</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f>IF('3i SMNCC'!R$47="-","-",'3i SMNCC'!R$47)</f>
        <v>7.9767627265742567</v>
      </c>
      <c r="W177" s="129" t="str">
        <f>IF('3i SMNCC'!S$47="-","-",'3i SMNCC'!S$47)</f>
        <v>-</v>
      </c>
      <c r="X177" s="129" t="str">
        <f>IF('3i SMNCC'!T$47="-","-",'3i SMNCC'!T$47)</f>
        <v>-</v>
      </c>
      <c r="Y177" s="129" t="str">
        <f>IF('3i SMNCC'!U$47="-","-",'3i SMNCC'!U$47)</f>
        <v>-</v>
      </c>
      <c r="Z177" s="129" t="str">
        <f>IF('3i SMNCC'!V$47="-","-",'3i SMNCC'!V$47)</f>
        <v>-</v>
      </c>
      <c r="AA177" s="28"/>
    </row>
    <row r="178" spans="1:27" s="29" customFormat="1" ht="12.4" customHeight="1" x14ac:dyDescent="0.3">
      <c r="A178" s="256"/>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f>IF('3g CPIH'!P$16="-","-",'3j PAAC PAP'!$G$22*('3g CPIH'!P$16/'3g CPIH'!$G$16))</f>
        <v>3.3916430528375732</v>
      </c>
      <c r="U178" s="129">
        <f>IF('3g CPIH'!Q$16="-","-",'3j PAAC PAP'!$G$22*('3g CPIH'!Q$16/'3g CPIH'!$G$16))</f>
        <v>3.4103469667318986</v>
      </c>
      <c r="V178" s="129">
        <f>IF('3g CPIH'!R$16="-","-",'3j PAAC PAP'!$G$22*('3g CPIH'!R$16/'3g CPIH'!$G$16))</f>
        <v>3.4726933463796481</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3">
      <c r="A179" s="256"/>
      <c r="B179" s="132" t="s">
        <v>349</v>
      </c>
      <c r="C179" s="132" t="s">
        <v>404</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1.7563777499862347</v>
      </c>
      <c r="M179" s="129">
        <f>IF(M171="-","-",SUM(M171:M177)*'3j PAAC PAP'!$G$40)</f>
        <v>1.8642939951291491</v>
      </c>
      <c r="N179" s="129">
        <f>IF(N171="-","-",SUM(N171:N177)*'3j PAAC PAP'!$G$40)</f>
        <v>2.0264173920754813</v>
      </c>
      <c r="O179" s="30"/>
      <c r="P179" s="129">
        <f>IF(P171="-","-",SUM(P171:P177)*'3j PAAC PAP'!$G$40)</f>
        <v>2.0264173920754813</v>
      </c>
      <c r="Q179" s="129">
        <f>IF(Q171="-","-",SUM(Q171:Q177)*'3j PAAC PAP'!$G$40)</f>
        <v>2.2129061922416287</v>
      </c>
      <c r="R179" s="129">
        <f>IF(R171="-","-",SUM(R171:R177)*'3j PAAC PAP'!$G$40)</f>
        <v>2.0080548706227375</v>
      </c>
      <c r="S179" s="129">
        <f>IF(S171="-","-",SUM(S171:S177)*'3j PAAC PAP'!$G$40)</f>
        <v>1.9753423093068398</v>
      </c>
      <c r="T179" s="129">
        <f>IF(T171="-","-",SUM(T171:T177)*'3j PAAC PAP'!$G$40)</f>
        <v>1.7273383683042431</v>
      </c>
      <c r="U179" s="129">
        <f>IF(U171="-","-",SUM(U171:U177)*'3j PAAC PAP'!$G$40)</f>
        <v>1.8546037931047326</v>
      </c>
      <c r="V179" s="129">
        <f>IF(V171="-","-",SUM(V171:V177)*'3j PAAC PAP'!$G$40)</f>
        <v>2.1789969165996212</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35">
      <c r="A180" s="256"/>
      <c r="B180" s="132" t="s">
        <v>388</v>
      </c>
      <c r="C180" s="178" t="s">
        <v>515</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8.3232358894387115</v>
      </c>
      <c r="M180" s="129">
        <f>IF(M174="-","-",SUM(M171:M179)*'3k EBIT'!$E$12)</f>
        <v>8.8317024736313439</v>
      </c>
      <c r="N180" s="129">
        <f>IF(N174="-","-",SUM(N171:N179)*'3k EBIT'!$E$12)</f>
        <v>9.5947585264048652</v>
      </c>
      <c r="O180" s="30"/>
      <c r="P180" s="129">
        <f>IF(P174="-","-",SUM(P171:P179)*'3k EBIT'!$E$12)</f>
        <v>9.5947585264048652</v>
      </c>
      <c r="Q180" s="129">
        <f>IF(Q174="-","-",SUM(Q171:Q179)*'3k EBIT'!$E$12)</f>
        <v>10.472593162248646</v>
      </c>
      <c r="R180" s="129">
        <f>IF(R174="-","-",SUM(R171:R179)*'3k EBIT'!$E$12)</f>
        <v>9.5096018651423968</v>
      </c>
      <c r="S180" s="129">
        <f>IF(S174="-","-",SUM(S171:S179)*'3k EBIT'!$E$12)</f>
        <v>9.3561075982428576</v>
      </c>
      <c r="T180" s="129">
        <f>IF(T174="-","-",SUM(T171:T179)*'3k EBIT'!$E$12)</f>
        <v>8.189855319061067</v>
      </c>
      <c r="U180" s="129">
        <f>IF(U174="-","-",SUM(U171:U179)*'3k EBIT'!$E$12)</f>
        <v>8.788783238590387</v>
      </c>
      <c r="V180" s="129">
        <f>IF(V174="-","-",SUM(V171:V179)*'3k EBIT'!$E$12)</f>
        <v>10.315704326542152</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516</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4.7093993444320201</v>
      </c>
      <c r="M181" s="129">
        <f>IF(M176="-","-",SUM(M171:M174,M176:M180)*'3l HAP'!$E$13)</f>
        <v>5.0385292130944821</v>
      </c>
      <c r="N181" s="129">
        <f>IF(N176="-","-",SUM(N171:N174,N176:N180)*'3l HAP'!$E$13)</f>
        <v>5.6254697481510538</v>
      </c>
      <c r="O181" s="30"/>
      <c r="P181" s="129">
        <f>IF(P176="-","-",SUM(P171:P174,P176:P180)*'3l HAP'!$E$13)</f>
        <v>5.6254697481510538</v>
      </c>
      <c r="Q181" s="129">
        <f>IF(Q176="-","-",SUM(Q171:Q174,Q176:Q180)*'3l HAP'!$E$13)</f>
        <v>6.2491344920193805</v>
      </c>
      <c r="R181" s="129">
        <f>IF(R176="-","-",SUM(R171:R174,R176:R180)*'3l HAP'!$E$13)</f>
        <v>5.5135745824803406</v>
      </c>
      <c r="S181" s="129">
        <f>IF(S176="-","-",SUM(S171:S174,S176:S180)*'3l HAP'!$E$13)</f>
        <v>5.243819448215655</v>
      </c>
      <c r="T181" s="129">
        <f>IF(T176="-","-",SUM(T171:T174,T176:T180)*'3l HAP'!$E$13)</f>
        <v>4.3841339897636162</v>
      </c>
      <c r="U181" s="129">
        <f>IF(U176="-","-",SUM(U171:U174,U176:U180)*'3l HAP'!$E$13)</f>
        <v>5.0537977225367872</v>
      </c>
      <c r="V181" s="129">
        <f>IF(V176="-","-",SUM(V171:V174,V176:V180)*'3l HAP'!$E$13)</f>
        <v>6.2367353932023093</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442.77426521315158</v>
      </c>
      <c r="M182" s="129">
        <f t="shared" si="26"/>
        <v>469.86478319598564</v>
      </c>
      <c r="N182" s="129">
        <f t="shared" si="26"/>
        <v>510.61255202532345</v>
      </c>
      <c r="O182" s="30"/>
      <c r="P182" s="129">
        <f t="shared" ref="P182:Z182" si="27">IF(P171="-","-",SUM(P171:P181))</f>
        <v>510.61255202532345</v>
      </c>
      <c r="Q182" s="129">
        <f t="shared" si="27"/>
        <v>557.43802062456166</v>
      </c>
      <c r="R182" s="129">
        <f t="shared" si="27"/>
        <v>506.01872917079476</v>
      </c>
      <c r="S182" s="129">
        <f t="shared" si="27"/>
        <v>497.67033174714305</v>
      </c>
      <c r="T182" s="129">
        <f t="shared" si="27"/>
        <v>435.42897273824781</v>
      </c>
      <c r="U182" s="129">
        <f t="shared" si="27"/>
        <v>467.6211455310563</v>
      </c>
      <c r="V182" s="129">
        <f t="shared" si="27"/>
        <v>549.16831779399854</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404</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515</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516</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B3F76DDA-0C87-4F80-8039-7F687ECA830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631298fc-6a88-4548-b7d9-3b164918c4a3"/>
    <ds:schemaRef ds:uri="http://purl.org/dc/terms/"/>
    <ds:schemaRef ds:uri="2093c7c7-efcb-4260-b1c3-5ef81253e418"/>
    <ds:schemaRef ds:uri="http://schemas.openxmlformats.org/package/2006/metadata/core-properties"/>
    <ds:schemaRef ds:uri="b14ea4d7-bede-421e-a538-c782e68c0173"/>
    <ds:schemaRef ds:uri="http://www.w3.org/XML/1998/namespace"/>
    <ds:schemaRef ds:uri="http://purl.org/dc/dcmitype/"/>
  </ds:schemaRefs>
</ds:datastoreItem>
</file>

<file path=customXml/itemProps2.xml><?xml version="1.0" encoding="utf-8"?>
<ds:datastoreItem xmlns:ds="http://schemas.openxmlformats.org/officeDocument/2006/customXml" ds:itemID="{0E29F55D-1C22-482B-A05B-59231BA12E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4.xml><?xml version="1.0" encoding="utf-8"?>
<ds:datastoreItem xmlns:ds="http://schemas.openxmlformats.org/officeDocument/2006/customXml" ds:itemID="{13D32ED2-BEB6-4388-8D46-65F2F3E5A60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Graham Reeve</dc:creator>
  <cp:lastModifiedBy>Ofgem</cp:lastModifiedBy>
  <dcterms:created xsi:type="dcterms:W3CDTF">2018-06-13T08:19:40Z</dcterms:created>
  <dcterms:modified xsi:type="dcterms:W3CDTF">2021-08-05T11:07:13Z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bjDocumentLabelXML-0">
    <vt:lpwstr>nternal/label"&gt;&lt;element uid="id_classification_nonbusiness" value="" /&gt;&lt;element uid="eaadb568-f939-47e9-ab90-f00bdd47735e" value="" /&gt;&lt;/sisl&gt;</vt:lpwstr>
  </property>
  <property fmtid="{D5CDD505-2E9C-101B-9397-08002B2CF9AE}" pid="17" name="bjDocumentSecurityLabel">
    <vt:lpwstr>OFFICIAL Internal Only</vt:lpwstr>
  </property>
  <property fmtid="{D5CDD505-2E9C-101B-9397-08002B2CF9AE}" pid="18" name="bjCentreHeaderLabel">
    <vt:lpwstr>&amp;"Verdana,Regular"&amp;10&amp;K000000Internal Only</vt:lpwstr>
  </property>
  <property fmtid="{D5CDD505-2E9C-101B-9397-08002B2CF9AE}" pid="19" name="bjCentreFooterLabel">
    <vt:lpwstr>&amp;"Verdana,Regular"&amp;10&amp;K000000Internal Only</vt:lpwstr>
  </property>
</Properties>
</file>